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8195" windowHeight="11310" tabRatio="804"/>
  </bookViews>
  <sheets>
    <sheet name="Summary" sheetId="13" r:id="rId1"/>
    <sheet name="ECR" sheetId="14" r:id="rId2"/>
    <sheet name="KU Analysis" sheetId="3" r:id="rId3"/>
    <sheet name="CWIP and RWIP" sheetId="8" r:id="rId4"/>
    <sheet name="Fuel Inventory and M&amp;S" sheetId="7" r:id="rId5"/>
    <sheet name="Prop Classification" sheetId="9" r:id="rId6"/>
    <sheet name="Vlookup Prop Class" sheetId="10" r:id="rId7"/>
  </sheets>
  <definedNames>
    <definedName name="_xlnm.Print_Area" localSheetId="1">ECR!$A$1:$F$8</definedName>
    <definedName name="_xlnm.Print_Area" localSheetId="2">'KU Analysis'!$A$307:$D$386</definedName>
    <definedName name="_xlnm.Print_Area" localSheetId="0">Summary!$A$1:$H$21</definedName>
  </definedNames>
  <calcPr calcId="145621"/>
</workbook>
</file>

<file path=xl/calcChain.xml><?xml version="1.0" encoding="utf-8"?>
<calcChain xmlns="http://schemas.openxmlformats.org/spreadsheetml/2006/main">
  <c r="E349" i="3" l="1"/>
  <c r="C7" i="14"/>
  <c r="C6" i="14"/>
  <c r="D384" i="3"/>
  <c r="C151" i="3" l="1"/>
  <c r="C312" i="3" s="1"/>
  <c r="D151" i="3"/>
  <c r="D312" i="3" s="1"/>
  <c r="E6" i="14"/>
  <c r="C13" i="13" s="1"/>
  <c r="B347" i="3"/>
  <c r="B349" i="3" s="1"/>
  <c r="G12" i="3"/>
  <c r="H12" i="3"/>
  <c r="F368" i="3"/>
  <c r="B359" i="3"/>
  <c r="C324" i="3"/>
  <c r="C367" i="3" s="1"/>
  <c r="C381" i="3" s="1"/>
  <c r="D324" i="3"/>
  <c r="D367" i="3" s="1"/>
  <c r="C325" i="3"/>
  <c r="D325" i="3"/>
  <c r="C326" i="3"/>
  <c r="D326" i="3"/>
  <c r="B326" i="3"/>
  <c r="B325" i="3"/>
  <c r="B324" i="3"/>
  <c r="B367" i="3" s="1"/>
  <c r="C304" i="3"/>
  <c r="D304" i="3"/>
  <c r="B304" i="3"/>
  <c r="D302" i="3"/>
  <c r="C302" i="3"/>
  <c r="B302" i="3"/>
  <c r="B375" i="3"/>
  <c r="B374" i="3"/>
  <c r="B373" i="3"/>
  <c r="B372" i="3"/>
  <c r="D383" i="3"/>
  <c r="D375" i="3"/>
  <c r="D374" i="3"/>
  <c r="D373" i="3"/>
  <c r="D372" i="3"/>
  <c r="B358" i="3"/>
  <c r="C335" i="3"/>
  <c r="C336" i="3" s="1"/>
  <c r="D335" i="3"/>
  <c r="D336" i="3" s="1"/>
  <c r="B335" i="3"/>
  <c r="B336" i="3" s="1"/>
  <c r="B337" i="3" s="1"/>
  <c r="F6" i="3"/>
  <c r="F7" i="3"/>
  <c r="H7" i="3" s="1"/>
  <c r="F8" i="3"/>
  <c r="H8" i="3" s="1"/>
  <c r="F41" i="3"/>
  <c r="F49" i="3"/>
  <c r="F59" i="3"/>
  <c r="G59" i="3" s="1"/>
  <c r="F62" i="3"/>
  <c r="G62" i="3" s="1"/>
  <c r="F63" i="3"/>
  <c r="F66" i="3"/>
  <c r="F70" i="3"/>
  <c r="G70" i="3" s="1"/>
  <c r="F73" i="3"/>
  <c r="H73" i="3" s="1"/>
  <c r="F76" i="3"/>
  <c r="F77" i="3"/>
  <c r="H77" i="3" s="1"/>
  <c r="F80" i="3"/>
  <c r="F81" i="3"/>
  <c r="H81" i="3" s="1"/>
  <c r="F83" i="3"/>
  <c r="F85" i="3"/>
  <c r="F86" i="3"/>
  <c r="G86" i="3" s="1"/>
  <c r="F89" i="3"/>
  <c r="G89" i="3" s="1"/>
  <c r="F90" i="3"/>
  <c r="F92" i="3"/>
  <c r="G92" i="3" s="1"/>
  <c r="F93" i="3"/>
  <c r="G93" i="3" s="1"/>
  <c r="F96" i="3"/>
  <c r="H96" i="3" s="1"/>
  <c r="F97" i="3"/>
  <c r="F99" i="3"/>
  <c r="G99" i="3" s="1"/>
  <c r="F100" i="3"/>
  <c r="G100" i="3" s="1"/>
  <c r="F102" i="3"/>
  <c r="G102" i="3" s="1"/>
  <c r="F103" i="3"/>
  <c r="F105" i="3"/>
  <c r="G105" i="3" s="1"/>
  <c r="F106" i="3"/>
  <c r="G106" i="3" s="1"/>
  <c r="F108" i="3"/>
  <c r="H108" i="3" s="1"/>
  <c r="F109" i="3"/>
  <c r="G109" i="3" s="1"/>
  <c r="F111" i="3"/>
  <c r="G111" i="3" s="1"/>
  <c r="F112" i="3"/>
  <c r="G112" i="3" s="1"/>
  <c r="F114" i="3"/>
  <c r="F115" i="3"/>
  <c r="G115" i="3" s="1"/>
  <c r="F117" i="3"/>
  <c r="G117" i="3" s="1"/>
  <c r="F118" i="3"/>
  <c r="H118" i="3" s="1"/>
  <c r="F120" i="3"/>
  <c r="G120" i="3" s="1"/>
  <c r="F121" i="3"/>
  <c r="G121" i="3" s="1"/>
  <c r="F123" i="3"/>
  <c r="H123" i="3" s="1"/>
  <c r="F124" i="3"/>
  <c r="G124" i="3" s="1"/>
  <c r="F126" i="3"/>
  <c r="F129" i="3"/>
  <c r="H129" i="3" s="1"/>
  <c r="F132" i="3"/>
  <c r="H132" i="3" s="1"/>
  <c r="F136" i="3"/>
  <c r="H136" i="3" s="1"/>
  <c r="F138" i="3"/>
  <c r="G138" i="3" s="1"/>
  <c r="F140" i="3"/>
  <c r="G140" i="3" s="1"/>
  <c r="F142" i="3"/>
  <c r="H142" i="3" s="1"/>
  <c r="F144" i="3"/>
  <c r="H144" i="3" s="1"/>
  <c r="F147" i="3"/>
  <c r="G147" i="3" s="1"/>
  <c r="F149" i="3"/>
  <c r="H149" i="3" s="1"/>
  <c r="F150" i="3"/>
  <c r="H150" i="3" s="1"/>
  <c r="F154" i="3"/>
  <c r="F155" i="3"/>
  <c r="F156" i="3"/>
  <c r="F189" i="3"/>
  <c r="F197" i="3"/>
  <c r="F207" i="3"/>
  <c r="F210" i="3"/>
  <c r="F211" i="3"/>
  <c r="F214" i="3"/>
  <c r="F218" i="3"/>
  <c r="F221" i="3"/>
  <c r="F224" i="3"/>
  <c r="F225" i="3"/>
  <c r="F228" i="3"/>
  <c r="F229" i="3"/>
  <c r="F231" i="3"/>
  <c r="F233" i="3"/>
  <c r="F234" i="3"/>
  <c r="F237" i="3"/>
  <c r="F238" i="3"/>
  <c r="F240" i="3"/>
  <c r="F241" i="3"/>
  <c r="F244" i="3"/>
  <c r="F245" i="3"/>
  <c r="F247" i="3"/>
  <c r="F248" i="3"/>
  <c r="F250" i="3"/>
  <c r="F251" i="3"/>
  <c r="F253" i="3"/>
  <c r="F254" i="3"/>
  <c r="F256" i="3"/>
  <c r="F257" i="3"/>
  <c r="F259" i="3"/>
  <c r="F260" i="3"/>
  <c r="F262" i="3"/>
  <c r="F263" i="3"/>
  <c r="F265" i="3"/>
  <c r="F266" i="3"/>
  <c r="F268" i="3"/>
  <c r="F269" i="3"/>
  <c r="F271" i="3"/>
  <c r="F272" i="3"/>
  <c r="F274" i="3"/>
  <c r="F277" i="3"/>
  <c r="F280" i="3"/>
  <c r="F284" i="3"/>
  <c r="F286" i="3"/>
  <c r="F288" i="3"/>
  <c r="F290" i="3"/>
  <c r="F292" i="3"/>
  <c r="F295" i="3"/>
  <c r="F297" i="3"/>
  <c r="F298" i="3"/>
  <c r="C150" i="9"/>
  <c r="F296" i="3" s="1"/>
  <c r="C148" i="9"/>
  <c r="C147" i="9"/>
  <c r="F293" i="3" s="1"/>
  <c r="C145" i="9"/>
  <c r="F143" i="3" s="1"/>
  <c r="C143" i="9"/>
  <c r="F289" i="3" s="1"/>
  <c r="C141" i="9"/>
  <c r="C139" i="9"/>
  <c r="F137" i="3" s="1"/>
  <c r="G137" i="3" s="1"/>
  <c r="C137" i="9"/>
  <c r="F135" i="3" s="1"/>
  <c r="H135" i="3" s="1"/>
  <c r="C136" i="9"/>
  <c r="C135" i="9"/>
  <c r="F133" i="3" s="1"/>
  <c r="C133" i="9"/>
  <c r="F279" i="3" s="1"/>
  <c r="C132" i="9"/>
  <c r="F130" i="3" s="1"/>
  <c r="C130" i="9"/>
  <c r="F128" i="3" s="1"/>
  <c r="G128" i="3" s="1"/>
  <c r="C129" i="9"/>
  <c r="F127" i="3" s="1"/>
  <c r="G127" i="3" s="1"/>
  <c r="C127" i="9"/>
  <c r="F125" i="3" s="1"/>
  <c r="H125" i="3" s="1"/>
  <c r="C124" i="9"/>
  <c r="F270" i="3" s="1"/>
  <c r="C121" i="9"/>
  <c r="F119" i="3" s="1"/>
  <c r="C118" i="9"/>
  <c r="C115" i="9"/>
  <c r="F261" i="3" s="1"/>
  <c r="C112" i="9"/>
  <c r="F258" i="3" s="1"/>
  <c r="C109" i="9"/>
  <c r="C106" i="9"/>
  <c r="F104" i="3" s="1"/>
  <c r="H104" i="3" s="1"/>
  <c r="C103" i="9"/>
  <c r="F249" i="3" s="1"/>
  <c r="C100" i="9"/>
  <c r="C97" i="9"/>
  <c r="F243" i="3" s="1"/>
  <c r="C96" i="9"/>
  <c r="F242" i="3" s="1"/>
  <c r="C93" i="9"/>
  <c r="F91" i="3" s="1"/>
  <c r="C90" i="9"/>
  <c r="F236" i="3" s="1"/>
  <c r="C89" i="9"/>
  <c r="F87" i="3" s="1"/>
  <c r="C86" i="9"/>
  <c r="C84" i="9"/>
  <c r="F82" i="3" s="1"/>
  <c r="G82" i="3" s="1"/>
  <c r="C81" i="9"/>
  <c r="C80" i="9"/>
  <c r="F226" i="3" s="1"/>
  <c r="C77" i="9"/>
  <c r="F75" i="3" s="1"/>
  <c r="H75" i="3" s="1"/>
  <c r="C76" i="9"/>
  <c r="F222" i="3" s="1"/>
  <c r="C74" i="9"/>
  <c r="C73" i="9"/>
  <c r="F219" i="3" s="1"/>
  <c r="C71" i="9"/>
  <c r="F217" i="3" s="1"/>
  <c r="C70" i="9"/>
  <c r="C69" i="9"/>
  <c r="C67" i="9"/>
  <c r="F213" i="3" s="1"/>
  <c r="C66" i="9"/>
  <c r="F212" i="3" s="1"/>
  <c r="C63" i="9"/>
  <c r="F61" i="3" s="1"/>
  <c r="C62" i="9"/>
  <c r="F60" i="3" s="1"/>
  <c r="H60" i="3" s="1"/>
  <c r="C60" i="9"/>
  <c r="C59" i="9"/>
  <c r="F205" i="3" s="1"/>
  <c r="C58" i="9"/>
  <c r="F56" i="3" s="1"/>
  <c r="H56" i="3" s="1"/>
  <c r="C57" i="9"/>
  <c r="F203" i="3" s="1"/>
  <c r="C56" i="9"/>
  <c r="F54" i="3" s="1"/>
  <c r="H54" i="3" s="1"/>
  <c r="C55" i="9"/>
  <c r="F201" i="3" s="1"/>
  <c r="C54" i="9"/>
  <c r="C53" i="9"/>
  <c r="C52" i="9"/>
  <c r="F198" i="3" s="1"/>
  <c r="C50" i="9"/>
  <c r="F48" i="3" s="1"/>
  <c r="G48" i="3" s="1"/>
  <c r="C49" i="9"/>
  <c r="F47" i="3" s="1"/>
  <c r="C48" i="9"/>
  <c r="C47" i="9"/>
  <c r="C46" i="9"/>
  <c r="F44" i="3" s="1"/>
  <c r="H44" i="3" s="1"/>
  <c r="C45" i="9"/>
  <c r="F43" i="3" s="1"/>
  <c r="G43" i="3" s="1"/>
  <c r="C44" i="9"/>
  <c r="F190" i="3" s="1"/>
  <c r="C42" i="9"/>
  <c r="C41" i="9"/>
  <c r="C40" i="9"/>
  <c r="F38" i="3" s="1"/>
  <c r="G38" i="3" s="1"/>
  <c r="C39" i="9"/>
  <c r="F185" i="3" s="1"/>
  <c r="C38" i="9"/>
  <c r="C37" i="9"/>
  <c r="F35" i="3" s="1"/>
  <c r="G35" i="3" s="1"/>
  <c r="C36" i="9"/>
  <c r="C35" i="9"/>
  <c r="F33" i="3" s="1"/>
  <c r="H33" i="3" s="1"/>
  <c r="C34" i="9"/>
  <c r="C33" i="9"/>
  <c r="F31" i="3" s="1"/>
  <c r="G31" i="3" s="1"/>
  <c r="C32" i="9"/>
  <c r="F30" i="3" s="1"/>
  <c r="H30" i="3" s="1"/>
  <c r="C31" i="9"/>
  <c r="F177" i="3" s="1"/>
  <c r="C30" i="9"/>
  <c r="C29" i="9"/>
  <c r="F27" i="3" s="1"/>
  <c r="G27" i="3" s="1"/>
  <c r="C28" i="9"/>
  <c r="F26" i="3" s="1"/>
  <c r="C27" i="9"/>
  <c r="F173" i="3" s="1"/>
  <c r="C26" i="9"/>
  <c r="C25" i="9"/>
  <c r="F23" i="3" s="1"/>
  <c r="C24" i="9"/>
  <c r="F170" i="3" s="1"/>
  <c r="C23" i="9"/>
  <c r="C22" i="9"/>
  <c r="F20" i="3" s="1"/>
  <c r="G20" i="3" s="1"/>
  <c r="C21" i="9"/>
  <c r="F167" i="3" s="1"/>
  <c r="C20" i="9"/>
  <c r="C19" i="9"/>
  <c r="F165" i="3" s="1"/>
  <c r="C18" i="9"/>
  <c r="C17" i="9"/>
  <c r="F15" i="3" s="1"/>
  <c r="H15" i="3" s="1"/>
  <c r="C16" i="9"/>
  <c r="F14" i="3" s="1"/>
  <c r="C15" i="9"/>
  <c r="C14" i="9"/>
  <c r="F160" i="3" s="1"/>
  <c r="C13" i="9"/>
  <c r="F11" i="3" s="1"/>
  <c r="C12" i="9"/>
  <c r="C11" i="9"/>
  <c r="F157" i="3" s="1"/>
  <c r="C323" i="3"/>
  <c r="D323" i="3" s="1"/>
  <c r="B319" i="3"/>
  <c r="C319" i="3" s="1"/>
  <c r="B321" i="3"/>
  <c r="B320" i="3"/>
  <c r="B299" i="3"/>
  <c r="B313" i="3" s="1"/>
  <c r="B151" i="3"/>
  <c r="B312" i="3" s="1"/>
  <c r="D321" i="3"/>
  <c r="C321" i="3"/>
  <c r="D320" i="3"/>
  <c r="C320" i="3"/>
  <c r="D299" i="3"/>
  <c r="D313" i="3" s="1"/>
  <c r="C299" i="3"/>
  <c r="C313" i="3" s="1"/>
  <c r="E7" i="14"/>
  <c r="D13" i="13" s="1"/>
  <c r="F275" i="3"/>
  <c r="H92" i="3" l="1"/>
  <c r="I92" i="3" s="1"/>
  <c r="F25" i="3"/>
  <c r="G25" i="3" s="1"/>
  <c r="F110" i="3"/>
  <c r="H110" i="3" s="1"/>
  <c r="F74" i="3"/>
  <c r="H74" i="3" s="1"/>
  <c r="F267" i="3"/>
  <c r="F174" i="3"/>
  <c r="H6" i="3"/>
  <c r="H13" i="13"/>
  <c r="F13" i="13"/>
  <c r="H115" i="3"/>
  <c r="I115" i="3" s="1"/>
  <c r="I12" i="3"/>
  <c r="D337" i="3"/>
  <c r="C358" i="3"/>
  <c r="G77" i="3"/>
  <c r="I77" i="3" s="1"/>
  <c r="H99" i="3"/>
  <c r="I99" i="3" s="1"/>
  <c r="F53" i="3"/>
  <c r="H53" i="3" s="1"/>
  <c r="F65" i="3"/>
  <c r="H65" i="3" s="1"/>
  <c r="F9" i="3"/>
  <c r="F163" i="3"/>
  <c r="F22" i="3"/>
  <c r="H22" i="3" s="1"/>
  <c r="F183" i="3"/>
  <c r="D315" i="3"/>
  <c r="G104" i="3"/>
  <c r="I104" i="3" s="1"/>
  <c r="B361" i="3"/>
  <c r="F42" i="3"/>
  <c r="H42" i="3" s="1"/>
  <c r="F19" i="3"/>
  <c r="H19" i="3" s="1"/>
  <c r="G144" i="3"/>
  <c r="I144" i="3" s="1"/>
  <c r="F209" i="3"/>
  <c r="F175" i="3"/>
  <c r="H82" i="3"/>
  <c r="I82" i="3" s="1"/>
  <c r="F50" i="3"/>
  <c r="G50" i="3" s="1"/>
  <c r="F101" i="3"/>
  <c r="H101" i="3" s="1"/>
  <c r="F276" i="3"/>
  <c r="F57" i="3"/>
  <c r="H57" i="3" s="1"/>
  <c r="F202" i="3"/>
  <c r="F208" i="3"/>
  <c r="F37" i="3"/>
  <c r="H37" i="3" s="1"/>
  <c r="F192" i="3"/>
  <c r="F78" i="3"/>
  <c r="G78" i="3" s="1"/>
  <c r="F230" i="3"/>
  <c r="H43" i="3"/>
  <c r="I43" i="3" s="1"/>
  <c r="H102" i="3"/>
  <c r="I102" i="3" s="1"/>
  <c r="H111" i="3"/>
  <c r="I111" i="3" s="1"/>
  <c r="D340" i="3"/>
  <c r="C340" i="3"/>
  <c r="H128" i="3"/>
  <c r="I128" i="3" s="1"/>
  <c r="H20" i="3"/>
  <c r="I20" i="3" s="1"/>
  <c r="H106" i="3"/>
  <c r="I106" i="3" s="1"/>
  <c r="F283" i="3"/>
  <c r="F122" i="3"/>
  <c r="G122" i="3" s="1"/>
  <c r="F291" i="3"/>
  <c r="H86" i="3"/>
  <c r="I86" i="3" s="1"/>
  <c r="F148" i="3"/>
  <c r="G148" i="3" s="1"/>
  <c r="F178" i="3"/>
  <c r="F88" i="3"/>
  <c r="H88" i="3" s="1"/>
  <c r="F252" i="3"/>
  <c r="F95" i="3"/>
  <c r="H95" i="3" s="1"/>
  <c r="F17" i="3"/>
  <c r="H17" i="3" s="1"/>
  <c r="F168" i="3"/>
  <c r="G30" i="3"/>
  <c r="I30" i="3" s="1"/>
  <c r="F69" i="3"/>
  <c r="G69" i="3" s="1"/>
  <c r="F94" i="3"/>
  <c r="G94" i="3" s="1"/>
  <c r="F113" i="3"/>
  <c r="H113" i="3" s="1"/>
  <c r="F34" i="3"/>
  <c r="G34" i="3" s="1"/>
  <c r="F182" i="3"/>
  <c r="G47" i="3"/>
  <c r="H47" i="3"/>
  <c r="F282" i="3"/>
  <c r="F134" i="3"/>
  <c r="G134" i="3" s="1"/>
  <c r="G126" i="3"/>
  <c r="H126" i="3"/>
  <c r="H83" i="3"/>
  <c r="G83" i="3"/>
  <c r="H76" i="3"/>
  <c r="G76" i="3"/>
  <c r="H63" i="3"/>
  <c r="G63" i="3"/>
  <c r="G41" i="3"/>
  <c r="H41" i="3"/>
  <c r="F172" i="3"/>
  <c r="F24" i="3"/>
  <c r="G24" i="3" s="1"/>
  <c r="F28" i="3"/>
  <c r="F176" i="3"/>
  <c r="F255" i="3"/>
  <c r="F107" i="3"/>
  <c r="G107" i="3" s="1"/>
  <c r="F116" i="3"/>
  <c r="H116" i="3" s="1"/>
  <c r="F264" i="3"/>
  <c r="H143" i="3"/>
  <c r="G143" i="3"/>
  <c r="F158" i="3"/>
  <c r="F10" i="3"/>
  <c r="G10" i="3" s="1"/>
  <c r="F161" i="3"/>
  <c r="F13" i="3"/>
  <c r="G13" i="3" s="1"/>
  <c r="F16" i="3"/>
  <c r="G16" i="3" s="1"/>
  <c r="F164" i="3"/>
  <c r="F98" i="3"/>
  <c r="G98" i="3" s="1"/>
  <c r="F246" i="3"/>
  <c r="F179" i="3"/>
  <c r="F199" i="3"/>
  <c r="F51" i="3"/>
  <c r="F79" i="3"/>
  <c r="G79" i="3" s="1"/>
  <c r="F227" i="3"/>
  <c r="F232" i="3"/>
  <c r="F84" i="3"/>
  <c r="H84" i="3" s="1"/>
  <c r="F223" i="3"/>
  <c r="G123" i="3"/>
  <c r="I123" i="3" s="1"/>
  <c r="H70" i="3"/>
  <c r="I70" i="3" s="1"/>
  <c r="F204" i="3"/>
  <c r="G33" i="3"/>
  <c r="I33" i="3" s="1"/>
  <c r="G44" i="3"/>
  <c r="I44" i="3" s="1"/>
  <c r="F181" i="3"/>
  <c r="G135" i="3"/>
  <c r="I135" i="3" s="1"/>
  <c r="H89" i="3"/>
  <c r="I89" i="3" s="1"/>
  <c r="F71" i="3"/>
  <c r="F281" i="3"/>
  <c r="F196" i="3"/>
  <c r="B315" i="3"/>
  <c r="D381" i="3"/>
  <c r="B381" i="3"/>
  <c r="C314" i="3"/>
  <c r="G81" i="3"/>
  <c r="I81" i="3" s="1"/>
  <c r="G149" i="3"/>
  <c r="I149" i="3" s="1"/>
  <c r="H140" i="3"/>
  <c r="I140" i="3" s="1"/>
  <c r="H105" i="3"/>
  <c r="I105" i="3" s="1"/>
  <c r="H59" i="3"/>
  <c r="I59" i="3" s="1"/>
  <c r="B314" i="3"/>
  <c r="H27" i="3"/>
  <c r="I27" i="3" s="1"/>
  <c r="G56" i="3"/>
  <c r="I56" i="3" s="1"/>
  <c r="H127" i="3"/>
  <c r="I127" i="3" s="1"/>
  <c r="H147" i="3"/>
  <c r="I147" i="3" s="1"/>
  <c r="G132" i="3"/>
  <c r="I132" i="3" s="1"/>
  <c r="G142" i="3"/>
  <c r="I142" i="3" s="1"/>
  <c r="C315" i="3"/>
  <c r="H11" i="3"/>
  <c r="G11" i="3"/>
  <c r="H14" i="3"/>
  <c r="G14" i="3"/>
  <c r="F146" i="3"/>
  <c r="F294" i="3"/>
  <c r="G75" i="3"/>
  <c r="I75" i="3" s="1"/>
  <c r="G108" i="3"/>
  <c r="I108" i="3" s="1"/>
  <c r="H23" i="3"/>
  <c r="G23" i="3"/>
  <c r="F206" i="3"/>
  <c r="F58" i="3"/>
  <c r="G136" i="3"/>
  <c r="I136" i="3" s="1"/>
  <c r="H31" i="3"/>
  <c r="I31" i="3" s="1"/>
  <c r="F55" i="3"/>
  <c r="F169" i="3"/>
  <c r="F21" i="3"/>
  <c r="G21" i="3" s="1"/>
  <c r="F194" i="3"/>
  <c r="F46" i="3"/>
  <c r="F68" i="3"/>
  <c r="F216" i="3"/>
  <c r="H91" i="3"/>
  <c r="G91" i="3"/>
  <c r="H133" i="3"/>
  <c r="G133" i="3"/>
  <c r="G114" i="3"/>
  <c r="H114" i="3"/>
  <c r="G97" i="3"/>
  <c r="H97" i="3"/>
  <c r="G90" i="3"/>
  <c r="H90" i="3"/>
  <c r="H66" i="3"/>
  <c r="G66" i="3"/>
  <c r="G49" i="3"/>
  <c r="H49" i="3"/>
  <c r="H35" i="3"/>
  <c r="I35" i="3" s="1"/>
  <c r="G150" i="3"/>
  <c r="I150" i="3" s="1"/>
  <c r="F239" i="3"/>
  <c r="F141" i="3"/>
  <c r="G141" i="3" s="1"/>
  <c r="G119" i="3"/>
  <c r="H119" i="3"/>
  <c r="H26" i="3"/>
  <c r="G26" i="3"/>
  <c r="F45" i="3"/>
  <c r="F193" i="3"/>
  <c r="F220" i="3"/>
  <c r="F72" i="3"/>
  <c r="G87" i="3"/>
  <c r="H87" i="3"/>
  <c r="H130" i="3"/>
  <c r="G130" i="3"/>
  <c r="H48" i="3"/>
  <c r="I48" i="3" s="1"/>
  <c r="F162" i="3"/>
  <c r="H61" i="3"/>
  <c r="G61" i="3"/>
  <c r="H112" i="3"/>
  <c r="I112" i="3" s="1"/>
  <c r="H38" i="3"/>
  <c r="I38" i="3" s="1"/>
  <c r="F64" i="3"/>
  <c r="F32" i="3"/>
  <c r="F180" i="3"/>
  <c r="F39" i="3"/>
  <c r="F187" i="3"/>
  <c r="F52" i="3"/>
  <c r="F200" i="3"/>
  <c r="F159" i="3"/>
  <c r="G54" i="3"/>
  <c r="I54" i="3" s="1"/>
  <c r="F131" i="3"/>
  <c r="G60" i="3"/>
  <c r="I60" i="3" s="1"/>
  <c r="F191" i="3"/>
  <c r="F195" i="3"/>
  <c r="H62" i="3"/>
  <c r="I62" i="3" s="1"/>
  <c r="F273" i="3"/>
  <c r="F278" i="3"/>
  <c r="F166" i="3"/>
  <c r="F18" i="3"/>
  <c r="G18" i="3" s="1"/>
  <c r="F40" i="3"/>
  <c r="F188" i="3"/>
  <c r="F215" i="3"/>
  <c r="F67" i="3"/>
  <c r="G67" i="3" s="1"/>
  <c r="H80" i="3"/>
  <c r="G80" i="3"/>
  <c r="G125" i="3"/>
  <c r="I125" i="3" s="1"/>
  <c r="G96" i="3"/>
  <c r="I96" i="3" s="1"/>
  <c r="F29" i="3"/>
  <c r="F235" i="3"/>
  <c r="G15" i="3"/>
  <c r="I15" i="3" s="1"/>
  <c r="H121" i="3"/>
  <c r="I121" i="3" s="1"/>
  <c r="F171" i="3"/>
  <c r="G73" i="3"/>
  <c r="I73" i="3" s="1"/>
  <c r="F145" i="3"/>
  <c r="F36" i="3"/>
  <c r="F184" i="3"/>
  <c r="F186" i="3"/>
  <c r="F285" i="3"/>
  <c r="G85" i="3"/>
  <c r="H85" i="3"/>
  <c r="H103" i="3"/>
  <c r="G103" i="3"/>
  <c r="H109" i="3"/>
  <c r="I109" i="3" s="1"/>
  <c r="F287" i="3"/>
  <c r="F139" i="3"/>
  <c r="G118" i="3"/>
  <c r="I118" i="3" s="1"/>
  <c r="H100" i="3"/>
  <c r="I100" i="3" s="1"/>
  <c r="H124" i="3"/>
  <c r="I124" i="3" s="1"/>
  <c r="B340" i="3"/>
  <c r="C359" i="3"/>
  <c r="C360" i="3"/>
  <c r="D319" i="3"/>
  <c r="D314" i="3"/>
  <c r="H137" i="3"/>
  <c r="I137" i="3" s="1"/>
  <c r="C337" i="3"/>
  <c r="H120" i="3"/>
  <c r="I120" i="3" s="1"/>
  <c r="H138" i="3"/>
  <c r="I138" i="3" s="1"/>
  <c r="G129" i="3"/>
  <c r="I129" i="3" s="1"/>
  <c r="H117" i="3"/>
  <c r="I117" i="3" s="1"/>
  <c r="H93" i="3"/>
  <c r="I93" i="3" s="1"/>
  <c r="G110" i="3" l="1"/>
  <c r="I110" i="3" s="1"/>
  <c r="H9" i="3"/>
  <c r="G9" i="3"/>
  <c r="H25" i="3"/>
  <c r="I25" i="3" s="1"/>
  <c r="G74" i="3"/>
  <c r="H78" i="3"/>
  <c r="G57" i="3"/>
  <c r="I57" i="3" s="1"/>
  <c r="G53" i="3"/>
  <c r="I53" i="3" s="1"/>
  <c r="B316" i="3"/>
  <c r="H98" i="3"/>
  <c r="I98" i="3" s="1"/>
  <c r="I66" i="3"/>
  <c r="H50" i="3"/>
  <c r="I50" i="3" s="1"/>
  <c r="H24" i="3"/>
  <c r="I24" i="3" s="1"/>
  <c r="G19" i="3"/>
  <c r="I19" i="3" s="1"/>
  <c r="G22" i="3"/>
  <c r="I22" i="3" s="1"/>
  <c r="H79" i="3"/>
  <c r="I79" i="3" s="1"/>
  <c r="G37" i="3"/>
  <c r="I37" i="3" s="1"/>
  <c r="H16" i="3"/>
  <c r="I16" i="3" s="1"/>
  <c r="G65" i="3"/>
  <c r="I65" i="3" s="1"/>
  <c r="D316" i="3"/>
  <c r="H107" i="3"/>
  <c r="I107" i="3" s="1"/>
  <c r="H94" i="3"/>
  <c r="I94" i="3" s="1"/>
  <c r="I41" i="3"/>
  <c r="I76" i="3"/>
  <c r="I126" i="3"/>
  <c r="I47" i="3"/>
  <c r="G101" i="3"/>
  <c r="I101" i="3" s="1"/>
  <c r="I143" i="3"/>
  <c r="H69" i="3"/>
  <c r="I69" i="3" s="1"/>
  <c r="H10" i="3"/>
  <c r="I10" i="3" s="1"/>
  <c r="G42" i="3"/>
  <c r="I42" i="3" s="1"/>
  <c r="I23" i="3"/>
  <c r="C316" i="3"/>
  <c r="I103" i="3"/>
  <c r="I63" i="3"/>
  <c r="I83" i="3"/>
  <c r="I97" i="3"/>
  <c r="I133" i="3"/>
  <c r="G113" i="3"/>
  <c r="I113" i="3" s="1"/>
  <c r="H141" i="3"/>
  <c r="I141" i="3" s="1"/>
  <c r="G95" i="3"/>
  <c r="I95" i="3" s="1"/>
  <c r="G17" i="3"/>
  <c r="I17" i="3" s="1"/>
  <c r="H122" i="3"/>
  <c r="I122" i="3" s="1"/>
  <c r="H148" i="3"/>
  <c r="I148" i="3" s="1"/>
  <c r="G88" i="3"/>
  <c r="I88" i="3" s="1"/>
  <c r="H34" i="3"/>
  <c r="I34" i="3" s="1"/>
  <c r="G51" i="3"/>
  <c r="H51" i="3"/>
  <c r="H13" i="3"/>
  <c r="I13" i="3" s="1"/>
  <c r="H18" i="3"/>
  <c r="I18" i="3" s="1"/>
  <c r="G84" i="3"/>
  <c r="I84" i="3" s="1"/>
  <c r="I14" i="3"/>
  <c r="G71" i="3"/>
  <c r="H71" i="3"/>
  <c r="H28" i="3"/>
  <c r="G28" i="3"/>
  <c r="H134" i="3"/>
  <c r="I134" i="3" s="1"/>
  <c r="I130" i="3"/>
  <c r="I49" i="3"/>
  <c r="I114" i="3"/>
  <c r="I91" i="3"/>
  <c r="G116" i="3"/>
  <c r="I116" i="3" s="1"/>
  <c r="H21" i="3"/>
  <c r="I21" i="3" s="1"/>
  <c r="C361" i="3"/>
  <c r="D360" i="3" s="1"/>
  <c r="B332" i="3"/>
  <c r="B354" i="3" s="1"/>
  <c r="B366" i="3" s="1"/>
  <c r="I61" i="3"/>
  <c r="G146" i="3"/>
  <c r="H146" i="3"/>
  <c r="I85" i="3"/>
  <c r="G68" i="3"/>
  <c r="H68" i="3"/>
  <c r="H58" i="3"/>
  <c r="G58" i="3"/>
  <c r="I11" i="3"/>
  <c r="D330" i="3"/>
  <c r="D331" i="3"/>
  <c r="I119" i="3"/>
  <c r="I90" i="3"/>
  <c r="G46" i="3"/>
  <c r="H46" i="3"/>
  <c r="H55" i="3"/>
  <c r="G55" i="3"/>
  <c r="G64" i="3"/>
  <c r="H64" i="3"/>
  <c r="B341" i="3"/>
  <c r="H131" i="3"/>
  <c r="G131" i="3"/>
  <c r="H39" i="3"/>
  <c r="G39" i="3"/>
  <c r="B342" i="3"/>
  <c r="C341" i="3"/>
  <c r="D332" i="3"/>
  <c r="B330" i="3"/>
  <c r="B352" i="3" s="1"/>
  <c r="D342" i="3"/>
  <c r="H139" i="3"/>
  <c r="G139" i="3"/>
  <c r="H29" i="3"/>
  <c r="G29" i="3"/>
  <c r="I87" i="3"/>
  <c r="G145" i="3"/>
  <c r="H145" i="3"/>
  <c r="C318" i="3"/>
  <c r="D318" i="3"/>
  <c r="I80" i="3"/>
  <c r="H67" i="3"/>
  <c r="I67" i="3" s="1"/>
  <c r="B318" i="3"/>
  <c r="C332" i="3"/>
  <c r="C342" i="3"/>
  <c r="B331" i="3"/>
  <c r="B353" i="3" s="1"/>
  <c r="B365" i="3" s="1"/>
  <c r="D341" i="3"/>
  <c r="H36" i="3"/>
  <c r="G36" i="3"/>
  <c r="G40" i="3"/>
  <c r="H40" i="3"/>
  <c r="G52" i="3"/>
  <c r="H52" i="3"/>
  <c r="G32" i="3"/>
  <c r="H32" i="3"/>
  <c r="G72" i="3"/>
  <c r="H72" i="3"/>
  <c r="H45" i="3"/>
  <c r="G45" i="3"/>
  <c r="I26" i="3"/>
  <c r="C330" i="3"/>
  <c r="C331" i="3"/>
  <c r="I9" i="3" l="1"/>
  <c r="B327" i="3"/>
  <c r="D343" i="3"/>
  <c r="D359" i="3"/>
  <c r="C327" i="3"/>
  <c r="D358" i="3"/>
  <c r="D327" i="3"/>
  <c r="I46" i="3"/>
  <c r="I146" i="3"/>
  <c r="I51" i="3"/>
  <c r="I28" i="3"/>
  <c r="B379" i="3"/>
  <c r="B380" i="3"/>
  <c r="B333" i="3"/>
  <c r="I29" i="3"/>
  <c r="D333" i="3"/>
  <c r="C343" i="3"/>
  <c r="I39" i="3"/>
  <c r="I58" i="3"/>
  <c r="I72" i="3"/>
  <c r="I52" i="3"/>
  <c r="I145" i="3"/>
  <c r="I64" i="3"/>
  <c r="I55" i="3"/>
  <c r="I68" i="3"/>
  <c r="B343" i="3"/>
  <c r="I36" i="3"/>
  <c r="I139" i="3"/>
  <c r="I131" i="3"/>
  <c r="I45" i="3"/>
  <c r="I32" i="3"/>
  <c r="I40" i="3"/>
  <c r="B364" i="3"/>
  <c r="B355" i="3"/>
  <c r="C333" i="3"/>
  <c r="D361" i="3" l="1"/>
  <c r="D347" i="3"/>
  <c r="D353" i="3" s="1"/>
  <c r="D365" i="3" s="1"/>
  <c r="D346" i="3"/>
  <c r="D352" i="3" s="1"/>
  <c r="C348" i="3"/>
  <c r="C354" i="3" s="1"/>
  <c r="C366" i="3" s="1"/>
  <c r="C380" i="3" s="1"/>
  <c r="D348" i="3"/>
  <c r="D354" i="3" s="1"/>
  <c r="D366" i="3" s="1"/>
  <c r="B378" i="3"/>
  <c r="B382" i="3" s="1"/>
  <c r="B386" i="3" s="1"/>
  <c r="B10" i="13" s="1"/>
  <c r="B368" i="3"/>
  <c r="B369" i="3" s="1"/>
  <c r="C347" i="3"/>
  <c r="C353" i="3" s="1"/>
  <c r="C365" i="3" s="1"/>
  <c r="C346" i="3"/>
  <c r="D379" i="3" l="1"/>
  <c r="B12" i="13"/>
  <c r="D380" i="3"/>
  <c r="D349" i="3"/>
  <c r="C349" i="3"/>
  <c r="C352" i="3"/>
  <c r="D355" i="3"/>
  <c r="D364" i="3"/>
  <c r="C379" i="3"/>
  <c r="B14" i="13" l="1"/>
  <c r="D378" i="3"/>
  <c r="D382" i="3" s="1"/>
  <c r="D386" i="3" s="1"/>
  <c r="D10" i="13" s="1"/>
  <c r="D368" i="3"/>
  <c r="D369" i="3" s="1"/>
  <c r="C364" i="3"/>
  <c r="C355" i="3"/>
  <c r="C378" i="3" l="1"/>
  <c r="C382" i="3" s="1"/>
  <c r="C386" i="3" s="1"/>
  <c r="C10" i="13" s="1"/>
  <c r="C368" i="3"/>
  <c r="C369" i="3" s="1"/>
  <c r="H10" i="13" l="1"/>
  <c r="F10" i="13"/>
  <c r="D12" i="13"/>
  <c r="D14" i="13" l="1"/>
  <c r="C12" i="13"/>
  <c r="C14" i="13" l="1"/>
  <c r="H12" i="13"/>
  <c r="F12" i="13"/>
  <c r="F14" i="13" l="1"/>
  <c r="H14" i="13"/>
</calcChain>
</file>

<file path=xl/sharedStrings.xml><?xml version="1.0" encoding="utf-8"?>
<sst xmlns="http://schemas.openxmlformats.org/spreadsheetml/2006/main" count="1337" uniqueCount="393">
  <si>
    <t>KY Jul 2014 Forecast (2015BP - Preliminary)</t>
  </si>
  <si>
    <t xml:space="preserve"> </t>
  </si>
  <si>
    <t xml:space="preserve">   KU-3121 - Common Nonutility - Property </t>
  </si>
  <si>
    <t xml:space="preserve">   KU-1398 VA - Electric General - Miscellaneous Equipment </t>
  </si>
  <si>
    <t xml:space="preserve">   KU-1398 KY - Electric General - Miscellaneous Equipment </t>
  </si>
  <si>
    <t xml:space="preserve">   KU-1397 VA - Electric General - Communication Equipment </t>
  </si>
  <si>
    <t xml:space="preserve">   KU-1397 KY - Electric General - Communication Equipment </t>
  </si>
  <si>
    <t xml:space="preserve">   KU-1397 - Electric General - DSM </t>
  </si>
  <si>
    <t xml:space="preserve">   KU-1396 VA - Electric General - Power Operated Equipment </t>
  </si>
  <si>
    <t xml:space="preserve">   KU-1396 - Electric General - Power Operated Equipment </t>
  </si>
  <si>
    <t xml:space="preserve">   KU-1395 VA - Electric General - Laboratory Equipment </t>
  </si>
  <si>
    <t xml:space="preserve">   KU-1395 KY - Electric General - Laboratory Equipment </t>
  </si>
  <si>
    <t xml:space="preserve">   KU-1394 VA - Electric General - Tools, Shop, Garage Equipment </t>
  </si>
  <si>
    <t xml:space="preserve">   KU-1394 KY - Electric General - Tools, Shop, Garage Equipment </t>
  </si>
  <si>
    <t xml:space="preserve">   KU-1393 VA - Electric General - Stores Equipment </t>
  </si>
  <si>
    <t xml:space="preserve">   KU-1393 KY - Electric General - Stores Equipment </t>
  </si>
  <si>
    <t xml:space="preserve">   KU-1392 VA - Electric General - Transportation Equipment </t>
  </si>
  <si>
    <t xml:space="preserve">   KU-1392 KY - Electric General - Transportation Equipment </t>
  </si>
  <si>
    <t xml:space="preserve">   KU-1392 - Electric General - ECR 2009 </t>
  </si>
  <si>
    <t xml:space="preserve">   KU-1392 - Electric General - ECR 2005 </t>
  </si>
  <si>
    <t xml:space="preserve">   KU-1391 VA - Electric General - Office Equipment </t>
  </si>
  <si>
    <t xml:space="preserve">   KU-1391 KY - Electric General - Office Equipment </t>
  </si>
  <si>
    <t xml:space="preserve">   KU-1391 - Electric General - Office Equipment </t>
  </si>
  <si>
    <t xml:space="preserve">   KU-1390 VA - Electric General - Structures and Improvements </t>
  </si>
  <si>
    <t xml:space="preserve">   KU-1390 KY - Electric General - Structures and Improvements </t>
  </si>
  <si>
    <t xml:space="preserve">   KU-1390 - Electric General - Structures and Improvements </t>
  </si>
  <si>
    <t xml:space="preserve">   KU-1389 VA - Electric General - Land &amp; Land Rights </t>
  </si>
  <si>
    <t xml:space="preserve">   KU-1389 KY - Electric General - Land &amp; Land Rights </t>
  </si>
  <si>
    <t xml:space="preserve">   KU-1374 - Electric Distribution - ARO </t>
  </si>
  <si>
    <t xml:space="preserve">   KU-1373 VA - Electric Distribution - Street Lighting and Sign </t>
  </si>
  <si>
    <t xml:space="preserve">   KU-1373 KY - Electric Distribution - Street Lighting and Sign </t>
  </si>
  <si>
    <t xml:space="preserve">   KU-1371 VA - Electric Distribution - Install on Customers </t>
  </si>
  <si>
    <t xml:space="preserve">   KU-1371 TN - Electric Distribution - Install on Customers </t>
  </si>
  <si>
    <t xml:space="preserve">   KU-1371 KY - Electric Distribution - Install on Customers </t>
  </si>
  <si>
    <t xml:space="preserve">   KU-1370 VA - Electric Distribution - Meters </t>
  </si>
  <si>
    <t xml:space="preserve">   KU-1370 TN - Electric Distribution - Meters </t>
  </si>
  <si>
    <t xml:space="preserve">   KU-1370 KY - Electric Distribution - Meters </t>
  </si>
  <si>
    <t xml:space="preserve">   KU-1369 VA - Electric Distribution - Services </t>
  </si>
  <si>
    <t xml:space="preserve">   KU-1369 TN - Electric Distribution - Services </t>
  </si>
  <si>
    <t xml:space="preserve">   KU-1369 KY - Electric Distribution - Services </t>
  </si>
  <si>
    <t xml:space="preserve">   KU-1368 VA - Electric Distribution -  Line Transformers </t>
  </si>
  <si>
    <t xml:space="preserve">   KU-1368 TN - Electric Distribution -  Line Transformers </t>
  </si>
  <si>
    <t xml:space="preserve">   KU-1368 KY - Electric Distribution -  Line Transformers </t>
  </si>
  <si>
    <t xml:space="preserve">   KU-1367 VA - Electric Distribution - Underground Conductors </t>
  </si>
  <si>
    <t xml:space="preserve">   KU-1367 TN - Electric Distribution - Underground Conductors </t>
  </si>
  <si>
    <t xml:space="preserve">   KU-1367 KY - Electric Distribution - Underground Conductors </t>
  </si>
  <si>
    <t xml:space="preserve">   KU-1366 VA - Electric Distribution - Underground Conduit </t>
  </si>
  <si>
    <t xml:space="preserve">   KU-1366 TN - Electric Distribution - Underground Conduit </t>
  </si>
  <si>
    <t xml:space="preserve">   KU-1366 KY - Electric Distribution - Underground Conduit </t>
  </si>
  <si>
    <t xml:space="preserve">   KU-1365 VA - Electric Distribution - Overhead Conductor </t>
  </si>
  <si>
    <t xml:space="preserve">   KU-1365 TN - Electric Distribution - Overhead Conductor </t>
  </si>
  <si>
    <t xml:space="preserve">   KU-1365 KY - Electric Distribution - Overhead Conductor </t>
  </si>
  <si>
    <t xml:space="preserve">   KU-1364 VA - Electric Distribution - Poles, Towers, and Fixtures </t>
  </si>
  <si>
    <t xml:space="preserve">   KU-1364 TN - Electric Distribution - Poles, Towers, and Fixtures </t>
  </si>
  <si>
    <t xml:space="preserve">   KU-1364 KY - Electric Distribution - Poles, Towers, and Fixtures </t>
  </si>
  <si>
    <t xml:space="preserve">   KU-1362 VA - Electric Distribution - Station Equipment </t>
  </si>
  <si>
    <t xml:space="preserve">   KU-1362 TN - Electric Distribution - Station Equipment </t>
  </si>
  <si>
    <t xml:space="preserve">   KU-1362 KY - Electric Distribution - Station Equipment </t>
  </si>
  <si>
    <t xml:space="preserve">   KU-1362 - Electric Distribution - Future Use </t>
  </si>
  <si>
    <t xml:space="preserve">   KU-1361 VA - Electric Distribution - Structures and Improvements </t>
  </si>
  <si>
    <t xml:space="preserve">   KU-1361 TN - Electric Distribution - Structures and Improvements </t>
  </si>
  <si>
    <t xml:space="preserve">   KU-1361 KY - Electric Distribution - Structures and Improvements </t>
  </si>
  <si>
    <t xml:space="preserve">   KU-1360 VA - Electric Distribution - Land &amp; Land Rights </t>
  </si>
  <si>
    <t xml:space="preserve">   KU-1360 TN - Electric Distribution - Land &amp; Land Rights </t>
  </si>
  <si>
    <t xml:space="preserve">   KU-1360 KY - Electric Distribution - Land &amp; Land Rights </t>
  </si>
  <si>
    <t xml:space="preserve">   KU-1360 KY - Electric Distribution - Future Use </t>
  </si>
  <si>
    <t xml:space="preserve">   KU-1359 - Electric Transmission - ARO </t>
  </si>
  <si>
    <t xml:space="preserve">   KU-1358 VA - Electric Transmission - UG Conductors and Devices </t>
  </si>
  <si>
    <t xml:space="preserve">   KU-1358 KY - Electric Transmission - UG Conductors and Devices </t>
  </si>
  <si>
    <t xml:space="preserve">   KU-1357 VA - Electric Transmission - Underground Conduit </t>
  </si>
  <si>
    <t xml:space="preserve">   KU-1357 KY - Electric Transmission - Underground Conduit </t>
  </si>
  <si>
    <t xml:space="preserve">   KU-1356 VA - Electric Transmission - OH Conductors and Devices </t>
  </si>
  <si>
    <t xml:space="preserve">   KU-1356 TN - Electric Transmission - OH Conductors and Devices </t>
  </si>
  <si>
    <t xml:space="preserve">   KU-1356 KY - Electric Transmission - OH Conductors and Devices </t>
  </si>
  <si>
    <t xml:space="preserve">   KU-1356 - Electric Transmission - ECR 2005 </t>
  </si>
  <si>
    <t xml:space="preserve">   KU-1355 VA - Electric Transmission - Poles and Fixtures </t>
  </si>
  <si>
    <t xml:space="preserve">   KU-1355 TN - Electric Transmission - Poles and Fixtures </t>
  </si>
  <si>
    <t xml:space="preserve">   KU-1355 KY - Electric Transmission - Poles and Fixtures </t>
  </si>
  <si>
    <t xml:space="preserve">   KU-1355 - Electric Transmission - ECR 2005 </t>
  </si>
  <si>
    <t xml:space="preserve">   KU-1354 VA - Electric Transmission - Towers and Fixtures </t>
  </si>
  <si>
    <t xml:space="preserve">   KU-1354 KY - Electric Transmission - Towers and Fixtures </t>
  </si>
  <si>
    <t xml:space="preserve">   KU-1354 - Electric Transmission - ECR 2005 </t>
  </si>
  <si>
    <t xml:space="preserve">   KU-1353 VA - Electric Transmission - Station Equipment </t>
  </si>
  <si>
    <t xml:space="preserve">   KU-1353 SYSTEM - Electric Transmission - Station Equipment </t>
  </si>
  <si>
    <t xml:space="preserve">   KU-1353 KY - Electric Transmission - Station Equipment </t>
  </si>
  <si>
    <t xml:space="preserve">   KU-1353 - Electric Transmission - Station Equipment - AROP </t>
  </si>
  <si>
    <t xml:space="preserve">   KU-1352 VA - Electric Transmission - Structures and Improvements </t>
  </si>
  <si>
    <t xml:space="preserve">   KU-1352 KY - Electric Transmission - Structures and Improvements </t>
  </si>
  <si>
    <t xml:space="preserve">   KU-1352 - Electric Transmission - Structures and Improvements </t>
  </si>
  <si>
    <t xml:space="preserve">   KU-1350 VA - Electric Transmission - Land &amp; Land Rights </t>
  </si>
  <si>
    <t xml:space="preserve">   KU-1350 TN - Electric Transmission - Land &amp; Land Rights </t>
  </si>
  <si>
    <t xml:space="preserve">   KU-1350 KY - Electric Transmission - Land &amp; Land Rights </t>
  </si>
  <si>
    <t xml:space="preserve">   KU-1350 - Electric Transmission - Land &amp; Land Rights </t>
  </si>
  <si>
    <t xml:space="preserve">   KU-1347 - Other Production - ARO </t>
  </si>
  <si>
    <t xml:space="preserve">   KU-1346 - Other Production - Misc Power Plant Equipment </t>
  </si>
  <si>
    <t xml:space="preserve">   KU-1345 - Other Production - Accessory Electric Equipment - AROP </t>
  </si>
  <si>
    <t xml:space="preserve">   KU-1345 - Other Production - Accessory Electric Equipment </t>
  </si>
  <si>
    <t xml:space="preserve">   KU-1344 - Other Production - Generators </t>
  </si>
  <si>
    <t xml:space="preserve">   KU-1343 - Other Production - Prime Movers </t>
  </si>
  <si>
    <t xml:space="preserve">   KU-1342 - Other Production - Fuel Holders, Producers, Acc - AROP </t>
  </si>
  <si>
    <t xml:space="preserve">   KU-1342 - Other Production - Fuel Holders, Producers, Acc </t>
  </si>
  <si>
    <t xml:space="preserve">   KU-1341 - Other Production - Structures and Improvements </t>
  </si>
  <si>
    <t xml:space="preserve">   KU-1340 - Other Production - Land &amp; Land Rights </t>
  </si>
  <si>
    <t xml:space="preserve">   KU-1337 - Hydro Production - ARO </t>
  </si>
  <si>
    <t xml:space="preserve">   KU-1336 - Hydro Production - Roads, Railroads, and Bridges </t>
  </si>
  <si>
    <t xml:space="preserve">   KU-1335 - Hydro Production - Misc Power Plant Equipment </t>
  </si>
  <si>
    <t xml:space="preserve">   KU-1334 - Hydro Production - Accessory Electric Equipment </t>
  </si>
  <si>
    <t xml:space="preserve">   KU-1333 - Hydro Production - Water Wheels, Turbine Gen </t>
  </si>
  <si>
    <t xml:space="preserve">   KU-1332 - Hydro Production - Reservoirs, Dams, and Water </t>
  </si>
  <si>
    <t xml:space="preserve">   KU-1331 - Hydro Production - Structures and Improvements </t>
  </si>
  <si>
    <t xml:space="preserve">   KU-1330 - Hydro Production - Land &amp; Land Rights </t>
  </si>
  <si>
    <t xml:space="preserve">   KU-1317 - Steam Production - ARO </t>
  </si>
  <si>
    <t xml:space="preserve">   KU-1316 - Steam Production - Misc Power Plant Equipment </t>
  </si>
  <si>
    <t xml:space="preserve">   KU-1316 - Steam Production - Future Use </t>
  </si>
  <si>
    <t xml:space="preserve">   KU-1315 - Steam Production - Future Use </t>
  </si>
  <si>
    <t xml:space="preserve">   KU-1315 - Steam Production - ECR 2011 </t>
  </si>
  <si>
    <t xml:space="preserve">   KU-1315 - Steam Production - ECR 2006 </t>
  </si>
  <si>
    <t xml:space="preserve">   KU-1315 - Steam Production - ECR 2005 </t>
  </si>
  <si>
    <t xml:space="preserve">   KU-1315 - Steam Production - Accessory Electric Equipment - AROP </t>
  </si>
  <si>
    <t xml:space="preserve">   KU-1315 - Steam Production - Accessory Electric Equipment </t>
  </si>
  <si>
    <t xml:space="preserve">   KU-1314 - Steam Production - Turbogenerator Units - AROP </t>
  </si>
  <si>
    <t xml:space="preserve">   KU-1314 - Steam Production - Turbogenerator Units </t>
  </si>
  <si>
    <t xml:space="preserve">   KU-1314 - Steam Production - Future Use </t>
  </si>
  <si>
    <t xml:space="preserve">   KU-1312 - Steam Production - Future Use </t>
  </si>
  <si>
    <t xml:space="preserve">   KU-1312 - Steam Production - ECR Future Plan </t>
  </si>
  <si>
    <t xml:space="preserve">   KU-1312 - Steam Production - ECR 2011 </t>
  </si>
  <si>
    <t xml:space="preserve">   KU-1312 - Steam Production - ECR 2009 </t>
  </si>
  <si>
    <t xml:space="preserve">   KU-1312 - Steam Production - ECR 2006 </t>
  </si>
  <si>
    <t xml:space="preserve">   KU-1312 - Steam Production - ECR 2005 </t>
  </si>
  <si>
    <t xml:space="preserve">   KU-1312 - Steam Production - Boiler Plant Equipment - AROP </t>
  </si>
  <si>
    <t xml:space="preserve">   KU-1312 - Steam Production - Boiler Plant Equipment </t>
  </si>
  <si>
    <t xml:space="preserve">   KU-1312 - Steam Production - 102 </t>
  </si>
  <si>
    <t xml:space="preserve">   KU-1311 - Steam Production - Structures and Improvements - AROP </t>
  </si>
  <si>
    <t xml:space="preserve">   KU-1311 - Steam Production - Structures and Improvements </t>
  </si>
  <si>
    <t xml:space="preserve">   KU-1311 - Steam Production - Future Use </t>
  </si>
  <si>
    <t xml:space="preserve">   KU-1311 - Steam Production - ECR 2009 </t>
  </si>
  <si>
    <t xml:space="preserve">   KU-1311 - Steam Production - ECR 2006 </t>
  </si>
  <si>
    <t xml:space="preserve">   KU-1311 - Steam Production - ECR 2005 </t>
  </si>
  <si>
    <t xml:space="preserve">   KU-1310 - Steam Production - Land &amp; Land Rights </t>
  </si>
  <si>
    <t xml:space="preserve">   KU-1310 - Steam Production - Future Use </t>
  </si>
  <si>
    <t xml:space="preserve">   KU-1310 - Steam Production - ECR 2011 </t>
  </si>
  <si>
    <t xml:space="preserve">   KU-1310 - Steam Production - ECR 2009 </t>
  </si>
  <si>
    <t xml:space="preserve">   KU-1303 - Intangible - Software - CCS </t>
  </si>
  <si>
    <t xml:space="preserve">   KU-1303 - Intangible - Software </t>
  </si>
  <si>
    <t xml:space="preserve">   KU-1302 - Intangible - Franchises and Consents </t>
  </si>
  <si>
    <t xml:space="preserve">   KU-1301 VA - Intangible - Organization </t>
  </si>
  <si>
    <t xml:space="preserve">   KU-1301 KY - Intangible - Organization </t>
  </si>
  <si>
    <t xml:space="preserve">   CC-3391 - Common General - Purchase Accounting </t>
  </si>
  <si>
    <t xml:space="preserve">   CC-3391 - Common General - Office Equipment </t>
  </si>
  <si>
    <t>AG:[Ending Gross Plant Balance]</t>
  </si>
  <si>
    <t>Year 2014</t>
  </si>
  <si>
    <t>Year 2015</t>
  </si>
  <si>
    <t>Year 2016</t>
  </si>
  <si>
    <t>AR:[Ending Accum Depreciation]</t>
  </si>
  <si>
    <t>G:[Ending CWIP]</t>
  </si>
  <si>
    <t xml:space="preserve">   Kentucky Utilities </t>
  </si>
  <si>
    <t>Net Plant</t>
  </si>
  <si>
    <t>Total Plant</t>
  </si>
  <si>
    <t>Intangibles (ARO's, Org, Franch &amp; Cons)</t>
  </si>
  <si>
    <t>Virginia and Tennessee Property</t>
  </si>
  <si>
    <t>Vehicles</t>
  </si>
  <si>
    <t>Exclude:</t>
  </si>
  <si>
    <t>Add:</t>
  </si>
  <si>
    <t>Kentucky Utilities </t>
  </si>
  <si>
    <t>Beginning Balance</t>
  </si>
  <si>
    <t>Debits</t>
  </si>
  <si>
    <t xml:space="preserve">Post from Report: KY Misc Inputs (Low-Level Planning Entity) </t>
  </si>
  <si>
    <t xml:space="preserve">    Line: CM:[Coal Purchases] </t>
  </si>
  <si>
    <t xml:space="preserve">       Entity: Kentucky Utilities [Orig]</t>
  </si>
  <si>
    <t>Credits</t>
  </si>
  <si>
    <t xml:space="preserve">Post from Report: KY Fuel and  Purchased Power (Low-Level Planning Entity) </t>
  </si>
  <si>
    <t xml:space="preserve">    Line: BO:[Native Coal Fuel Expense] </t>
  </si>
  <si>
    <t xml:space="preserve">     AS:[Fuel Inventory-151.0]</t>
  </si>
  <si>
    <t xml:space="preserve">Post from Report: KY Cash Flow Adjustments (Low-Level Planning Entity) </t>
  </si>
  <si>
    <t xml:space="preserve">    Line: AN:[Inventory Write Off] </t>
  </si>
  <si>
    <t xml:space="preserve">     AU:[M&amp;S Inventory-154.0]</t>
  </si>
  <si>
    <t xml:space="preserve">     AX:[Stores Expense-163.0]</t>
  </si>
  <si>
    <t>Net Book Reportable for KY Property Tax</t>
  </si>
  <si>
    <t>R:[Ending RWIP]</t>
  </si>
  <si>
    <t>CWIP and RWIP</t>
  </si>
  <si>
    <t>Year 2013</t>
  </si>
  <si>
    <t>Virginia and Tennessee CWIP</t>
  </si>
  <si>
    <t xml:space="preserve">     Assessed Franchise Value</t>
  </si>
  <si>
    <t>Real Estate Original Costs</t>
  </si>
  <si>
    <t>Manufacturing Machinery Original Costs</t>
  </si>
  <si>
    <t>Other Tangible Property Original Costs</t>
  </si>
  <si>
    <t>File:Propsched</t>
  </si>
  <si>
    <t>KENTUCKY</t>
  </si>
  <si>
    <t>ELECTRIC PLANT:  DA 1  (101)</t>
  </si>
  <si>
    <t>INTANGIBLE PLANT  - TY  1</t>
  </si>
  <si>
    <t>TT - TYPE</t>
  </si>
  <si>
    <t>OLD PA</t>
  </si>
  <si>
    <t>NEW PA</t>
  </si>
  <si>
    <t>USE</t>
  </si>
  <si>
    <t>ORGANIZATION - PROJECT 289</t>
  </si>
  <si>
    <t>N/A</t>
  </si>
  <si>
    <t>FRANCHISES &amp; CONSENTS</t>
  </si>
  <si>
    <t>MISC. INTANGIBLE PLANT</t>
  </si>
  <si>
    <t>STEAM PLANT  - TY   2</t>
  </si>
  <si>
    <t>LAND</t>
  </si>
  <si>
    <t>R/E - 1</t>
  </si>
  <si>
    <t>LAND RIGHTS</t>
  </si>
  <si>
    <t>STRUCTURES AND IMPROV.</t>
  </si>
  <si>
    <t>R/E - 1 &amp; MM - 2</t>
  </si>
  <si>
    <t>BOILER PLANT &amp; EQUIPMENT</t>
  </si>
  <si>
    <t>MM - 2</t>
  </si>
  <si>
    <t>ENGINES &amp; ENGINE DRIVEN GENERATORS</t>
  </si>
  <si>
    <t>TURBOGENERATOR UNITS</t>
  </si>
  <si>
    <t>ACCESSORY ELECTRIC EQUIPMENT</t>
  </si>
  <si>
    <t>MISC. POWER PLANT EQUIPMENT</t>
  </si>
  <si>
    <t>MM - 2  &amp; OT - 3</t>
  </si>
  <si>
    <t>HYDRAULIC PLANT  TY  3</t>
  </si>
  <si>
    <t xml:space="preserve">    (PROJECT 289)</t>
  </si>
  <si>
    <t>STRUCTURES &amp; IMPROV.</t>
  </si>
  <si>
    <t>RESERVOIRS, DAMS &amp; WATERWAYS</t>
  </si>
  <si>
    <t>WATERWHEELS, TURBINES &amp; GENERATORS</t>
  </si>
  <si>
    <t>ROADS, RAILROADS, AND BRIDGES</t>
  </si>
  <si>
    <t xml:space="preserve">    (OTHER THAN PROJECT 289)</t>
  </si>
  <si>
    <t>OTHER PRODUCTION PLANT   TY   4</t>
  </si>
  <si>
    <t>FUEL HOLDERS, PROD. &amp; ACCESS.</t>
  </si>
  <si>
    <t>PRIME MOVERS</t>
  </si>
  <si>
    <t>GENERATORS</t>
  </si>
  <si>
    <t>ACCESSORY ELECT. EQUIPMENT</t>
  </si>
  <si>
    <t>TRANSMISSION PLANT  TY  5</t>
  </si>
  <si>
    <t>STATION EQUIP. - NON SYS. CONTROL</t>
  </si>
  <si>
    <t>TOWER &amp; FIXTURES</t>
  </si>
  <si>
    <t>OT - 3</t>
  </si>
  <si>
    <t>POLES &amp; FIXTURES</t>
  </si>
  <si>
    <t>OVERHEAD CONDUCTORS &amp; DEVICES</t>
  </si>
  <si>
    <t>STRUCTURE &amp; IMPROV. NON SYS. CONTROL</t>
  </si>
  <si>
    <t>STRUCTURE &amp; IMPROV.SYS. CONTROL</t>
  </si>
  <si>
    <t>STATION EQUIPMENT - NON SYS CONTROL</t>
  </si>
  <si>
    <t>TOWERS &amp; FIXTURES</t>
  </si>
  <si>
    <t>UNDERGROUND CONDUIT</t>
  </si>
  <si>
    <t>UNDERGROUND CONDUCTORS &amp; DEVICES</t>
  </si>
  <si>
    <t>DISTRIBUTION PLANT   TY  6</t>
  </si>
  <si>
    <t xml:space="preserve">LAND </t>
  </si>
  <si>
    <t>STATION EQUIPMENT</t>
  </si>
  <si>
    <t>STORAGE BATTERY EQUIP.</t>
  </si>
  <si>
    <t>POLES, TOWER &amp; FIXTURES</t>
  </si>
  <si>
    <t>LINE TRANSFORMERS</t>
  </si>
  <si>
    <t xml:space="preserve">MM - 2 </t>
  </si>
  <si>
    <t>LINE TRANSFORMERS INSTALLATIONS</t>
  </si>
  <si>
    <t>UNDERGROUND SERVICES</t>
  </si>
  <si>
    <t>R/E - 1 &amp; OT - 3</t>
  </si>
  <si>
    <t>OVERHEAD SERVICES</t>
  </si>
  <si>
    <t>METERS</t>
  </si>
  <si>
    <t>METERS INSTALLATIONS</t>
  </si>
  <si>
    <t>INSTALLATIONS ON CUST. PREMISES</t>
  </si>
  <si>
    <t>LEASED PROP ON CUST. PREMISES</t>
  </si>
  <si>
    <t>OVERHEAD STREET LIGHTING</t>
  </si>
  <si>
    <t>UNDERGROUND STREET LIGHTING</t>
  </si>
  <si>
    <t>STREET LIGHTING TRANSFORMERS</t>
  </si>
  <si>
    <t>GENERAL PLANT  -  TY  12</t>
  </si>
  <si>
    <t>OFFICE FURNITURE &amp; EQUIPMENT</t>
  </si>
  <si>
    <t>Exempt</t>
  </si>
  <si>
    <t>TRANSPORTATION EQUIP. CARS &amp; TRUCKS</t>
  </si>
  <si>
    <t>TRANSPORTATION EQUIP - TRAILERS</t>
  </si>
  <si>
    <t>STORES EQUIPMENT</t>
  </si>
  <si>
    <t>TOOLS, SHOP, AND GARAGE EQUIPMENT</t>
  </si>
  <si>
    <t>LABORATORY EQUIPMENT</t>
  </si>
  <si>
    <t>POWER OPER. EQUIP - HOURLY RATED</t>
  </si>
  <si>
    <t>POWER OPERATED EQUIP. - OTHER</t>
  </si>
  <si>
    <t>COMMUNICATION EQUIPMENT</t>
  </si>
  <si>
    <t>MISCELLANEOUS EQUIPMENT</t>
  </si>
  <si>
    <t>OTHER TANGIBLE PROPERTY</t>
  </si>
  <si>
    <t>PLANT HELD FOR FUTURE USE:  DA   4  (105)</t>
  </si>
  <si>
    <t>SUBSTATION LAND - CLASS A</t>
  </si>
  <si>
    <t>SUBSTATION EQUIPMENT - CLASS A</t>
  </si>
  <si>
    <t>GAS PLANT:  DA  2  (101)</t>
  </si>
  <si>
    <t>INTANGIBLE PLANT  - TY  7</t>
  </si>
  <si>
    <t xml:space="preserve">ORGANIZATION </t>
  </si>
  <si>
    <t>NATURAL GAS STORAGE PLANT  -  TY   8</t>
  </si>
  <si>
    <t>RIGHTS OF WAY</t>
  </si>
  <si>
    <t>COMPRESSOR STATION STRUCTURES</t>
  </si>
  <si>
    <t>MEASURING &amp; REG. STATION STRUCTURES</t>
  </si>
  <si>
    <t>OTHER STRUCTURES</t>
  </si>
  <si>
    <t>WELL DRILLING</t>
  </si>
  <si>
    <t>WELL EQUIPMENT</t>
  </si>
  <si>
    <t>STORAGE LEASEHOLDS &amp; RIGHTS</t>
  </si>
  <si>
    <t>RESERVOIRS</t>
  </si>
  <si>
    <t>NONRECOVERABLE NATURAL GAS</t>
  </si>
  <si>
    <t>LINES</t>
  </si>
  <si>
    <t>COMPRESSOR STATION EQUIPMENT</t>
  </si>
  <si>
    <t>MEASURING &amp; REG. EQUIPMENT</t>
  </si>
  <si>
    <t>PURIFICATION EQUIPMENT</t>
  </si>
  <si>
    <t>OTHER EQUIPMENT</t>
  </si>
  <si>
    <t>OTHER   -  TY  8</t>
  </si>
  <si>
    <t>STRUCTURES &amp; IMPROVEMENTS</t>
  </si>
  <si>
    <t>GAS HOLDERS</t>
  </si>
  <si>
    <t>TRANSMISSION PLANT  - TY  9</t>
  </si>
  <si>
    <t>MAINS</t>
  </si>
  <si>
    <t>MEASURING &amp; REG. STATION EQUIP.</t>
  </si>
  <si>
    <t>COMMUNICATION EQUP.</t>
  </si>
  <si>
    <t>DISTRIBUTION PLAN  - TY 10</t>
  </si>
  <si>
    <t>CITY GATE CHECK STATION LAND</t>
  </si>
  <si>
    <t>OTHER DISTRIBUTION LAND</t>
  </si>
  <si>
    <t>CITY GATE CHECK STATION LAND RIGHTS</t>
  </si>
  <si>
    <t>OTHER DISTRIBUTION LAND RIGHTS</t>
  </si>
  <si>
    <t>CITY GATE CHECK STATION STRUCTURES &amp; IMPROV.</t>
  </si>
  <si>
    <t>OTHER DISTRIBUTION STRUTURES &amp; IMPROV.</t>
  </si>
  <si>
    <t>MEASURING &amp; REG. STATION EQUIP - GENERAL</t>
  </si>
  <si>
    <t>MEASURING &amp; REG. STATION EQUIP - CITY GATE</t>
  </si>
  <si>
    <t>SERVICES</t>
  </si>
  <si>
    <t>METER INSTALLATION</t>
  </si>
  <si>
    <t>HOUSE REGULATORS</t>
  </si>
  <si>
    <t>HOUSE REGULATORS INSTALLATIONS</t>
  </si>
  <si>
    <t>INDUSTRIAL  MEASURING &amp; REG. STATION EQUIP.</t>
  </si>
  <si>
    <t>OTHER PROP. ON CUSTOMERS PREMISES</t>
  </si>
  <si>
    <t>GENERAL PLANT   -   TY   12</t>
  </si>
  <si>
    <t>COMMON PLANT:  DA 3   (101)</t>
  </si>
  <si>
    <t>INTANGIBLE PLANT  - TY  11</t>
  </si>
  <si>
    <t>MISC. INTANGIBLE PLANT - SOFT</t>
  </si>
  <si>
    <t>MISC. INTANGIBLE PLANT - DEV.</t>
  </si>
  <si>
    <t>MISC. INTANGIBLE PLANT - LAW</t>
  </si>
  <si>
    <t>STRUCTURES &amp; IMPROV. - G.O.</t>
  </si>
  <si>
    <t>STRUCTURES &amp; IMPROV. - TRANS</t>
  </si>
  <si>
    <t>STRUCTURES &amp; IMPROV. - STORES</t>
  </si>
  <si>
    <t>STRUCTURES &amp; IMPROV. - SHOPS</t>
  </si>
  <si>
    <t>STRUCTURES &amp; IMPROV. - MICRO</t>
  </si>
  <si>
    <t>OFFICE FURNITURE</t>
  </si>
  <si>
    <t>OFFICE EQUIPMENT</t>
  </si>
  <si>
    <t>COMPUTER EQUIPMENT</t>
  </si>
  <si>
    <t>PERSONAL COMPUTERS</t>
  </si>
  <si>
    <t>SECURITY EQUIPMENT</t>
  </si>
  <si>
    <t>COMMUNICATION EQUIP</t>
  </si>
  <si>
    <t>COMMUNICATION EQUIP. - COMPUTER</t>
  </si>
  <si>
    <t>MISCELLANEOUS EQUIP.</t>
  </si>
  <si>
    <t>INDIANA</t>
  </si>
  <si>
    <t>ELECTRIC PLANT:   DA 1  (101)</t>
  </si>
  <si>
    <t>SUBSTATION STRUCTURES</t>
  </si>
  <si>
    <t xml:space="preserve">STATION EQUIPMENT </t>
  </si>
  <si>
    <t>7394.1,2,3</t>
  </si>
  <si>
    <t>GAS PLANT:   DA  2  (101)</t>
  </si>
  <si>
    <t>NEW</t>
  </si>
  <si>
    <t>Non-KY</t>
  </si>
  <si>
    <t>Plant account 311 Split</t>
  </si>
  <si>
    <t>Real Estate 55%</t>
  </si>
  <si>
    <t>Manufacturing Machinery 45%</t>
  </si>
  <si>
    <t>Total Reserve</t>
  </si>
  <si>
    <t>Less Exempt Plant accounts</t>
  </si>
  <si>
    <t>Less Non-KY Reserves</t>
  </si>
  <si>
    <t>Reserve to allocate</t>
  </si>
  <si>
    <t>Inventory</t>
  </si>
  <si>
    <t>Manufacturing Machinery NBV</t>
  </si>
  <si>
    <t>Other Tangible Property NBV</t>
  </si>
  <si>
    <t>Real Estate Reserve</t>
  </si>
  <si>
    <t>Manufacturing Machinery Reserve</t>
  </si>
  <si>
    <t>Other Tangible Property Reserve</t>
  </si>
  <si>
    <t>Real Estate Original NBV</t>
  </si>
  <si>
    <t>KY Reportable Original Costs</t>
  </si>
  <si>
    <t>Kentucky Utilities Company</t>
  </si>
  <si>
    <t>Property Tax Analysis</t>
  </si>
  <si>
    <t>2015 BP</t>
  </si>
  <si>
    <t>Summary</t>
  </si>
  <si>
    <t>Reserve Summary</t>
  </si>
  <si>
    <t>Reserve Allocation</t>
  </si>
  <si>
    <t>Reportable NBV</t>
  </si>
  <si>
    <t>Allocated CWIP and RWIP</t>
  </si>
  <si>
    <t>Net Book Value Reported on Schedule J</t>
  </si>
  <si>
    <t>Average Tax Rates per Category (per $100)</t>
  </si>
  <si>
    <t>KY Property Tax Expense</t>
  </si>
  <si>
    <t>Virginia Property Tax</t>
  </si>
  <si>
    <t>Kentucky Property Tax</t>
  </si>
  <si>
    <t>Paid and Assessed Locally</t>
  </si>
  <si>
    <t>Total Property Tax Expense</t>
  </si>
  <si>
    <t>Property &amp; Other Taxes</t>
  </si>
  <si>
    <t>Income Statement impact:</t>
  </si>
  <si>
    <t>Budgeted Property Taxes</t>
  </si>
  <si>
    <t>2014</t>
  </si>
  <si>
    <t>2015</t>
  </si>
  <si>
    <t>2016</t>
  </si>
  <si>
    <t>Property Taxes (P&amp;L)</t>
  </si>
  <si>
    <t>KU</t>
  </si>
  <si>
    <t>KU Electric</t>
  </si>
  <si>
    <t>KU ECR</t>
  </si>
  <si>
    <t>KU Totals</t>
  </si>
  <si>
    <t>Kentucky Utilities</t>
  </si>
  <si>
    <t>ECR Property Taxes</t>
  </si>
  <si>
    <t>Prop Tax Year</t>
  </si>
  <si>
    <t>2014 Net Plant ECR</t>
  </si>
  <si>
    <t>2015 Net Plant ECR</t>
  </si>
  <si>
    <t xml:space="preserve">Sheet, and CWIP-RWIP reports.  An average rate was used to calculated the tax liability for each property tax classification. </t>
  </si>
  <si>
    <t>Test Year</t>
  </si>
  <si>
    <t>Ending 02/28/15</t>
  </si>
  <si>
    <t>Base Year</t>
  </si>
  <si>
    <t>Ending 06/30/16</t>
  </si>
  <si>
    <t>(round to 1,000's)</t>
  </si>
  <si>
    <t>Accrual adjustments</t>
  </si>
  <si>
    <t>Assumptions in MTP years (2015 BP):</t>
  </si>
  <si>
    <t>The 2015 business plan years were calculated based on UI Planner exports from the KY Plant Account, Balance</t>
  </si>
  <si>
    <t>The average rate for local taxing authorites were increased 2% each year.</t>
  </si>
  <si>
    <t xml:space="preserve"> 1/1/2014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</si>
</sst>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_);[Red]\(#,##0\);&quot; &quot;"/>
    <numFmt numFmtId="165" formatCode="#,##0.000_);[Red]\(#,##0.000\);&quot; &quot;"/>
    <numFmt numFmtId="166" formatCode="#,##0.00_);[Red]\(#,##0.00\);&quot; &quot;"/>
    <numFmt numFmtId="167" formatCode="_(* #,##0_);_(* \(#,##0\);_(* &quot;-&quot;??_);_(@_)"/>
    <numFmt numFmtId="168" formatCode="#,##0.0000_);[Red]\(#,##0.0000\);&quot; &quot;"/>
    <numFmt numFmtId="169" formatCode="&quot;$&quot;#,##0_);[Red]\(&quot;$&quot;#,##0\);&quot; &quot;"/>
    <numFmt numFmtId="170" formatCode="_(* #,##0.0000_);_(* \(#,##0.0000\);_(* &quot;-&quot;??_);_(@_)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i/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u val="singleAccounting"/>
      <sz val="7"/>
      <color theme="1"/>
      <name val="Calibri"/>
      <family val="2"/>
      <scheme val="minor"/>
    </font>
    <font>
      <sz val="7"/>
      <color rgb="FF00B0F0"/>
      <name val="Calibri"/>
      <family val="2"/>
      <scheme val="minor"/>
    </font>
    <font>
      <u val="singleAccounting"/>
      <sz val="7"/>
      <color theme="1"/>
      <name val="Calibri"/>
      <family val="2"/>
      <scheme val="minor"/>
    </font>
    <font>
      <b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9" applyNumberFormat="0" applyAlignment="0" applyProtection="0"/>
    <xf numFmtId="0" fontId="15" fillId="29" borderId="10" applyNumberFormat="0" applyAlignment="0" applyProtection="0"/>
    <xf numFmtId="43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9" applyNumberFormat="0" applyAlignment="0" applyProtection="0"/>
    <xf numFmtId="0" fontId="22" fillId="0" borderId="14" applyNumberFormat="0" applyFill="0" applyAlignment="0" applyProtection="0"/>
    <xf numFmtId="0" fontId="23" fillId="32" borderId="0" applyNumberFormat="0" applyBorder="0" applyAlignment="0" applyProtection="0"/>
    <xf numFmtId="0" fontId="11" fillId="33" borderId="15" applyNumberFormat="0" applyFont="0" applyAlignment="0" applyProtection="0"/>
    <xf numFmtId="0" fontId="24" fillId="28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82">
    <xf numFmtId="0" fontId="0" fillId="0" borderId="0" xfId="0"/>
    <xf numFmtId="164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 wrapText="1"/>
    </xf>
    <xf numFmtId="49" fontId="28" fillId="0" borderId="0" xfId="0" applyNumberFormat="1" applyFont="1" applyAlignment="1">
      <alignment horizontal="left" wrapText="1"/>
    </xf>
    <xf numFmtId="164" fontId="29" fillId="0" borderId="1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left"/>
    </xf>
    <xf numFmtId="164" fontId="29" fillId="0" borderId="0" xfId="0" applyNumberFormat="1" applyFont="1" applyBorder="1" applyAlignment="1">
      <alignment horizontal="right"/>
    </xf>
    <xf numFmtId="165" fontId="28" fillId="0" borderId="0" xfId="0" applyNumberFormat="1" applyFont="1" applyAlignment="1">
      <alignment horizontal="right"/>
    </xf>
    <xf numFmtId="164" fontId="29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29" fillId="0" borderId="2" xfId="0" applyNumberFormat="1" applyFont="1" applyBorder="1" applyAlignment="1">
      <alignment horizontal="left"/>
    </xf>
    <xf numFmtId="166" fontId="28" fillId="0" borderId="0" xfId="0" applyNumberFormat="1" applyFont="1" applyAlignment="1">
      <alignment horizontal="right"/>
    </xf>
    <xf numFmtId="164" fontId="28" fillId="0" borderId="0" xfId="0" applyNumberFormat="1" applyFont="1" applyBorder="1" applyAlignment="1">
      <alignment horizontal="right"/>
    </xf>
    <xf numFmtId="0" fontId="2" fillId="0" borderId="0" xfId="0" applyFont="1"/>
    <xf numFmtId="0" fontId="0" fillId="35" borderId="0" xfId="0" applyFill="1"/>
    <xf numFmtId="164" fontId="28" fillId="0" borderId="3" xfId="0" applyNumberFormat="1" applyFont="1" applyBorder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164" fontId="29" fillId="0" borderId="4" xfId="0" applyNumberFormat="1" applyFont="1" applyBorder="1" applyAlignment="1">
      <alignment horizontal="right"/>
    </xf>
    <xf numFmtId="164" fontId="28" fillId="0" borderId="0" xfId="0" applyNumberFormat="1" applyFont="1" applyFill="1" applyAlignment="1">
      <alignment horizontal="right"/>
    </xf>
    <xf numFmtId="0" fontId="0" fillId="34" borderId="0" xfId="0" applyFill="1"/>
    <xf numFmtId="0" fontId="0" fillId="36" borderId="0" xfId="0" applyFill="1"/>
    <xf numFmtId="168" fontId="28" fillId="0" borderId="0" xfId="0" applyNumberFormat="1" applyFont="1" applyAlignment="1">
      <alignment horizontal="right"/>
    </xf>
    <xf numFmtId="164" fontId="28" fillId="34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4" fontId="30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left"/>
    </xf>
    <xf numFmtId="0" fontId="3" fillId="36" borderId="0" xfId="0" applyFont="1" applyFill="1"/>
    <xf numFmtId="0" fontId="0" fillId="0" borderId="0" xfId="0" applyAlignment="1">
      <alignment horizontal="right"/>
    </xf>
    <xf numFmtId="164" fontId="3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8" fillId="0" borderId="2" xfId="0" applyNumberFormat="1" applyFont="1" applyBorder="1" applyAlignment="1">
      <alignment horizontal="right"/>
    </xf>
    <xf numFmtId="0" fontId="1" fillId="35" borderId="0" xfId="0" applyFont="1" applyFill="1"/>
    <xf numFmtId="0" fontId="2" fillId="35" borderId="0" xfId="0" applyFont="1" applyFill="1"/>
    <xf numFmtId="164" fontId="28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164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 wrapText="1"/>
    </xf>
    <xf numFmtId="49" fontId="28" fillId="0" borderId="0" xfId="0" applyNumberFormat="1" applyFont="1" applyAlignment="1">
      <alignment horizontal="left" wrapText="1"/>
    </xf>
    <xf numFmtId="43" fontId="32" fillId="0" borderId="0" xfId="28" applyFont="1" applyAlignment="1">
      <alignment horizontal="center" wrapText="1"/>
    </xf>
    <xf numFmtId="49" fontId="28" fillId="0" borderId="0" xfId="0" applyNumberFormat="1" applyFont="1" applyFill="1" applyAlignment="1">
      <alignment horizontal="right" wrapText="1"/>
    </xf>
    <xf numFmtId="164" fontId="28" fillId="0" borderId="0" xfId="0" applyNumberFormat="1" applyFont="1" applyFill="1" applyAlignment="1">
      <alignment horizontal="left"/>
    </xf>
    <xf numFmtId="165" fontId="28" fillId="0" borderId="0" xfId="0" applyNumberFormat="1" applyFont="1" applyAlignment="1">
      <alignment horizontal="left"/>
    </xf>
    <xf numFmtId="164" fontId="28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9" fontId="28" fillId="0" borderId="0" xfId="0" applyNumberFormat="1" applyFont="1" applyAlignment="1">
      <alignment horizontal="left"/>
    </xf>
    <xf numFmtId="169" fontId="28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right"/>
    </xf>
    <xf numFmtId="164" fontId="31" fillId="0" borderId="0" xfId="0" applyNumberFormat="1" applyFont="1" applyFill="1" applyAlignment="1">
      <alignment horizontal="right"/>
    </xf>
    <xf numFmtId="43" fontId="28" fillId="0" borderId="0" xfId="28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4" fillId="2" borderId="0" xfId="0" applyFont="1" applyFill="1"/>
    <xf numFmtId="0" fontId="6" fillId="2" borderId="5" xfId="0" applyFont="1" applyFill="1" applyBorder="1"/>
    <xf numFmtId="0" fontId="7" fillId="2" borderId="0" xfId="0" quotePrefix="1" applyFont="1" applyFill="1" applyAlignment="1">
      <alignment horizontal="center"/>
    </xf>
    <xf numFmtId="0" fontId="8" fillId="2" borderId="0" xfId="0" applyFont="1" applyFill="1"/>
    <xf numFmtId="167" fontId="5" fillId="2" borderId="0" xfId="28" applyNumberFormat="1" applyFont="1" applyFill="1"/>
    <xf numFmtId="167" fontId="5" fillId="2" borderId="0" xfId="28" applyNumberFormat="1" applyFont="1" applyFill="1" applyBorder="1"/>
    <xf numFmtId="167" fontId="5" fillId="2" borderId="3" xfId="28" applyNumberFormat="1" applyFont="1" applyFill="1" applyBorder="1"/>
    <xf numFmtId="167" fontId="9" fillId="2" borderId="0" xfId="28" applyNumberFormat="1" applyFont="1" applyFill="1" applyBorder="1"/>
    <xf numFmtId="0" fontId="10" fillId="2" borderId="0" xfId="0" applyFont="1" applyFill="1"/>
    <xf numFmtId="0" fontId="3" fillId="2" borderId="0" xfId="0" applyFont="1" applyFill="1"/>
    <xf numFmtId="37" fontId="8" fillId="0" borderId="0" xfId="0" applyNumberFormat="1" applyFont="1"/>
    <xf numFmtId="37" fontId="0" fillId="0" borderId="0" xfId="0" applyNumberFormat="1"/>
    <xf numFmtId="0" fontId="0" fillId="0" borderId="0" xfId="0" applyNumberFormat="1"/>
    <xf numFmtId="167" fontId="11" fillId="0" borderId="0" xfId="28" applyNumberFormat="1" applyFont="1"/>
    <xf numFmtId="0" fontId="1" fillId="0" borderId="0" xfId="0" applyNumberFormat="1" applyFont="1"/>
    <xf numFmtId="167" fontId="1" fillId="0" borderId="0" xfId="28" applyNumberFormat="1" applyFont="1"/>
    <xf numFmtId="170" fontId="1" fillId="0" borderId="0" xfId="28" applyNumberFormat="1" applyFont="1"/>
    <xf numFmtId="0" fontId="4" fillId="0" borderId="0" xfId="0" applyNumberFormat="1" applyFont="1" applyAlignment="1">
      <alignment horizontal="center"/>
    </xf>
    <xf numFmtId="43" fontId="34" fillId="0" borderId="0" xfId="28" applyFont="1" applyAlignment="1">
      <alignment horizontal="center" wrapText="1"/>
    </xf>
    <xf numFmtId="0" fontId="5" fillId="2" borderId="0" xfId="0" applyFont="1" applyFill="1" applyAlignment="1">
      <alignment horizontal="center"/>
    </xf>
    <xf numFmtId="167" fontId="35" fillId="2" borderId="0" xfId="28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left" wrapText="1"/>
    </xf>
    <xf numFmtId="14" fontId="34" fillId="0" borderId="0" xfId="28" applyNumberFormat="1" applyFont="1" applyAlignment="1">
      <alignment horizontal="center" wrapText="1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="90" zoomScaleNormal="90" workbookViewId="0">
      <selection activeCell="C23" sqref="C23"/>
    </sheetView>
  </sheetViews>
  <sheetFormatPr defaultRowHeight="15" x14ac:dyDescent="0.2"/>
  <cols>
    <col min="1" max="1" width="28.42578125" style="55" customWidth="1"/>
    <col min="2" max="4" width="12.7109375" style="55" customWidth="1"/>
    <col min="5" max="5" width="4.28515625" style="55" customWidth="1"/>
    <col min="6" max="6" width="14" style="55" customWidth="1"/>
    <col min="7" max="7" width="4.28515625" style="55" customWidth="1"/>
    <col min="8" max="8" width="14" style="55" customWidth="1"/>
    <col min="9" max="16384" width="9.140625" style="55"/>
  </cols>
  <sheetData>
    <row r="1" spans="1:8" ht="15.75" x14ac:dyDescent="0.25">
      <c r="A1" s="54" t="s">
        <v>351</v>
      </c>
      <c r="B1" s="54"/>
      <c r="C1" s="54"/>
      <c r="D1" s="54"/>
      <c r="F1" s="54"/>
      <c r="H1" s="54"/>
    </row>
    <row r="2" spans="1:8" ht="15.75" x14ac:dyDescent="0.25">
      <c r="A2" s="56" t="s">
        <v>353</v>
      </c>
      <c r="C2" s="60"/>
      <c r="D2" s="60"/>
      <c r="F2" s="60"/>
      <c r="H2" s="60"/>
    </row>
    <row r="3" spans="1:8" ht="15.75" x14ac:dyDescent="0.25">
      <c r="A3" s="56" t="s">
        <v>366</v>
      </c>
      <c r="C3" s="60"/>
      <c r="D3" s="60"/>
      <c r="F3" s="60"/>
      <c r="H3" s="60"/>
    </row>
    <row r="4" spans="1:8" ht="15.75" x14ac:dyDescent="0.25">
      <c r="A4" s="56" t="s">
        <v>367</v>
      </c>
      <c r="C4" s="60"/>
      <c r="D4" s="60"/>
      <c r="F4" s="60"/>
      <c r="H4" s="60"/>
    </row>
    <row r="5" spans="1:8" ht="15.75" x14ac:dyDescent="0.25">
      <c r="A5" s="56" t="s">
        <v>387</v>
      </c>
      <c r="C5" s="60"/>
      <c r="D5" s="60"/>
      <c r="F5" s="76"/>
      <c r="H5" s="76"/>
    </row>
    <row r="6" spans="1:8" ht="15.75" x14ac:dyDescent="0.25">
      <c r="A6" s="56"/>
      <c r="C6" s="60"/>
      <c r="D6" s="60"/>
      <c r="F6" s="76"/>
      <c r="H6" s="76"/>
    </row>
    <row r="7" spans="1:8" x14ac:dyDescent="0.2">
      <c r="A7" s="57" t="s">
        <v>368</v>
      </c>
      <c r="F7" s="75" t="s">
        <v>385</v>
      </c>
      <c r="H7" s="75" t="s">
        <v>383</v>
      </c>
    </row>
    <row r="8" spans="1:8" x14ac:dyDescent="0.2">
      <c r="B8" s="58" t="s">
        <v>369</v>
      </c>
      <c r="C8" s="58" t="s">
        <v>370</v>
      </c>
      <c r="D8" s="58" t="s">
        <v>371</v>
      </c>
      <c r="F8" s="58" t="s">
        <v>384</v>
      </c>
      <c r="H8" s="58" t="s">
        <v>386</v>
      </c>
    </row>
    <row r="9" spans="1:8" ht="15.75" x14ac:dyDescent="0.25">
      <c r="A9" s="59" t="s">
        <v>372</v>
      </c>
    </row>
    <row r="10" spans="1:8" x14ac:dyDescent="0.2">
      <c r="A10" s="55" t="s">
        <v>373</v>
      </c>
      <c r="B10" s="60">
        <f>+'KU Analysis'!B386</f>
        <v>24196.346957370257</v>
      </c>
      <c r="C10" s="60">
        <f>+'KU Analysis'!C386</f>
        <v>26817.210453148651</v>
      </c>
      <c r="D10" s="60">
        <f>+'KU Analysis'!D386</f>
        <v>28200.240783939214</v>
      </c>
      <c r="F10" s="60">
        <f>(+B10/12*10+C10/12*2)</f>
        <v>24633.157539999989</v>
      </c>
      <c r="H10" s="60">
        <f>(+C10/12*6+D10/12*6)</f>
        <v>27508.725618543933</v>
      </c>
    </row>
    <row r="11" spans="1:8" x14ac:dyDescent="0.2">
      <c r="B11" s="63"/>
      <c r="C11" s="63"/>
      <c r="D11" s="63"/>
      <c r="F11" s="63"/>
      <c r="H11" s="63"/>
    </row>
    <row r="12" spans="1:8" x14ac:dyDescent="0.2">
      <c r="A12" s="55" t="s">
        <v>374</v>
      </c>
      <c r="B12" s="61">
        <f>+B10-B13</f>
        <v>23049.246857370268</v>
      </c>
      <c r="C12" s="61">
        <f>+C10-C13</f>
        <v>25142.044953148652</v>
      </c>
      <c r="D12" s="61">
        <f>+D10-D13</f>
        <v>26248.106283939214</v>
      </c>
      <c r="F12" s="61">
        <f>(+B12/12*10+C12/12*2)</f>
        <v>23398.046539999999</v>
      </c>
      <c r="H12" s="61">
        <f>(+C12/12*6+D12/12*6)</f>
        <v>25695.075618543931</v>
      </c>
    </row>
    <row r="13" spans="1:8" x14ac:dyDescent="0.2">
      <c r="A13" s="55" t="s">
        <v>375</v>
      </c>
      <c r="B13" s="62">
        <v>1147.1000999999881</v>
      </c>
      <c r="C13" s="62">
        <f>+ECR!$E$6/1000</f>
        <v>1675.1655000000001</v>
      </c>
      <c r="D13" s="62">
        <f>+ECR!$E$7/1000</f>
        <v>1952.1344999999999</v>
      </c>
      <c r="F13" s="62">
        <f>(+B13/12*10+C13/12*2)</f>
        <v>1235.1109999999899</v>
      </c>
      <c r="H13" s="62">
        <f>(+C13/12*6+D13/12*6)</f>
        <v>1813.65</v>
      </c>
    </row>
    <row r="14" spans="1:8" x14ac:dyDescent="0.2">
      <c r="A14" s="55" t="s">
        <v>376</v>
      </c>
      <c r="B14" s="61">
        <f>SUM(B12:B13)</f>
        <v>24196.346957370257</v>
      </c>
      <c r="C14" s="61">
        <f t="shared" ref="C14:H14" si="0">SUM(C12:C13)</f>
        <v>26817.210453148651</v>
      </c>
      <c r="D14" s="61">
        <f t="shared" si="0"/>
        <v>28200.240783939214</v>
      </c>
      <c r="F14" s="61">
        <f t="shared" si="0"/>
        <v>24633.157539999989</v>
      </c>
      <c r="H14" s="61">
        <f t="shared" si="0"/>
        <v>27508.725618543933</v>
      </c>
    </row>
    <row r="15" spans="1:8" x14ac:dyDescent="0.2">
      <c r="B15" s="61"/>
      <c r="C15" s="61"/>
      <c r="D15" s="61"/>
      <c r="F15" s="61"/>
      <c r="H15" s="61"/>
    </row>
    <row r="16" spans="1:8" x14ac:dyDescent="0.2">
      <c r="B16" s="63"/>
      <c r="C16" s="63"/>
      <c r="D16" s="63"/>
      <c r="F16" s="63"/>
      <c r="H16" s="63"/>
    </row>
    <row r="17" spans="1:1" x14ac:dyDescent="0.2">
      <c r="A17" s="64" t="s">
        <v>389</v>
      </c>
    </row>
    <row r="18" spans="1:1" x14ac:dyDescent="0.2">
      <c r="A18" s="65" t="s">
        <v>390</v>
      </c>
    </row>
    <row r="19" spans="1:1" x14ac:dyDescent="0.2">
      <c r="A19" s="65" t="s">
        <v>382</v>
      </c>
    </row>
    <row r="20" spans="1:1" x14ac:dyDescent="0.2">
      <c r="A20" s="65" t="s">
        <v>391</v>
      </c>
    </row>
    <row r="21" spans="1:1" x14ac:dyDescent="0.2">
      <c r="A21" s="65"/>
    </row>
  </sheetData>
  <pageMargins left="1" right="0.95" top="1" bottom="0.75" header="0.3" footer="0.3"/>
  <pageSetup scale="80" orientation="portrait" r:id="rId1"/>
  <headerFooter>
    <oddHeader>&amp;R&amp;"Times New Roman,Bold"&amp;12KU KIUC-1 Question No. 36
Page 1 of 2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"/>
  <sheetViews>
    <sheetView tabSelected="1" zoomScale="80" zoomScaleNormal="80" workbookViewId="0">
      <selection activeCell="C23" sqref="C23"/>
    </sheetView>
  </sheetViews>
  <sheetFormatPr defaultRowHeight="15" x14ac:dyDescent="0.25"/>
  <cols>
    <col min="1" max="2" width="13.28515625" style="67" customWidth="1"/>
    <col min="3" max="3" width="18.28515625" style="67" customWidth="1"/>
    <col min="4" max="5" width="13.28515625" style="67" customWidth="1"/>
    <col min="6" max="6" width="17.140625" style="67" customWidth="1"/>
    <col min="7" max="8" width="9.140625" style="67"/>
    <col min="9" max="9" width="15.42578125" style="67" customWidth="1"/>
    <col min="10" max="16384" width="9.140625" style="67"/>
  </cols>
  <sheetData>
    <row r="2" spans="1:6" ht="15.75" x14ac:dyDescent="0.25">
      <c r="A2" s="66" t="s">
        <v>377</v>
      </c>
    </row>
    <row r="4" spans="1:6" x14ac:dyDescent="0.25">
      <c r="A4" s="79" t="s">
        <v>378</v>
      </c>
      <c r="B4" s="80"/>
      <c r="C4" s="80"/>
      <c r="D4" s="80"/>
      <c r="E4" s="81"/>
    </row>
    <row r="5" spans="1:6" ht="15.75" x14ac:dyDescent="0.25">
      <c r="A5" s="68"/>
      <c r="B5" s="68"/>
      <c r="C5" s="69"/>
      <c r="D5" s="69"/>
      <c r="E5" s="68"/>
      <c r="F5" s="66" t="s">
        <v>379</v>
      </c>
    </row>
    <row r="6" spans="1:6" ht="15.75" x14ac:dyDescent="0.25">
      <c r="A6" s="70" t="s">
        <v>380</v>
      </c>
      <c r="B6" s="70"/>
      <c r="C6" s="71">
        <f>1116777000</f>
        <v>1116777000</v>
      </c>
      <c r="D6" s="72">
        <v>1.5E-3</v>
      </c>
      <c r="E6" s="71">
        <f>+C6*D6</f>
        <v>1675165.5</v>
      </c>
      <c r="F6" s="73">
        <v>2015</v>
      </c>
    </row>
    <row r="7" spans="1:6" ht="15.75" x14ac:dyDescent="0.25">
      <c r="A7" s="70" t="s">
        <v>381</v>
      </c>
      <c r="B7" s="70"/>
      <c r="C7" s="71">
        <f>1323591000-22168000</f>
        <v>1301423000</v>
      </c>
      <c r="D7" s="72">
        <v>1.5E-3</v>
      </c>
      <c r="E7" s="71">
        <f>+C7*D7</f>
        <v>1952134.5</v>
      </c>
      <c r="F7" s="73">
        <v>2016</v>
      </c>
    </row>
  </sheetData>
  <mergeCells count="1">
    <mergeCell ref="A4:E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6"/>
  <sheetViews>
    <sheetView tabSelected="1" zoomScale="130" zoomScaleNormal="130" workbookViewId="0">
      <pane xSplit="1" ySplit="3" topLeftCell="B302" activePane="bottomRight" state="frozen"/>
      <selection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RowHeight="9" x14ac:dyDescent="0.15"/>
  <cols>
    <col min="1" max="1" width="27.7109375" style="2" customWidth="1"/>
    <col min="2" max="2" width="10.5703125" style="40" customWidth="1"/>
    <col min="3" max="4" width="10.7109375" style="1" customWidth="1"/>
    <col min="5" max="5" width="4.140625" style="1" customWidth="1"/>
    <col min="6" max="6" width="12.28515625" style="1" bestFit="1" customWidth="1"/>
    <col min="7" max="16384" width="9.140625" style="1"/>
  </cols>
  <sheetData>
    <row r="1" spans="1:9" s="3" customFormat="1" x14ac:dyDescent="0.15">
      <c r="A1" s="4"/>
      <c r="B1" s="42"/>
    </row>
    <row r="2" spans="1:9" s="3" customFormat="1" ht="11.25" x14ac:dyDescent="0.3">
      <c r="A2" s="4" t="s">
        <v>0</v>
      </c>
      <c r="B2" s="74" t="s">
        <v>392</v>
      </c>
      <c r="C2" s="78">
        <v>42005</v>
      </c>
      <c r="D2" s="78">
        <v>42370</v>
      </c>
    </row>
    <row r="3" spans="1:9" s="3" customFormat="1" x14ac:dyDescent="0.15">
      <c r="A3" s="4"/>
      <c r="B3" s="41"/>
    </row>
    <row r="4" spans="1:9" x14ac:dyDescent="0.15">
      <c r="B4" s="39"/>
    </row>
    <row r="5" spans="1:9" x14ac:dyDescent="0.15">
      <c r="A5" s="2" t="s">
        <v>149</v>
      </c>
      <c r="B5" s="39"/>
    </row>
    <row r="6" spans="1:9" x14ac:dyDescent="0.15">
      <c r="A6" s="2" t="s">
        <v>146</v>
      </c>
      <c r="B6" s="39">
        <v>39.116999999999997</v>
      </c>
      <c r="C6" s="1">
        <v>39</v>
      </c>
      <c r="D6" s="1">
        <v>39</v>
      </c>
      <c r="F6" s="39" t="str">
        <f>VLOOKUP(A6,'Prop Classification'!$A$6:$C$152,3,FALSE)</f>
        <v>Exempt</v>
      </c>
      <c r="H6" s="39">
        <f>IF(F6=100,#REF!,0)</f>
        <v>0</v>
      </c>
    </row>
    <row r="7" spans="1:9" x14ac:dyDescent="0.15">
      <c r="A7" s="2" t="s">
        <v>145</v>
      </c>
      <c r="B7" s="39">
        <v>5.3390000000000004</v>
      </c>
      <c r="C7" s="1">
        <v>5</v>
      </c>
      <c r="D7" s="1">
        <v>5</v>
      </c>
      <c r="F7" s="39" t="str">
        <f>VLOOKUP(A7,'Prop Classification'!$A$6:$C$152,3,FALSE)</f>
        <v>Non-KY</v>
      </c>
      <c r="H7" s="39">
        <f>IF(F7=100,#REF!,0)</f>
        <v>0</v>
      </c>
    </row>
    <row r="8" spans="1:9" x14ac:dyDescent="0.15">
      <c r="A8" s="2" t="s">
        <v>144</v>
      </c>
      <c r="B8" s="39">
        <v>55.918999999999997</v>
      </c>
      <c r="C8" s="1">
        <v>56</v>
      </c>
      <c r="D8" s="1">
        <v>56</v>
      </c>
      <c r="F8" s="39" t="str">
        <f>VLOOKUP(A8,'Prop Classification'!$A$6:$C$152,3,FALSE)</f>
        <v>Exempt</v>
      </c>
      <c r="H8" s="39">
        <f>IF(F8=100,#REF!,0)</f>
        <v>0</v>
      </c>
    </row>
    <row r="9" spans="1:9" x14ac:dyDescent="0.15">
      <c r="A9" s="2" t="s">
        <v>143</v>
      </c>
      <c r="B9" s="39">
        <v>28255.45</v>
      </c>
      <c r="C9" s="20">
        <v>46418</v>
      </c>
      <c r="D9" s="1">
        <v>57864</v>
      </c>
      <c r="F9" s="39">
        <f>VLOOKUP(A9,'Prop Classification'!$A$6:$C$152,3,FALSE)</f>
        <v>300</v>
      </c>
      <c r="G9" s="39">
        <f>IF(F9=300,B9,0)</f>
        <v>28255.45</v>
      </c>
      <c r="H9" s="39">
        <f t="shared" ref="H9:H40" si="0">IF(F9=300,C9,0)</f>
        <v>46418</v>
      </c>
      <c r="I9" s="1">
        <f>+H9-G9</f>
        <v>18162.55</v>
      </c>
    </row>
    <row r="10" spans="1:9" x14ac:dyDescent="0.15">
      <c r="A10" s="2" t="s">
        <v>142</v>
      </c>
      <c r="B10" s="39">
        <v>41764.499000000003</v>
      </c>
      <c r="C10" s="1">
        <v>41325</v>
      </c>
      <c r="D10" s="1">
        <v>41325</v>
      </c>
      <c r="F10" s="39">
        <f>VLOOKUP(A10,'Prop Classification'!$A$6:$C$152,3,FALSE)</f>
        <v>300</v>
      </c>
      <c r="G10" s="39">
        <f t="shared" ref="G10:G40" si="1">IF(F10=300,B10,0)</f>
        <v>41764.499000000003</v>
      </c>
      <c r="H10" s="39">
        <f t="shared" si="0"/>
        <v>41325</v>
      </c>
      <c r="I10" s="39">
        <f t="shared" ref="I10:I73" si="2">+H10-G10</f>
        <v>-439.49900000000343</v>
      </c>
    </row>
    <row r="11" spans="1:9" x14ac:dyDescent="0.15">
      <c r="A11" s="2" t="s">
        <v>141</v>
      </c>
      <c r="B11" s="39" t="s">
        <v>1</v>
      </c>
      <c r="C11" s="1">
        <v>10406</v>
      </c>
      <c r="D11" s="20">
        <v>10406</v>
      </c>
      <c r="F11" s="39">
        <f>VLOOKUP(A11,'Prop Classification'!$A$6:$C$152,3,FALSE)</f>
        <v>100</v>
      </c>
      <c r="G11" s="39">
        <f t="shared" si="1"/>
        <v>0</v>
      </c>
      <c r="H11" s="39">
        <f t="shared" si="0"/>
        <v>0</v>
      </c>
      <c r="I11" s="39">
        <f t="shared" si="2"/>
        <v>0</v>
      </c>
    </row>
    <row r="12" spans="1:9" x14ac:dyDescent="0.15">
      <c r="A12" s="2" t="s">
        <v>140</v>
      </c>
      <c r="B12" s="39">
        <v>846.66700000000003</v>
      </c>
      <c r="C12" s="1">
        <v>1677</v>
      </c>
      <c r="D12" s="20">
        <v>1677</v>
      </c>
      <c r="F12" s="20">
        <v>100</v>
      </c>
      <c r="G12" s="39">
        <f t="shared" si="1"/>
        <v>0</v>
      </c>
      <c r="H12" s="39">
        <f t="shared" si="0"/>
        <v>0</v>
      </c>
      <c r="I12" s="39">
        <f t="shared" si="2"/>
        <v>0</v>
      </c>
    </row>
    <row r="13" spans="1:9" x14ac:dyDescent="0.15">
      <c r="A13" s="2" t="s">
        <v>139</v>
      </c>
      <c r="B13" s="39" t="s">
        <v>1</v>
      </c>
      <c r="C13" s="1" t="s">
        <v>1</v>
      </c>
      <c r="D13" s="20" t="s">
        <v>1</v>
      </c>
      <c r="F13" s="39">
        <f>VLOOKUP(A13,'Prop Classification'!$A$6:$C$152,3,FALSE)</f>
        <v>100</v>
      </c>
      <c r="G13" s="39">
        <f t="shared" si="1"/>
        <v>0</v>
      </c>
      <c r="H13" s="39">
        <f t="shared" si="0"/>
        <v>0</v>
      </c>
      <c r="I13" s="39">
        <f t="shared" si="2"/>
        <v>0</v>
      </c>
    </row>
    <row r="14" spans="1:9" x14ac:dyDescent="0.15">
      <c r="A14" s="2" t="s">
        <v>138</v>
      </c>
      <c r="B14" s="39">
        <v>10879.218999999999</v>
      </c>
      <c r="C14" s="1">
        <v>10879</v>
      </c>
      <c r="D14" s="20">
        <v>10879</v>
      </c>
      <c r="F14" s="39">
        <f>VLOOKUP(A14,'Prop Classification'!$A$6:$C$152,3,FALSE)</f>
        <v>100</v>
      </c>
      <c r="G14" s="39">
        <f t="shared" si="1"/>
        <v>0</v>
      </c>
      <c r="H14" s="39">
        <f t="shared" si="0"/>
        <v>0</v>
      </c>
      <c r="I14" s="39">
        <f t="shared" si="2"/>
        <v>0</v>
      </c>
    </row>
    <row r="15" spans="1:9" x14ac:dyDescent="0.15">
      <c r="A15" s="2" t="s">
        <v>137</v>
      </c>
      <c r="B15" s="39" t="s">
        <v>1</v>
      </c>
      <c r="C15" s="1" t="s">
        <v>1</v>
      </c>
      <c r="D15" s="20" t="s">
        <v>1</v>
      </c>
      <c r="F15" s="39">
        <f>VLOOKUP(A15,'Prop Classification'!$A$6:$C$152,3,FALSE)</f>
        <v>100</v>
      </c>
      <c r="G15" s="39">
        <f t="shared" si="1"/>
        <v>0</v>
      </c>
      <c r="H15" s="39">
        <f t="shared" si="0"/>
        <v>0</v>
      </c>
      <c r="I15" s="39">
        <f t="shared" si="2"/>
        <v>0</v>
      </c>
    </row>
    <row r="16" spans="1:9" x14ac:dyDescent="0.15">
      <c r="A16" s="2" t="s">
        <v>136</v>
      </c>
      <c r="B16" s="39" t="s">
        <v>1</v>
      </c>
      <c r="C16" s="1" t="s">
        <v>1</v>
      </c>
      <c r="D16" s="20" t="s">
        <v>1</v>
      </c>
      <c r="F16" s="39">
        <f>VLOOKUP(A16,'Prop Classification'!$A$6:$C$152,3,FALSE)</f>
        <v>100</v>
      </c>
      <c r="G16" s="39">
        <f t="shared" si="1"/>
        <v>0</v>
      </c>
      <c r="H16" s="39">
        <f t="shared" si="0"/>
        <v>0</v>
      </c>
      <c r="I16" s="39">
        <f t="shared" si="2"/>
        <v>0</v>
      </c>
    </row>
    <row r="17" spans="1:9" x14ac:dyDescent="0.15">
      <c r="A17" s="2" t="s">
        <v>135</v>
      </c>
      <c r="B17" s="39">
        <v>354.09500000000003</v>
      </c>
      <c r="C17" s="1">
        <v>2584</v>
      </c>
      <c r="D17" s="20">
        <v>2584</v>
      </c>
      <c r="F17" s="39">
        <f>VLOOKUP(A17,'Prop Classification'!$A$6:$C$152,3,FALSE)</f>
        <v>100</v>
      </c>
      <c r="G17" s="39">
        <f t="shared" si="1"/>
        <v>0</v>
      </c>
      <c r="H17" s="39">
        <f t="shared" si="0"/>
        <v>0</v>
      </c>
      <c r="I17" s="39">
        <f t="shared" si="2"/>
        <v>0</v>
      </c>
    </row>
    <row r="18" spans="1:9" x14ac:dyDescent="0.15">
      <c r="A18" s="2" t="s">
        <v>134</v>
      </c>
      <c r="B18" s="39" t="s">
        <v>1</v>
      </c>
      <c r="C18" s="1" t="s">
        <v>1</v>
      </c>
      <c r="D18" s="20" t="s">
        <v>1</v>
      </c>
      <c r="F18" s="39">
        <f>VLOOKUP(A18,'Prop Classification'!$A$6:$C$152,3,FALSE)</f>
        <v>100</v>
      </c>
      <c r="G18" s="39">
        <f t="shared" si="1"/>
        <v>0</v>
      </c>
      <c r="H18" s="39">
        <f t="shared" si="0"/>
        <v>0</v>
      </c>
      <c r="I18" s="39">
        <f t="shared" si="2"/>
        <v>0</v>
      </c>
    </row>
    <row r="19" spans="1:9" x14ac:dyDescent="0.15">
      <c r="A19" s="2" t="s">
        <v>133</v>
      </c>
      <c r="B19" s="39">
        <v>325860.49</v>
      </c>
      <c r="C19" s="1">
        <v>326679</v>
      </c>
      <c r="D19" s="20">
        <v>329345</v>
      </c>
      <c r="F19" s="39">
        <f>VLOOKUP(A19,'Prop Classification'!$A$6:$C$152,3,FALSE)</f>
        <v>100</v>
      </c>
      <c r="G19" s="39">
        <f t="shared" si="1"/>
        <v>0</v>
      </c>
      <c r="H19" s="39">
        <f t="shared" si="0"/>
        <v>0</v>
      </c>
      <c r="I19" s="39">
        <f t="shared" si="2"/>
        <v>0</v>
      </c>
    </row>
    <row r="20" spans="1:9" x14ac:dyDescent="0.15">
      <c r="A20" s="2" t="s">
        <v>132</v>
      </c>
      <c r="B20" s="39" t="s">
        <v>1</v>
      </c>
      <c r="C20" s="1" t="s">
        <v>1</v>
      </c>
      <c r="D20" s="20" t="s">
        <v>1</v>
      </c>
      <c r="F20" s="39">
        <f>VLOOKUP(A20,'Prop Classification'!$A$6:$C$152,3,FALSE)</f>
        <v>100</v>
      </c>
      <c r="G20" s="39">
        <f t="shared" si="1"/>
        <v>0</v>
      </c>
      <c r="H20" s="39">
        <f t="shared" si="0"/>
        <v>0</v>
      </c>
      <c r="I20" s="39">
        <f t="shared" si="2"/>
        <v>0</v>
      </c>
    </row>
    <row r="21" spans="1:9" x14ac:dyDescent="0.15">
      <c r="A21" s="2" t="s">
        <v>131</v>
      </c>
      <c r="B21" s="39" t="s">
        <v>1</v>
      </c>
      <c r="C21" s="1" t="s">
        <v>1</v>
      </c>
      <c r="D21" s="20" t="s">
        <v>1</v>
      </c>
      <c r="F21" s="39">
        <f>VLOOKUP(A21,'Prop Classification'!$A$6:$C$152,3,FALSE)</f>
        <v>200</v>
      </c>
      <c r="G21" s="39">
        <f t="shared" si="1"/>
        <v>0</v>
      </c>
      <c r="H21" s="39">
        <f t="shared" si="0"/>
        <v>0</v>
      </c>
      <c r="I21" s="39">
        <f t="shared" si="2"/>
        <v>0</v>
      </c>
    </row>
    <row r="22" spans="1:9" x14ac:dyDescent="0.15">
      <c r="A22" s="2" t="s">
        <v>130</v>
      </c>
      <c r="B22" s="39">
        <v>2670744.5419999999</v>
      </c>
      <c r="C22" s="1">
        <v>2680274</v>
      </c>
      <c r="D22" s="20">
        <v>2683183</v>
      </c>
      <c r="F22" s="39">
        <f>VLOOKUP(A22,'Prop Classification'!$A$6:$C$152,3,FALSE)</f>
        <v>200</v>
      </c>
      <c r="G22" s="39">
        <f t="shared" si="1"/>
        <v>0</v>
      </c>
      <c r="H22" s="39">
        <f t="shared" si="0"/>
        <v>0</v>
      </c>
      <c r="I22" s="39">
        <f t="shared" si="2"/>
        <v>0</v>
      </c>
    </row>
    <row r="23" spans="1:9" x14ac:dyDescent="0.15">
      <c r="A23" s="2" t="s">
        <v>129</v>
      </c>
      <c r="B23" s="39" t="s">
        <v>1</v>
      </c>
      <c r="C23" s="1" t="s">
        <v>1</v>
      </c>
      <c r="D23" s="20" t="s">
        <v>1</v>
      </c>
      <c r="F23" s="39">
        <f>VLOOKUP(A23,'Prop Classification'!$A$6:$C$152,3,FALSE)</f>
        <v>200</v>
      </c>
      <c r="G23" s="39">
        <f t="shared" si="1"/>
        <v>0</v>
      </c>
      <c r="H23" s="39">
        <f t="shared" si="0"/>
        <v>0</v>
      </c>
      <c r="I23" s="39">
        <f t="shared" si="2"/>
        <v>0</v>
      </c>
    </row>
    <row r="24" spans="1:9" x14ac:dyDescent="0.15">
      <c r="A24" s="2" t="s">
        <v>128</v>
      </c>
      <c r="B24" s="39" t="s">
        <v>1</v>
      </c>
      <c r="C24" s="1" t="s">
        <v>1</v>
      </c>
      <c r="D24" s="20" t="s">
        <v>1</v>
      </c>
      <c r="F24" s="39">
        <f>VLOOKUP(A24,'Prop Classification'!$A$6:$C$152,3,FALSE)</f>
        <v>200</v>
      </c>
      <c r="G24" s="39">
        <f t="shared" si="1"/>
        <v>0</v>
      </c>
      <c r="H24" s="39">
        <f t="shared" si="0"/>
        <v>0</v>
      </c>
      <c r="I24" s="39">
        <f t="shared" si="2"/>
        <v>0</v>
      </c>
    </row>
    <row r="25" spans="1:9" x14ac:dyDescent="0.15">
      <c r="A25" s="2" t="s">
        <v>127</v>
      </c>
      <c r="B25" s="39" t="s">
        <v>1</v>
      </c>
      <c r="C25" s="1" t="s">
        <v>1</v>
      </c>
      <c r="D25" s="1" t="s">
        <v>1</v>
      </c>
      <c r="F25" s="39">
        <f>VLOOKUP(A25,'Prop Classification'!$A$6:$C$152,3,FALSE)</f>
        <v>200</v>
      </c>
      <c r="G25" s="39">
        <f t="shared" si="1"/>
        <v>0</v>
      </c>
      <c r="H25" s="39">
        <f t="shared" si="0"/>
        <v>0</v>
      </c>
      <c r="I25" s="39">
        <f t="shared" si="2"/>
        <v>0</v>
      </c>
    </row>
    <row r="26" spans="1:9" x14ac:dyDescent="0.15">
      <c r="A26" s="2" t="s">
        <v>126</v>
      </c>
      <c r="B26" s="39">
        <v>129498.3</v>
      </c>
      <c r="C26" s="1">
        <v>441872</v>
      </c>
      <c r="D26" s="1">
        <v>457069</v>
      </c>
      <c r="F26" s="39">
        <f>VLOOKUP(A26,'Prop Classification'!$A$6:$C$152,3,FALSE)</f>
        <v>200</v>
      </c>
      <c r="G26" s="39">
        <f t="shared" si="1"/>
        <v>0</v>
      </c>
      <c r="H26" s="39">
        <f t="shared" si="0"/>
        <v>0</v>
      </c>
      <c r="I26" s="39">
        <f t="shared" si="2"/>
        <v>0</v>
      </c>
    </row>
    <row r="27" spans="1:9" x14ac:dyDescent="0.15">
      <c r="A27" s="2" t="s">
        <v>125</v>
      </c>
      <c r="B27" s="39">
        <v>12184.254000000001</v>
      </c>
      <c r="C27" s="1">
        <v>310768</v>
      </c>
      <c r="D27" s="1">
        <v>829913</v>
      </c>
      <c r="F27" s="39">
        <f>VLOOKUP(A27,'Prop Classification'!$A$6:$C$152,3,FALSE)</f>
        <v>200</v>
      </c>
      <c r="G27" s="39">
        <f t="shared" si="1"/>
        <v>0</v>
      </c>
      <c r="H27" s="39">
        <f t="shared" si="0"/>
        <v>0</v>
      </c>
      <c r="I27" s="39">
        <f t="shared" si="2"/>
        <v>0</v>
      </c>
    </row>
    <row r="28" spans="1:9" x14ac:dyDescent="0.15">
      <c r="A28" s="2" t="s">
        <v>124</v>
      </c>
      <c r="B28" s="39" t="s">
        <v>1</v>
      </c>
      <c r="C28" s="1" t="s">
        <v>1</v>
      </c>
      <c r="D28" s="1" t="s">
        <v>1</v>
      </c>
      <c r="F28" s="39">
        <f>VLOOKUP(A28,'Prop Classification'!$A$6:$C$152,3,FALSE)</f>
        <v>200</v>
      </c>
      <c r="G28" s="39">
        <f t="shared" si="1"/>
        <v>0</v>
      </c>
      <c r="H28" s="39">
        <f t="shared" si="0"/>
        <v>0</v>
      </c>
      <c r="I28" s="39">
        <f t="shared" si="2"/>
        <v>0</v>
      </c>
    </row>
    <row r="29" spans="1:9" x14ac:dyDescent="0.15">
      <c r="A29" s="2" t="s">
        <v>123</v>
      </c>
      <c r="B29" s="39" t="s">
        <v>1</v>
      </c>
      <c r="C29" s="1" t="s">
        <v>1</v>
      </c>
      <c r="D29" s="1" t="s">
        <v>1</v>
      </c>
      <c r="F29" s="39">
        <f>VLOOKUP(A29,'Prop Classification'!$A$6:$C$152,3,FALSE)</f>
        <v>200</v>
      </c>
      <c r="G29" s="39">
        <f t="shared" si="1"/>
        <v>0</v>
      </c>
      <c r="H29" s="39">
        <f t="shared" si="0"/>
        <v>0</v>
      </c>
      <c r="I29" s="39">
        <f t="shared" si="2"/>
        <v>0</v>
      </c>
    </row>
    <row r="30" spans="1:9" x14ac:dyDescent="0.15">
      <c r="A30" s="2" t="s">
        <v>122</v>
      </c>
      <c r="B30" s="39" t="s">
        <v>1</v>
      </c>
      <c r="C30" s="1" t="s">
        <v>1</v>
      </c>
      <c r="D30" s="1" t="s">
        <v>1</v>
      </c>
      <c r="F30" s="39">
        <f>VLOOKUP(A30,'Prop Classification'!$A$6:$C$152,3,FALSE)</f>
        <v>200</v>
      </c>
      <c r="G30" s="39">
        <f t="shared" si="1"/>
        <v>0</v>
      </c>
      <c r="H30" s="39">
        <f t="shared" si="0"/>
        <v>0</v>
      </c>
      <c r="I30" s="39">
        <f t="shared" si="2"/>
        <v>0</v>
      </c>
    </row>
    <row r="31" spans="1:9" x14ac:dyDescent="0.15">
      <c r="A31" s="2" t="s">
        <v>121</v>
      </c>
      <c r="B31" s="39">
        <v>333020.60600000003</v>
      </c>
      <c r="C31" s="1">
        <v>339984</v>
      </c>
      <c r="D31" s="1">
        <v>349719</v>
      </c>
      <c r="F31" s="39">
        <f>VLOOKUP(A31,'Prop Classification'!$A$6:$C$152,3,FALSE)</f>
        <v>200</v>
      </c>
      <c r="G31" s="39">
        <f t="shared" si="1"/>
        <v>0</v>
      </c>
      <c r="H31" s="39">
        <f t="shared" si="0"/>
        <v>0</v>
      </c>
      <c r="I31" s="39">
        <f t="shared" si="2"/>
        <v>0</v>
      </c>
    </row>
    <row r="32" spans="1:9" x14ac:dyDescent="0.15">
      <c r="A32" s="2" t="s">
        <v>120</v>
      </c>
      <c r="B32" s="39" t="s">
        <v>1</v>
      </c>
      <c r="C32" s="1" t="s">
        <v>1</v>
      </c>
      <c r="D32" s="1" t="s">
        <v>1</v>
      </c>
      <c r="F32" s="39">
        <f>VLOOKUP(A32,'Prop Classification'!$A$6:$C$152,3,FALSE)</f>
        <v>200</v>
      </c>
      <c r="G32" s="39">
        <f t="shared" si="1"/>
        <v>0</v>
      </c>
      <c r="H32" s="39">
        <f t="shared" si="0"/>
        <v>0</v>
      </c>
      <c r="I32" s="39">
        <f t="shared" si="2"/>
        <v>0</v>
      </c>
    </row>
    <row r="33" spans="1:9" x14ac:dyDescent="0.15">
      <c r="A33" s="2" t="s">
        <v>119</v>
      </c>
      <c r="B33" s="39">
        <v>212483.891</v>
      </c>
      <c r="C33" s="1">
        <v>213510</v>
      </c>
      <c r="D33" s="1">
        <v>214129</v>
      </c>
      <c r="F33" s="39">
        <f>VLOOKUP(A33,'Prop Classification'!$A$6:$C$152,3,FALSE)</f>
        <v>200</v>
      </c>
      <c r="G33" s="39">
        <f t="shared" si="1"/>
        <v>0</v>
      </c>
      <c r="H33" s="39">
        <f t="shared" si="0"/>
        <v>0</v>
      </c>
      <c r="I33" s="39">
        <f t="shared" si="2"/>
        <v>0</v>
      </c>
    </row>
    <row r="34" spans="1:9" x14ac:dyDescent="0.15">
      <c r="A34" s="2" t="s">
        <v>118</v>
      </c>
      <c r="B34" s="39" t="s">
        <v>1</v>
      </c>
      <c r="C34" s="1" t="s">
        <v>1</v>
      </c>
      <c r="D34" s="1" t="s">
        <v>1</v>
      </c>
      <c r="F34" s="39">
        <f>VLOOKUP(A34,'Prop Classification'!$A$6:$C$152,3,FALSE)</f>
        <v>200</v>
      </c>
      <c r="G34" s="39">
        <f t="shared" si="1"/>
        <v>0</v>
      </c>
      <c r="H34" s="39">
        <f t="shared" si="0"/>
        <v>0</v>
      </c>
      <c r="I34" s="39">
        <f t="shared" si="2"/>
        <v>0</v>
      </c>
    </row>
    <row r="35" spans="1:9" x14ac:dyDescent="0.15">
      <c r="A35" s="2" t="s">
        <v>117</v>
      </c>
      <c r="B35" s="39" t="s">
        <v>1</v>
      </c>
      <c r="C35" s="1" t="s">
        <v>1</v>
      </c>
      <c r="D35" s="1" t="s">
        <v>1</v>
      </c>
      <c r="F35" s="39">
        <f>VLOOKUP(A35,'Prop Classification'!$A$6:$C$152,3,FALSE)</f>
        <v>200</v>
      </c>
      <c r="G35" s="39">
        <f t="shared" si="1"/>
        <v>0</v>
      </c>
      <c r="H35" s="39">
        <f t="shared" si="0"/>
        <v>0</v>
      </c>
      <c r="I35" s="39">
        <f t="shared" si="2"/>
        <v>0</v>
      </c>
    </row>
    <row r="36" spans="1:9" x14ac:dyDescent="0.15">
      <c r="A36" s="2" t="s">
        <v>116</v>
      </c>
      <c r="B36" s="39" t="s">
        <v>1</v>
      </c>
      <c r="C36" s="1" t="s">
        <v>1</v>
      </c>
      <c r="D36" s="1" t="s">
        <v>1</v>
      </c>
      <c r="F36" s="39">
        <f>VLOOKUP(A36,'Prop Classification'!$A$6:$C$152,3,FALSE)</f>
        <v>200</v>
      </c>
      <c r="G36" s="39">
        <f t="shared" si="1"/>
        <v>0</v>
      </c>
      <c r="H36" s="39">
        <f t="shared" si="0"/>
        <v>0</v>
      </c>
      <c r="I36" s="39">
        <f t="shared" si="2"/>
        <v>0</v>
      </c>
    </row>
    <row r="37" spans="1:9" x14ac:dyDescent="0.15">
      <c r="A37" s="2" t="s">
        <v>115</v>
      </c>
      <c r="B37" s="39" t="s">
        <v>1</v>
      </c>
      <c r="C37" s="1">
        <v>2255</v>
      </c>
      <c r="D37" s="1">
        <v>2255</v>
      </c>
      <c r="F37" s="39">
        <f>VLOOKUP(A37,'Prop Classification'!$A$6:$C$152,3,FALSE)</f>
        <v>200</v>
      </c>
      <c r="G37" s="39">
        <f t="shared" si="1"/>
        <v>0</v>
      </c>
      <c r="H37" s="39">
        <f t="shared" si="0"/>
        <v>0</v>
      </c>
      <c r="I37" s="39">
        <f t="shared" si="2"/>
        <v>0</v>
      </c>
    </row>
    <row r="38" spans="1:9" x14ac:dyDescent="0.15">
      <c r="A38" s="2" t="s">
        <v>114</v>
      </c>
      <c r="B38" s="39" t="s">
        <v>1</v>
      </c>
      <c r="C38" s="1" t="s">
        <v>1</v>
      </c>
      <c r="D38" s="1" t="s">
        <v>1</v>
      </c>
      <c r="F38" s="39">
        <f>VLOOKUP(A38,'Prop Classification'!$A$6:$C$152,3,FALSE)</f>
        <v>200</v>
      </c>
      <c r="G38" s="39">
        <f t="shared" si="1"/>
        <v>0</v>
      </c>
      <c r="H38" s="39">
        <f t="shared" si="0"/>
        <v>0</v>
      </c>
      <c r="I38" s="39">
        <f t="shared" si="2"/>
        <v>0</v>
      </c>
    </row>
    <row r="39" spans="1:9" x14ac:dyDescent="0.15">
      <c r="A39" s="2" t="s">
        <v>113</v>
      </c>
      <c r="B39" s="39" t="s">
        <v>1</v>
      </c>
      <c r="C39" s="1" t="s">
        <v>1</v>
      </c>
      <c r="D39" s="1" t="s">
        <v>1</v>
      </c>
      <c r="F39" s="39">
        <f>VLOOKUP(A39,'Prop Classification'!$A$6:$C$152,3,FALSE)</f>
        <v>200</v>
      </c>
      <c r="G39" s="39">
        <f t="shared" si="1"/>
        <v>0</v>
      </c>
      <c r="H39" s="39">
        <f t="shared" si="0"/>
        <v>0</v>
      </c>
      <c r="I39" s="39">
        <f t="shared" si="2"/>
        <v>0</v>
      </c>
    </row>
    <row r="40" spans="1:9" x14ac:dyDescent="0.15">
      <c r="A40" s="2" t="s">
        <v>112</v>
      </c>
      <c r="B40" s="39">
        <v>34018.353999999999</v>
      </c>
      <c r="C40" s="1">
        <v>38072</v>
      </c>
      <c r="D40" s="1">
        <v>43158</v>
      </c>
      <c r="F40" s="39">
        <f>VLOOKUP(A40,'Prop Classification'!$A$6:$C$152,3,FALSE)</f>
        <v>200</v>
      </c>
      <c r="G40" s="39">
        <f t="shared" si="1"/>
        <v>0</v>
      </c>
      <c r="H40" s="39">
        <f t="shared" si="0"/>
        <v>0</v>
      </c>
      <c r="I40" s="39">
        <f t="shared" si="2"/>
        <v>0</v>
      </c>
    </row>
    <row r="41" spans="1:9" x14ac:dyDescent="0.15">
      <c r="A41" s="2" t="s">
        <v>111</v>
      </c>
      <c r="B41" s="39">
        <v>166872.35200000001</v>
      </c>
      <c r="C41" s="1">
        <v>189371</v>
      </c>
      <c r="D41" s="1">
        <v>189371</v>
      </c>
      <c r="F41" s="39" t="str">
        <f>VLOOKUP(A41,'Prop Classification'!$A$6:$C$152,3,FALSE)</f>
        <v>Exempt</v>
      </c>
      <c r="G41" s="39">
        <f t="shared" ref="G41:G72" si="3">IF(F41=300,B41,0)</f>
        <v>0</v>
      </c>
      <c r="H41" s="39">
        <f t="shared" ref="H41:H72" si="4">IF(F41=300,C41,0)</f>
        <v>0</v>
      </c>
      <c r="I41" s="39">
        <f t="shared" si="2"/>
        <v>0</v>
      </c>
    </row>
    <row r="42" spans="1:9" x14ac:dyDescent="0.15">
      <c r="A42" s="2" t="s">
        <v>110</v>
      </c>
      <c r="B42" s="39">
        <v>879.31100000000004</v>
      </c>
      <c r="C42" s="1">
        <v>879</v>
      </c>
      <c r="D42" s="1">
        <v>879</v>
      </c>
      <c r="F42" s="39">
        <f>VLOOKUP(A42,'Prop Classification'!$A$6:$C$152,3,FALSE)</f>
        <v>100</v>
      </c>
      <c r="G42" s="39">
        <f t="shared" si="3"/>
        <v>0</v>
      </c>
      <c r="H42" s="39">
        <f t="shared" si="4"/>
        <v>0</v>
      </c>
      <c r="I42" s="39">
        <f t="shared" si="2"/>
        <v>0</v>
      </c>
    </row>
    <row r="43" spans="1:9" x14ac:dyDescent="0.15">
      <c r="A43" s="2" t="s">
        <v>109</v>
      </c>
      <c r="B43" s="39">
        <v>607.745</v>
      </c>
      <c r="C43" s="1">
        <v>832</v>
      </c>
      <c r="D43" s="1">
        <v>2307</v>
      </c>
      <c r="F43" s="39">
        <f>VLOOKUP(A43,'Prop Classification'!$A$6:$C$152,3,FALSE)</f>
        <v>100</v>
      </c>
      <c r="G43" s="39">
        <f t="shared" si="3"/>
        <v>0</v>
      </c>
      <c r="H43" s="39">
        <f t="shared" si="4"/>
        <v>0</v>
      </c>
      <c r="I43" s="39">
        <f t="shared" si="2"/>
        <v>0</v>
      </c>
    </row>
    <row r="44" spans="1:9" x14ac:dyDescent="0.15">
      <c r="A44" s="2" t="s">
        <v>108</v>
      </c>
      <c r="B44" s="39">
        <v>21566.123</v>
      </c>
      <c r="C44" s="1">
        <v>21861</v>
      </c>
      <c r="D44" s="1">
        <v>21861</v>
      </c>
      <c r="F44" s="39">
        <f>VLOOKUP(A44,'Prop Classification'!$A$6:$C$152,3,FALSE)</f>
        <v>200</v>
      </c>
      <c r="G44" s="39">
        <f t="shared" si="3"/>
        <v>0</v>
      </c>
      <c r="H44" s="39">
        <f t="shared" si="4"/>
        <v>0</v>
      </c>
      <c r="I44" s="39">
        <f t="shared" si="2"/>
        <v>0</v>
      </c>
    </row>
    <row r="45" spans="1:9" x14ac:dyDescent="0.15">
      <c r="A45" s="2" t="s">
        <v>107</v>
      </c>
      <c r="B45" s="39">
        <v>13718.489</v>
      </c>
      <c r="C45" s="1">
        <v>13870</v>
      </c>
      <c r="D45" s="1">
        <v>13870</v>
      </c>
      <c r="F45" s="39">
        <f>VLOOKUP(A45,'Prop Classification'!$A$6:$C$152,3,FALSE)</f>
        <v>200</v>
      </c>
      <c r="G45" s="39">
        <f t="shared" si="3"/>
        <v>0</v>
      </c>
      <c r="H45" s="39">
        <f t="shared" si="4"/>
        <v>0</v>
      </c>
      <c r="I45" s="39">
        <f t="shared" si="2"/>
        <v>0</v>
      </c>
    </row>
    <row r="46" spans="1:9" x14ac:dyDescent="0.15">
      <c r="A46" s="2" t="s">
        <v>106</v>
      </c>
      <c r="B46" s="39">
        <v>1320.0820000000001</v>
      </c>
      <c r="C46" s="1">
        <v>1329</v>
      </c>
      <c r="D46" s="1">
        <v>1329</v>
      </c>
      <c r="F46" s="39">
        <f>VLOOKUP(A46,'Prop Classification'!$A$6:$C$152,3,FALSE)</f>
        <v>200</v>
      </c>
      <c r="G46" s="39">
        <f t="shared" si="3"/>
        <v>0</v>
      </c>
      <c r="H46" s="39">
        <f t="shared" si="4"/>
        <v>0</v>
      </c>
      <c r="I46" s="39">
        <f t="shared" si="2"/>
        <v>0</v>
      </c>
    </row>
    <row r="47" spans="1:9" x14ac:dyDescent="0.15">
      <c r="A47" s="2" t="s">
        <v>105</v>
      </c>
      <c r="B47" s="39">
        <v>287.61399999999998</v>
      </c>
      <c r="C47" s="1">
        <v>288</v>
      </c>
      <c r="D47" s="1">
        <v>288</v>
      </c>
      <c r="F47" s="39">
        <f>VLOOKUP(A47,'Prop Classification'!$A$6:$C$152,3,FALSE)</f>
        <v>200</v>
      </c>
      <c r="G47" s="39">
        <f t="shared" si="3"/>
        <v>0</v>
      </c>
      <c r="H47" s="39">
        <f t="shared" si="4"/>
        <v>0</v>
      </c>
      <c r="I47" s="39">
        <f t="shared" si="2"/>
        <v>0</v>
      </c>
    </row>
    <row r="48" spans="1:9" x14ac:dyDescent="0.15">
      <c r="A48" s="2" t="s">
        <v>104</v>
      </c>
      <c r="B48" s="39">
        <v>176.36</v>
      </c>
      <c r="C48" s="1">
        <v>176</v>
      </c>
      <c r="D48" s="1">
        <v>176</v>
      </c>
      <c r="F48" s="39">
        <f>VLOOKUP(A48,'Prop Classification'!$A$6:$C$152,3,FALSE)</f>
        <v>100</v>
      </c>
      <c r="G48" s="39">
        <f t="shared" si="3"/>
        <v>0</v>
      </c>
      <c r="H48" s="39">
        <f t="shared" si="4"/>
        <v>0</v>
      </c>
      <c r="I48" s="39">
        <f t="shared" si="2"/>
        <v>0</v>
      </c>
    </row>
    <row r="49" spans="1:9" x14ac:dyDescent="0.15">
      <c r="A49" s="2" t="s">
        <v>103</v>
      </c>
      <c r="B49" s="39">
        <v>388.62799999999999</v>
      </c>
      <c r="C49" s="1">
        <v>389</v>
      </c>
      <c r="D49" s="1">
        <v>389</v>
      </c>
      <c r="F49" s="39" t="str">
        <f>VLOOKUP(A49,'Prop Classification'!$A$6:$C$152,3,FALSE)</f>
        <v>Exempt</v>
      </c>
      <c r="G49" s="39">
        <f t="shared" si="3"/>
        <v>0</v>
      </c>
      <c r="H49" s="39">
        <f t="shared" si="4"/>
        <v>0</v>
      </c>
      <c r="I49" s="39">
        <f t="shared" si="2"/>
        <v>0</v>
      </c>
    </row>
    <row r="50" spans="1:9" x14ac:dyDescent="0.15">
      <c r="A50" s="2" t="s">
        <v>102</v>
      </c>
      <c r="B50" s="39">
        <v>292.71699999999998</v>
      </c>
      <c r="C50" s="1">
        <v>299</v>
      </c>
      <c r="D50" s="1">
        <v>299</v>
      </c>
      <c r="F50" s="39">
        <f>VLOOKUP(A50,'Prop Classification'!$A$6:$C$152,3,FALSE)</f>
        <v>100</v>
      </c>
      <c r="G50" s="39">
        <f t="shared" si="3"/>
        <v>0</v>
      </c>
      <c r="H50" s="39">
        <f t="shared" si="4"/>
        <v>0</v>
      </c>
      <c r="I50" s="39">
        <f t="shared" si="2"/>
        <v>0</v>
      </c>
    </row>
    <row r="51" spans="1:9" x14ac:dyDescent="0.15">
      <c r="A51" s="2" t="s">
        <v>101</v>
      </c>
      <c r="B51" s="39">
        <v>35938.9</v>
      </c>
      <c r="C51" s="1">
        <v>35918</v>
      </c>
      <c r="D51" s="1">
        <v>36528</v>
      </c>
      <c r="F51" s="39">
        <f>VLOOKUP(A51,'Prop Classification'!$A$6:$C$152,3,FALSE)</f>
        <v>200</v>
      </c>
      <c r="G51" s="39">
        <f t="shared" si="3"/>
        <v>0</v>
      </c>
      <c r="H51" s="39">
        <f t="shared" si="4"/>
        <v>0</v>
      </c>
      <c r="I51" s="39">
        <f t="shared" si="2"/>
        <v>0</v>
      </c>
    </row>
    <row r="52" spans="1:9" x14ac:dyDescent="0.15">
      <c r="A52" s="2" t="s">
        <v>100</v>
      </c>
      <c r="B52" s="39">
        <v>23992.048999999999</v>
      </c>
      <c r="C52" s="1">
        <v>25369</v>
      </c>
      <c r="D52" s="1">
        <v>33020</v>
      </c>
      <c r="F52" s="39">
        <f>VLOOKUP(A52,'Prop Classification'!$A$6:$C$152,3,FALSE)</f>
        <v>200</v>
      </c>
      <c r="G52" s="39">
        <f t="shared" si="3"/>
        <v>0</v>
      </c>
      <c r="H52" s="39">
        <f t="shared" si="4"/>
        <v>0</v>
      </c>
      <c r="I52" s="39">
        <f t="shared" si="2"/>
        <v>0</v>
      </c>
    </row>
    <row r="53" spans="1:9" x14ac:dyDescent="0.15">
      <c r="A53" s="2" t="s">
        <v>99</v>
      </c>
      <c r="B53" s="39" t="s">
        <v>1</v>
      </c>
      <c r="C53" s="1" t="s">
        <v>1</v>
      </c>
      <c r="D53" s="1" t="s">
        <v>1</v>
      </c>
      <c r="F53" s="39">
        <f>VLOOKUP(A53,'Prop Classification'!$A$6:$C$152,3,FALSE)</f>
        <v>200</v>
      </c>
      <c r="G53" s="39">
        <f t="shared" si="3"/>
        <v>0</v>
      </c>
      <c r="H53" s="39">
        <f t="shared" si="4"/>
        <v>0</v>
      </c>
      <c r="I53" s="39">
        <f t="shared" si="2"/>
        <v>0</v>
      </c>
    </row>
    <row r="54" spans="1:9" x14ac:dyDescent="0.15">
      <c r="A54" s="2" t="s">
        <v>98</v>
      </c>
      <c r="B54" s="39">
        <v>378843.93800000002</v>
      </c>
      <c r="C54" s="1">
        <v>378080</v>
      </c>
      <c r="D54" s="1">
        <v>835392</v>
      </c>
      <c r="F54" s="39">
        <f>VLOOKUP(A54,'Prop Classification'!$A$6:$C$152,3,FALSE)</f>
        <v>200</v>
      </c>
      <c r="G54" s="39">
        <f t="shared" si="3"/>
        <v>0</v>
      </c>
      <c r="H54" s="39">
        <f t="shared" si="4"/>
        <v>0</v>
      </c>
      <c r="I54" s="39">
        <f t="shared" si="2"/>
        <v>0</v>
      </c>
    </row>
    <row r="55" spans="1:9" x14ac:dyDescent="0.15">
      <c r="A55" s="2" t="s">
        <v>97</v>
      </c>
      <c r="B55" s="39">
        <v>57953.997000000003</v>
      </c>
      <c r="C55" s="1">
        <v>59308</v>
      </c>
      <c r="D55" s="1">
        <v>59308</v>
      </c>
      <c r="F55" s="39">
        <f>VLOOKUP(A55,'Prop Classification'!$A$6:$C$152,3,FALSE)</f>
        <v>200</v>
      </c>
      <c r="G55" s="39">
        <f t="shared" si="3"/>
        <v>0</v>
      </c>
      <c r="H55" s="39">
        <f t="shared" si="4"/>
        <v>0</v>
      </c>
      <c r="I55" s="39">
        <f t="shared" si="2"/>
        <v>0</v>
      </c>
    </row>
    <row r="56" spans="1:9" x14ac:dyDescent="0.15">
      <c r="A56" s="2" t="s">
        <v>96</v>
      </c>
      <c r="B56" s="39">
        <v>45617.677000000003</v>
      </c>
      <c r="C56" s="1">
        <v>47325</v>
      </c>
      <c r="D56" s="1">
        <v>47325</v>
      </c>
      <c r="F56" s="39">
        <f>VLOOKUP(A56,'Prop Classification'!$A$6:$C$152,3,FALSE)</f>
        <v>200</v>
      </c>
      <c r="G56" s="39">
        <f t="shared" si="3"/>
        <v>0</v>
      </c>
      <c r="H56" s="39">
        <f t="shared" si="4"/>
        <v>0</v>
      </c>
      <c r="I56" s="39">
        <f t="shared" si="2"/>
        <v>0</v>
      </c>
    </row>
    <row r="57" spans="1:9" x14ac:dyDescent="0.15">
      <c r="A57" s="2" t="s">
        <v>95</v>
      </c>
      <c r="B57" s="39" t="s">
        <v>1</v>
      </c>
      <c r="C57" s="1" t="s">
        <v>1</v>
      </c>
      <c r="D57" s="1" t="s">
        <v>1</v>
      </c>
      <c r="F57" s="39">
        <f>VLOOKUP(A57,'Prop Classification'!$A$6:$C$152,3,FALSE)</f>
        <v>200</v>
      </c>
      <c r="G57" s="39">
        <f t="shared" si="3"/>
        <v>0</v>
      </c>
      <c r="H57" s="39">
        <f t="shared" si="4"/>
        <v>0</v>
      </c>
      <c r="I57" s="39">
        <f t="shared" si="2"/>
        <v>0</v>
      </c>
    </row>
    <row r="58" spans="1:9" x14ac:dyDescent="0.15">
      <c r="A58" s="2" t="s">
        <v>94</v>
      </c>
      <c r="B58" s="39">
        <v>5543.741</v>
      </c>
      <c r="C58" s="1">
        <v>5504</v>
      </c>
      <c r="D58" s="1">
        <v>5504</v>
      </c>
      <c r="F58" s="39">
        <f>VLOOKUP(A58,'Prop Classification'!$A$6:$C$152,3,FALSE)</f>
        <v>200</v>
      </c>
      <c r="G58" s="39">
        <f t="shared" si="3"/>
        <v>0</v>
      </c>
      <c r="H58" s="39">
        <f t="shared" si="4"/>
        <v>0</v>
      </c>
      <c r="I58" s="39">
        <f t="shared" si="2"/>
        <v>0</v>
      </c>
    </row>
    <row r="59" spans="1:9" x14ac:dyDescent="0.15">
      <c r="A59" s="2" t="s">
        <v>93</v>
      </c>
      <c r="B59" s="39" t="s">
        <v>1</v>
      </c>
      <c r="C59" s="1" t="s">
        <v>1</v>
      </c>
      <c r="D59" s="1" t="s">
        <v>1</v>
      </c>
      <c r="F59" s="39" t="str">
        <f>VLOOKUP(A59,'Prop Classification'!$A$6:$C$152,3,FALSE)</f>
        <v>Exempt</v>
      </c>
      <c r="G59" s="39">
        <f t="shared" si="3"/>
        <v>0</v>
      </c>
      <c r="H59" s="39">
        <f t="shared" si="4"/>
        <v>0</v>
      </c>
      <c r="I59" s="39">
        <f t="shared" si="2"/>
        <v>0</v>
      </c>
    </row>
    <row r="60" spans="1:9" x14ac:dyDescent="0.15">
      <c r="A60" s="2" t="s">
        <v>92</v>
      </c>
      <c r="B60" s="39" t="s">
        <v>1</v>
      </c>
      <c r="C60" s="1" t="s">
        <v>1</v>
      </c>
      <c r="D60" s="1" t="s">
        <v>1</v>
      </c>
      <c r="F60" s="39">
        <f>VLOOKUP(A60,'Prop Classification'!$A$6:$C$152,3,FALSE)</f>
        <v>100</v>
      </c>
      <c r="G60" s="39">
        <f t="shared" si="3"/>
        <v>0</v>
      </c>
      <c r="H60" s="39">
        <f t="shared" si="4"/>
        <v>0</v>
      </c>
      <c r="I60" s="39">
        <f t="shared" si="2"/>
        <v>0</v>
      </c>
    </row>
    <row r="61" spans="1:9" x14ac:dyDescent="0.15">
      <c r="A61" s="2" t="s">
        <v>91</v>
      </c>
      <c r="B61" s="39">
        <v>27440.005000000001</v>
      </c>
      <c r="C61" s="1">
        <v>29534</v>
      </c>
      <c r="D61" s="1">
        <v>29534</v>
      </c>
      <c r="F61" s="39">
        <f>VLOOKUP(A61,'Prop Classification'!$A$6:$C$152,3,FALSE)</f>
        <v>100</v>
      </c>
      <c r="G61" s="39">
        <f t="shared" si="3"/>
        <v>0</v>
      </c>
      <c r="H61" s="39">
        <f t="shared" si="4"/>
        <v>0</v>
      </c>
      <c r="I61" s="39">
        <f t="shared" si="2"/>
        <v>0</v>
      </c>
    </row>
    <row r="62" spans="1:9" x14ac:dyDescent="0.15">
      <c r="A62" s="2" t="s">
        <v>90</v>
      </c>
      <c r="B62" s="39">
        <v>0.44</v>
      </c>
      <c r="C62" s="1">
        <v>0</v>
      </c>
      <c r="D62" s="1">
        <v>0</v>
      </c>
      <c r="F62" s="39" t="str">
        <f>VLOOKUP(A62,'Prop Classification'!$A$6:$C$152,3,FALSE)</f>
        <v>Non-KY</v>
      </c>
      <c r="G62" s="39">
        <f t="shared" si="3"/>
        <v>0</v>
      </c>
      <c r="H62" s="39">
        <f t="shared" si="4"/>
        <v>0</v>
      </c>
      <c r="I62" s="39">
        <f t="shared" si="2"/>
        <v>0</v>
      </c>
    </row>
    <row r="63" spans="1:9" x14ac:dyDescent="0.15">
      <c r="A63" s="2" t="s">
        <v>89</v>
      </c>
      <c r="B63" s="39">
        <v>3966.5819999999999</v>
      </c>
      <c r="C63" s="1">
        <v>2164</v>
      </c>
      <c r="D63" s="1">
        <v>2164</v>
      </c>
      <c r="F63" s="39" t="str">
        <f>VLOOKUP(A63,'Prop Classification'!$A$6:$C$152,3,FALSE)</f>
        <v>Non-KY</v>
      </c>
      <c r="G63" s="39">
        <f t="shared" si="3"/>
        <v>0</v>
      </c>
      <c r="H63" s="39">
        <f t="shared" si="4"/>
        <v>0</v>
      </c>
      <c r="I63" s="39">
        <f t="shared" si="2"/>
        <v>0</v>
      </c>
    </row>
    <row r="64" spans="1:9" x14ac:dyDescent="0.15">
      <c r="A64" s="2" t="s">
        <v>88</v>
      </c>
      <c r="B64" s="39">
        <v>1403.6379999999999</v>
      </c>
      <c r="C64" s="1">
        <v>2252</v>
      </c>
      <c r="D64" s="1">
        <v>6736</v>
      </c>
      <c r="F64" s="39">
        <f>VLOOKUP(A64,'Prop Classification'!$A$6:$C$152,3,FALSE)</f>
        <v>100</v>
      </c>
      <c r="G64" s="39">
        <f t="shared" si="3"/>
        <v>0</v>
      </c>
      <c r="H64" s="39">
        <f t="shared" si="4"/>
        <v>0</v>
      </c>
      <c r="I64" s="39">
        <f t="shared" si="2"/>
        <v>0</v>
      </c>
    </row>
    <row r="65" spans="1:9" x14ac:dyDescent="0.15">
      <c r="A65" s="2" t="s">
        <v>87</v>
      </c>
      <c r="B65" s="39">
        <v>19227.261999999999</v>
      </c>
      <c r="C65" s="1">
        <v>19782</v>
      </c>
      <c r="D65" s="1">
        <v>19782</v>
      </c>
      <c r="F65" s="39">
        <f>VLOOKUP(A65,'Prop Classification'!$A$6:$C$152,3,FALSE)</f>
        <v>100</v>
      </c>
      <c r="G65" s="39">
        <f t="shared" si="3"/>
        <v>0</v>
      </c>
      <c r="H65" s="39">
        <f t="shared" si="4"/>
        <v>0</v>
      </c>
      <c r="I65" s="39">
        <f t="shared" si="2"/>
        <v>0</v>
      </c>
    </row>
    <row r="66" spans="1:9" x14ac:dyDescent="0.15">
      <c r="A66" s="2" t="s">
        <v>86</v>
      </c>
      <c r="B66" s="39">
        <v>1618.0319999999999</v>
      </c>
      <c r="C66" s="1">
        <v>1618</v>
      </c>
      <c r="D66" s="1">
        <v>1618</v>
      </c>
      <c r="F66" s="39" t="str">
        <f>VLOOKUP(A66,'Prop Classification'!$A$6:$C$152,3,FALSE)</f>
        <v>Non-KY</v>
      </c>
      <c r="G66" s="39">
        <f t="shared" si="3"/>
        <v>0</v>
      </c>
      <c r="H66" s="39">
        <f t="shared" si="4"/>
        <v>0</v>
      </c>
      <c r="I66" s="39">
        <f t="shared" si="2"/>
        <v>0</v>
      </c>
    </row>
    <row r="67" spans="1:9" x14ac:dyDescent="0.15">
      <c r="A67" s="2" t="s">
        <v>85</v>
      </c>
      <c r="B67" s="39" t="s">
        <v>1</v>
      </c>
      <c r="C67" s="1" t="s">
        <v>1</v>
      </c>
      <c r="D67" s="1" t="s">
        <v>1</v>
      </c>
      <c r="F67" s="39">
        <f>VLOOKUP(A67,'Prop Classification'!$A$6:$C$152,3,FALSE)</f>
        <v>200</v>
      </c>
      <c r="G67" s="39">
        <f t="shared" si="3"/>
        <v>0</v>
      </c>
      <c r="H67" s="39">
        <f t="shared" si="4"/>
        <v>0</v>
      </c>
      <c r="I67" s="39">
        <f t="shared" si="2"/>
        <v>0</v>
      </c>
    </row>
    <row r="68" spans="1:9" x14ac:dyDescent="0.15">
      <c r="A68" s="2" t="s">
        <v>84</v>
      </c>
      <c r="B68" s="39">
        <v>210788.73300000001</v>
      </c>
      <c r="C68" s="1">
        <v>231125</v>
      </c>
      <c r="D68" s="1">
        <v>245736</v>
      </c>
      <c r="F68" s="39">
        <f>VLOOKUP(A68,'Prop Classification'!$A$6:$C$152,3,FALSE)</f>
        <v>200</v>
      </c>
      <c r="G68" s="39">
        <f t="shared" si="3"/>
        <v>0</v>
      </c>
      <c r="H68" s="39">
        <f t="shared" si="4"/>
        <v>0</v>
      </c>
      <c r="I68" s="39">
        <f t="shared" si="2"/>
        <v>0</v>
      </c>
    </row>
    <row r="69" spans="1:9" x14ac:dyDescent="0.15">
      <c r="A69" s="2" t="s">
        <v>83</v>
      </c>
      <c r="B69" s="39">
        <v>14648.716</v>
      </c>
      <c r="C69" s="1">
        <v>14649</v>
      </c>
      <c r="D69" s="1">
        <v>14649</v>
      </c>
      <c r="F69" s="39">
        <f>VLOOKUP(A69,'Prop Classification'!$A$6:$C$152,3,FALSE)</f>
        <v>200</v>
      </c>
      <c r="G69" s="39">
        <f t="shared" si="3"/>
        <v>0</v>
      </c>
      <c r="H69" s="39">
        <f t="shared" si="4"/>
        <v>0</v>
      </c>
      <c r="I69" s="39">
        <f t="shared" si="2"/>
        <v>0</v>
      </c>
    </row>
    <row r="70" spans="1:9" x14ac:dyDescent="0.15">
      <c r="A70" s="2" t="s">
        <v>82</v>
      </c>
      <c r="B70" s="39">
        <v>20362.464</v>
      </c>
      <c r="C70" s="1">
        <v>21100</v>
      </c>
      <c r="D70" s="1">
        <v>21100</v>
      </c>
      <c r="F70" s="39" t="str">
        <f>VLOOKUP(A70,'Prop Classification'!$A$6:$C$152,3,FALSE)</f>
        <v>Non-KY</v>
      </c>
      <c r="G70" s="39">
        <f t="shared" si="3"/>
        <v>0</v>
      </c>
      <c r="H70" s="39">
        <f t="shared" si="4"/>
        <v>0</v>
      </c>
      <c r="I70" s="39">
        <f t="shared" si="2"/>
        <v>0</v>
      </c>
    </row>
    <row r="71" spans="1:9" x14ac:dyDescent="0.15">
      <c r="A71" s="2" t="s">
        <v>81</v>
      </c>
      <c r="B71" s="39" t="s">
        <v>1</v>
      </c>
      <c r="C71" s="1" t="s">
        <v>1</v>
      </c>
      <c r="D71" s="1" t="s">
        <v>1</v>
      </c>
      <c r="F71" s="39">
        <f>VLOOKUP(A71,'Prop Classification'!$A$6:$C$152,3,FALSE)</f>
        <v>300</v>
      </c>
      <c r="G71" s="39" t="str">
        <f t="shared" si="3"/>
        <v xml:space="preserve"> </v>
      </c>
      <c r="H71" s="39" t="str">
        <f t="shared" si="4"/>
        <v xml:space="preserve"> </v>
      </c>
      <c r="I71" s="39"/>
    </row>
    <row r="72" spans="1:9" x14ac:dyDescent="0.15">
      <c r="A72" s="2" t="s">
        <v>80</v>
      </c>
      <c r="B72" s="39">
        <v>67817.353000000003</v>
      </c>
      <c r="C72" s="1">
        <v>69245</v>
      </c>
      <c r="D72" s="1">
        <v>69245</v>
      </c>
      <c r="F72" s="39">
        <f>VLOOKUP(A72,'Prop Classification'!$A$6:$C$152,3,FALSE)</f>
        <v>300</v>
      </c>
      <c r="G72" s="39">
        <f t="shared" si="3"/>
        <v>67817.353000000003</v>
      </c>
      <c r="H72" s="39">
        <f t="shared" si="4"/>
        <v>69245</v>
      </c>
      <c r="I72" s="39">
        <f t="shared" si="2"/>
        <v>1427.6469999999972</v>
      </c>
    </row>
    <row r="73" spans="1:9" x14ac:dyDescent="0.15">
      <c r="A73" s="2" t="s">
        <v>79</v>
      </c>
      <c r="B73" s="39">
        <v>7181.0810000000001</v>
      </c>
      <c r="C73" s="1">
        <v>7181</v>
      </c>
      <c r="D73" s="1">
        <v>7181</v>
      </c>
      <c r="F73" s="39" t="str">
        <f>VLOOKUP(A73,'Prop Classification'!$A$6:$C$152,3,FALSE)</f>
        <v>Non-KY</v>
      </c>
      <c r="G73" s="39">
        <f t="shared" ref="G73:G104" si="5">IF(F73=300,B73,0)</f>
        <v>0</v>
      </c>
      <c r="H73" s="39">
        <f t="shared" ref="H73:H104" si="6">IF(F73=300,C73,0)</f>
        <v>0</v>
      </c>
      <c r="I73" s="39">
        <f t="shared" si="2"/>
        <v>0</v>
      </c>
    </row>
    <row r="74" spans="1:9" x14ac:dyDescent="0.15">
      <c r="A74" s="2" t="s">
        <v>78</v>
      </c>
      <c r="B74" s="39" t="s">
        <v>1</v>
      </c>
      <c r="C74" s="1" t="s">
        <v>1</v>
      </c>
      <c r="D74" s="1" t="s">
        <v>1</v>
      </c>
      <c r="F74" s="39">
        <f>VLOOKUP(A74,'Prop Classification'!$A$6:$C$152,3,FALSE)</f>
        <v>300</v>
      </c>
      <c r="G74" s="39" t="str">
        <f t="shared" si="5"/>
        <v xml:space="preserve"> </v>
      </c>
      <c r="H74" s="39" t="str">
        <f t="shared" si="6"/>
        <v xml:space="preserve"> </v>
      </c>
      <c r="I74" s="39"/>
    </row>
    <row r="75" spans="1:9" x14ac:dyDescent="0.15">
      <c r="A75" s="2" t="s">
        <v>77</v>
      </c>
      <c r="B75" s="39">
        <v>177940.58600000001</v>
      </c>
      <c r="C75" s="1">
        <v>205555</v>
      </c>
      <c r="D75" s="1">
        <v>221442</v>
      </c>
      <c r="F75" s="39">
        <f>VLOOKUP(A75,'Prop Classification'!$A$6:$C$152,3,FALSE)</f>
        <v>300</v>
      </c>
      <c r="G75" s="39">
        <f t="shared" si="5"/>
        <v>177940.58600000001</v>
      </c>
      <c r="H75" s="39">
        <f t="shared" si="6"/>
        <v>205555</v>
      </c>
      <c r="I75" s="39">
        <f t="shared" ref="I75:I137" si="7">+H75-G75</f>
        <v>27614.41399999999</v>
      </c>
    </row>
    <row r="76" spans="1:9" x14ac:dyDescent="0.15">
      <c r="A76" s="2" t="s">
        <v>76</v>
      </c>
      <c r="B76" s="39">
        <v>125.979</v>
      </c>
      <c r="C76" s="1">
        <v>126</v>
      </c>
      <c r="D76" s="1">
        <v>126</v>
      </c>
      <c r="F76" s="39" t="str">
        <f>VLOOKUP(A76,'Prop Classification'!$A$6:$C$152,3,FALSE)</f>
        <v>Non-KY</v>
      </c>
      <c r="G76" s="39">
        <f t="shared" si="5"/>
        <v>0</v>
      </c>
      <c r="H76" s="39">
        <f t="shared" si="6"/>
        <v>0</v>
      </c>
      <c r="I76" s="39">
        <f t="shared" si="7"/>
        <v>0</v>
      </c>
    </row>
    <row r="77" spans="1:9" x14ac:dyDescent="0.15">
      <c r="A77" s="2" t="s">
        <v>75</v>
      </c>
      <c r="B77" s="39">
        <v>8586.2829999999994</v>
      </c>
      <c r="C77" s="1">
        <v>9533</v>
      </c>
      <c r="D77" s="1">
        <v>9533</v>
      </c>
      <c r="F77" s="39" t="str">
        <f>VLOOKUP(A77,'Prop Classification'!$A$6:$C$152,3,FALSE)</f>
        <v>Non-KY</v>
      </c>
      <c r="G77" s="39">
        <f t="shared" si="5"/>
        <v>0</v>
      </c>
      <c r="H77" s="39">
        <f t="shared" si="6"/>
        <v>0</v>
      </c>
      <c r="I77" s="39">
        <f t="shared" si="7"/>
        <v>0</v>
      </c>
    </row>
    <row r="78" spans="1:9" x14ac:dyDescent="0.15">
      <c r="A78" s="2" t="s">
        <v>74</v>
      </c>
      <c r="B78" s="39" t="s">
        <v>1</v>
      </c>
      <c r="C78" s="1" t="s">
        <v>1</v>
      </c>
      <c r="D78" s="1" t="s">
        <v>1</v>
      </c>
      <c r="F78" s="39">
        <f>VLOOKUP(A78,'Prop Classification'!$A$6:$C$152,3,FALSE)</f>
        <v>300</v>
      </c>
      <c r="G78" s="39" t="str">
        <f t="shared" si="5"/>
        <v xml:space="preserve"> </v>
      </c>
      <c r="H78" s="39" t="str">
        <f t="shared" si="6"/>
        <v xml:space="preserve"> </v>
      </c>
      <c r="I78" s="39"/>
    </row>
    <row r="79" spans="1:9" x14ac:dyDescent="0.15">
      <c r="A79" s="2" t="s">
        <v>73</v>
      </c>
      <c r="B79" s="39">
        <v>148646.74799999999</v>
      </c>
      <c r="C79" s="1">
        <v>152672</v>
      </c>
      <c r="D79" s="1">
        <v>153901</v>
      </c>
      <c r="F79" s="39">
        <f>VLOOKUP(A79,'Prop Classification'!$A$6:$C$152,3,FALSE)</f>
        <v>300</v>
      </c>
      <c r="G79" s="39">
        <f t="shared" si="5"/>
        <v>148646.74799999999</v>
      </c>
      <c r="H79" s="39">
        <f t="shared" si="6"/>
        <v>152672</v>
      </c>
      <c r="I79" s="39">
        <f t="shared" si="7"/>
        <v>4025.2520000000077</v>
      </c>
    </row>
    <row r="80" spans="1:9" x14ac:dyDescent="0.15">
      <c r="A80" s="2" t="s">
        <v>72</v>
      </c>
      <c r="B80" s="39">
        <v>78.061999999999998</v>
      </c>
      <c r="C80" s="1">
        <v>78</v>
      </c>
      <c r="D80" s="1">
        <v>78</v>
      </c>
      <c r="F80" s="39" t="str">
        <f>VLOOKUP(A80,'Prop Classification'!$A$6:$C$152,3,FALSE)</f>
        <v>Non-KY</v>
      </c>
      <c r="G80" s="39">
        <f t="shared" si="5"/>
        <v>0</v>
      </c>
      <c r="H80" s="39">
        <f t="shared" si="6"/>
        <v>0</v>
      </c>
      <c r="I80" s="39">
        <f t="shared" si="7"/>
        <v>0</v>
      </c>
    </row>
    <row r="81" spans="1:9" x14ac:dyDescent="0.15">
      <c r="A81" s="2" t="s">
        <v>71</v>
      </c>
      <c r="B81" s="39">
        <v>16345.72</v>
      </c>
      <c r="C81" s="1">
        <v>17337</v>
      </c>
      <c r="D81" s="1">
        <v>17337</v>
      </c>
      <c r="F81" s="39" t="str">
        <f>VLOOKUP(A81,'Prop Classification'!$A$6:$C$152,3,FALSE)</f>
        <v>Non-KY</v>
      </c>
      <c r="G81" s="39">
        <f t="shared" si="5"/>
        <v>0</v>
      </c>
      <c r="H81" s="39">
        <f t="shared" si="6"/>
        <v>0</v>
      </c>
      <c r="I81" s="39">
        <f t="shared" si="7"/>
        <v>0</v>
      </c>
    </row>
    <row r="82" spans="1:9" x14ac:dyDescent="0.15">
      <c r="A82" s="2" t="s">
        <v>70</v>
      </c>
      <c r="B82" s="39">
        <v>448.76</v>
      </c>
      <c r="C82" s="1">
        <v>449</v>
      </c>
      <c r="D82" s="1">
        <v>449</v>
      </c>
      <c r="F82" s="39">
        <f>VLOOKUP(A82,'Prop Classification'!$A$6:$C$152,3,FALSE)</f>
        <v>100</v>
      </c>
      <c r="G82" s="39">
        <f t="shared" si="5"/>
        <v>0</v>
      </c>
      <c r="H82" s="39">
        <f t="shared" si="6"/>
        <v>0</v>
      </c>
      <c r="I82" s="39">
        <f t="shared" si="7"/>
        <v>0</v>
      </c>
    </row>
    <row r="83" spans="1:9" x14ac:dyDescent="0.15">
      <c r="A83" s="2" t="s">
        <v>69</v>
      </c>
      <c r="B83" s="39" t="s">
        <v>1</v>
      </c>
      <c r="C83" s="1" t="s">
        <v>1</v>
      </c>
      <c r="D83" s="1" t="s">
        <v>1</v>
      </c>
      <c r="F83" s="39" t="str">
        <f>VLOOKUP(A83,'Prop Classification'!$A$6:$C$152,3,FALSE)</f>
        <v>Non-KY</v>
      </c>
      <c r="G83" s="39">
        <f t="shared" si="5"/>
        <v>0</v>
      </c>
      <c r="H83" s="39">
        <f t="shared" si="6"/>
        <v>0</v>
      </c>
      <c r="I83" s="39">
        <f t="shared" si="7"/>
        <v>0</v>
      </c>
    </row>
    <row r="84" spans="1:9" x14ac:dyDescent="0.15">
      <c r="A84" s="2" t="s">
        <v>68</v>
      </c>
      <c r="B84" s="39">
        <v>1161.309</v>
      </c>
      <c r="C84" s="1">
        <v>1161</v>
      </c>
      <c r="D84" s="1">
        <v>1161</v>
      </c>
      <c r="F84" s="39">
        <f>VLOOKUP(A84,'Prop Classification'!$A$6:$C$152,3,FALSE)</f>
        <v>300</v>
      </c>
      <c r="G84" s="39">
        <f t="shared" si="5"/>
        <v>1161.309</v>
      </c>
      <c r="H84" s="39">
        <f t="shared" si="6"/>
        <v>1161</v>
      </c>
      <c r="I84" s="39">
        <f t="shared" si="7"/>
        <v>-0.30899999999996908</v>
      </c>
    </row>
    <row r="85" spans="1:9" x14ac:dyDescent="0.15">
      <c r="A85" s="2" t="s">
        <v>67</v>
      </c>
      <c r="B85" s="39" t="s">
        <v>1</v>
      </c>
      <c r="C85" s="1" t="s">
        <v>1</v>
      </c>
      <c r="D85" s="1" t="s">
        <v>1</v>
      </c>
      <c r="F85" s="39" t="str">
        <f>VLOOKUP(A85,'Prop Classification'!$A$6:$C$152,3,FALSE)</f>
        <v>Non-KY</v>
      </c>
      <c r="G85" s="39">
        <f t="shared" si="5"/>
        <v>0</v>
      </c>
      <c r="H85" s="39">
        <f t="shared" si="6"/>
        <v>0</v>
      </c>
      <c r="I85" s="39">
        <f t="shared" si="7"/>
        <v>0</v>
      </c>
    </row>
    <row r="86" spans="1:9" x14ac:dyDescent="0.15">
      <c r="A86" s="2" t="s">
        <v>66</v>
      </c>
      <c r="B86" s="39">
        <v>413.45100000000002</v>
      </c>
      <c r="C86" s="1">
        <v>413</v>
      </c>
      <c r="D86" s="1">
        <v>413</v>
      </c>
      <c r="F86" s="39" t="str">
        <f>VLOOKUP(A86,'Prop Classification'!$A$6:$C$152,3,FALSE)</f>
        <v>Exempt</v>
      </c>
      <c r="G86" s="39">
        <f t="shared" si="5"/>
        <v>0</v>
      </c>
      <c r="H86" s="39">
        <f t="shared" si="6"/>
        <v>0</v>
      </c>
      <c r="I86" s="39">
        <f t="shared" si="7"/>
        <v>0</v>
      </c>
    </row>
    <row r="87" spans="1:9" x14ac:dyDescent="0.15">
      <c r="A87" s="2" t="s">
        <v>65</v>
      </c>
      <c r="B87" s="39">
        <v>324.08800000000002</v>
      </c>
      <c r="C87" s="1">
        <v>324</v>
      </c>
      <c r="D87" s="1">
        <v>324</v>
      </c>
      <c r="F87" s="39">
        <f>VLOOKUP(A87,'Prop Classification'!$A$6:$C$152,3,FALSE)</f>
        <v>100</v>
      </c>
      <c r="G87" s="39">
        <f t="shared" si="5"/>
        <v>0</v>
      </c>
      <c r="H87" s="39">
        <f t="shared" si="6"/>
        <v>0</v>
      </c>
      <c r="I87" s="39">
        <f t="shared" si="7"/>
        <v>0</v>
      </c>
    </row>
    <row r="88" spans="1:9" x14ac:dyDescent="0.15">
      <c r="A88" s="2" t="s">
        <v>64</v>
      </c>
      <c r="B88" s="39">
        <v>7723.4409999999998</v>
      </c>
      <c r="C88" s="1">
        <v>7723</v>
      </c>
      <c r="D88" s="1">
        <v>7723</v>
      </c>
      <c r="F88" s="39">
        <f>VLOOKUP(A88,'Prop Classification'!$A$6:$C$152,3,FALSE)</f>
        <v>100</v>
      </c>
      <c r="G88" s="39">
        <f t="shared" si="5"/>
        <v>0</v>
      </c>
      <c r="H88" s="39">
        <f t="shared" si="6"/>
        <v>0</v>
      </c>
      <c r="I88" s="39">
        <f t="shared" si="7"/>
        <v>0</v>
      </c>
    </row>
    <row r="89" spans="1:9" x14ac:dyDescent="0.15">
      <c r="A89" s="2" t="s">
        <v>63</v>
      </c>
      <c r="B89" s="39">
        <v>5.04</v>
      </c>
      <c r="C89" s="1">
        <v>5</v>
      </c>
      <c r="D89" s="1">
        <v>5</v>
      </c>
      <c r="F89" s="39" t="str">
        <f>VLOOKUP(A89,'Prop Classification'!$A$6:$C$152,3,FALSE)</f>
        <v>Non-KY</v>
      </c>
      <c r="G89" s="39">
        <f t="shared" si="5"/>
        <v>0</v>
      </c>
      <c r="H89" s="39">
        <f t="shared" si="6"/>
        <v>0</v>
      </c>
      <c r="I89" s="39">
        <f t="shared" si="7"/>
        <v>0</v>
      </c>
    </row>
    <row r="90" spans="1:9" x14ac:dyDescent="0.15">
      <c r="A90" s="2" t="s">
        <v>62</v>
      </c>
      <c r="B90" s="39">
        <v>193.25</v>
      </c>
      <c r="C90" s="1">
        <v>193</v>
      </c>
      <c r="D90" s="1">
        <v>193</v>
      </c>
      <c r="F90" s="39" t="str">
        <f>VLOOKUP(A90,'Prop Classification'!$A$6:$C$152,3,FALSE)</f>
        <v>Non-KY</v>
      </c>
      <c r="G90" s="39">
        <f t="shared" si="5"/>
        <v>0</v>
      </c>
      <c r="H90" s="39">
        <f t="shared" si="6"/>
        <v>0</v>
      </c>
      <c r="I90" s="39">
        <f t="shared" si="7"/>
        <v>0</v>
      </c>
    </row>
    <row r="91" spans="1:9" x14ac:dyDescent="0.15">
      <c r="A91" s="2" t="s">
        <v>61</v>
      </c>
      <c r="B91" s="39">
        <v>8611.1859999999997</v>
      </c>
      <c r="C91" s="1">
        <v>10006</v>
      </c>
      <c r="D91" s="1">
        <v>10377</v>
      </c>
      <c r="F91" s="39">
        <f>VLOOKUP(A91,'Prop Classification'!$A$6:$C$152,3,FALSE)</f>
        <v>100</v>
      </c>
      <c r="G91" s="39">
        <f t="shared" si="5"/>
        <v>0</v>
      </c>
      <c r="H91" s="39">
        <f t="shared" si="6"/>
        <v>0</v>
      </c>
      <c r="I91" s="39">
        <f t="shared" si="7"/>
        <v>0</v>
      </c>
    </row>
    <row r="92" spans="1:9" x14ac:dyDescent="0.15">
      <c r="A92" s="2" t="s">
        <v>60</v>
      </c>
      <c r="B92" s="39">
        <v>2.621</v>
      </c>
      <c r="C92" s="1">
        <v>3</v>
      </c>
      <c r="D92" s="1">
        <v>3</v>
      </c>
      <c r="F92" s="39" t="str">
        <f>VLOOKUP(A92,'Prop Classification'!$A$6:$C$152,3,FALSE)</f>
        <v>Non-KY</v>
      </c>
      <c r="G92" s="39">
        <f t="shared" si="5"/>
        <v>0</v>
      </c>
      <c r="H92" s="39">
        <f t="shared" si="6"/>
        <v>0</v>
      </c>
      <c r="I92" s="39">
        <f t="shared" si="7"/>
        <v>0</v>
      </c>
    </row>
    <row r="93" spans="1:9" x14ac:dyDescent="0.15">
      <c r="A93" s="2" t="s">
        <v>59</v>
      </c>
      <c r="B93" s="39">
        <v>448.17399999999998</v>
      </c>
      <c r="C93" s="1">
        <v>448</v>
      </c>
      <c r="D93" s="1">
        <v>448</v>
      </c>
      <c r="F93" s="39" t="str">
        <f>VLOOKUP(A93,'Prop Classification'!$A$6:$C$152,3,FALSE)</f>
        <v>Non-KY</v>
      </c>
      <c r="G93" s="39">
        <f t="shared" si="5"/>
        <v>0</v>
      </c>
      <c r="H93" s="39">
        <f t="shared" si="6"/>
        <v>0</v>
      </c>
      <c r="I93" s="39">
        <f t="shared" si="7"/>
        <v>0</v>
      </c>
    </row>
    <row r="94" spans="1:9" x14ac:dyDescent="0.15">
      <c r="A94" s="2" t="s">
        <v>58</v>
      </c>
      <c r="B94" s="39" t="s">
        <v>1</v>
      </c>
      <c r="C94" s="1" t="s">
        <v>1</v>
      </c>
      <c r="D94" s="1" t="s">
        <v>1</v>
      </c>
      <c r="F94" s="39">
        <f>VLOOKUP(A94,'Prop Classification'!$A$6:$C$152,3,FALSE)</f>
        <v>200</v>
      </c>
      <c r="G94" s="39">
        <f t="shared" si="5"/>
        <v>0</v>
      </c>
      <c r="H94" s="39">
        <f t="shared" si="6"/>
        <v>0</v>
      </c>
      <c r="I94" s="39">
        <f t="shared" si="7"/>
        <v>0</v>
      </c>
    </row>
    <row r="95" spans="1:9" x14ac:dyDescent="0.15">
      <c r="A95" s="2" t="s">
        <v>57</v>
      </c>
      <c r="B95" s="39">
        <v>149817.736</v>
      </c>
      <c r="C95" s="1">
        <v>125884</v>
      </c>
      <c r="D95" s="1">
        <v>202082</v>
      </c>
      <c r="F95" s="39">
        <f>VLOOKUP(A95,'Prop Classification'!$A$6:$C$152,3,FALSE)</f>
        <v>200</v>
      </c>
      <c r="G95" s="39">
        <f t="shared" si="5"/>
        <v>0</v>
      </c>
      <c r="H95" s="39">
        <f t="shared" si="6"/>
        <v>0</v>
      </c>
      <c r="I95" s="39">
        <f t="shared" si="7"/>
        <v>0</v>
      </c>
    </row>
    <row r="96" spans="1:9" x14ac:dyDescent="0.15">
      <c r="A96" s="2" t="s">
        <v>56</v>
      </c>
      <c r="B96" s="39">
        <v>56.02</v>
      </c>
      <c r="C96" s="1">
        <v>70</v>
      </c>
      <c r="D96" s="1">
        <v>70</v>
      </c>
      <c r="F96" s="39" t="str">
        <f>VLOOKUP(A96,'Prop Classification'!$A$6:$C$152,3,FALSE)</f>
        <v>Non-KY</v>
      </c>
      <c r="G96" s="39">
        <f t="shared" si="5"/>
        <v>0</v>
      </c>
      <c r="H96" s="39">
        <f t="shared" si="6"/>
        <v>0</v>
      </c>
      <c r="I96" s="39">
        <f t="shared" si="7"/>
        <v>0</v>
      </c>
    </row>
    <row r="97" spans="1:9" x14ac:dyDescent="0.15">
      <c r="A97" s="2" t="s">
        <v>55</v>
      </c>
      <c r="B97" s="39">
        <v>8066.5460000000003</v>
      </c>
      <c r="C97" s="1">
        <v>7845</v>
      </c>
      <c r="D97" s="1">
        <v>7845</v>
      </c>
      <c r="F97" s="39" t="str">
        <f>VLOOKUP(A97,'Prop Classification'!$A$6:$C$152,3,FALSE)</f>
        <v>Non-KY</v>
      </c>
      <c r="G97" s="39">
        <f t="shared" si="5"/>
        <v>0</v>
      </c>
      <c r="H97" s="39">
        <f t="shared" si="6"/>
        <v>0</v>
      </c>
      <c r="I97" s="39">
        <f t="shared" si="7"/>
        <v>0</v>
      </c>
    </row>
    <row r="98" spans="1:9" x14ac:dyDescent="0.15">
      <c r="A98" s="2" t="s">
        <v>54</v>
      </c>
      <c r="B98" s="39">
        <v>298318.82199999999</v>
      </c>
      <c r="C98" s="1">
        <v>318114</v>
      </c>
      <c r="D98" s="1">
        <v>318230</v>
      </c>
      <c r="F98" s="39">
        <f>VLOOKUP(A98,'Prop Classification'!$A$6:$C$152,3,FALSE)</f>
        <v>300</v>
      </c>
      <c r="G98" s="39">
        <f t="shared" si="5"/>
        <v>298318.82199999999</v>
      </c>
      <c r="H98" s="39">
        <f t="shared" si="6"/>
        <v>318114</v>
      </c>
      <c r="I98" s="39">
        <f t="shared" si="7"/>
        <v>19795.178000000014</v>
      </c>
    </row>
    <row r="99" spans="1:9" x14ac:dyDescent="0.15">
      <c r="A99" s="2" t="s">
        <v>53</v>
      </c>
      <c r="B99" s="39">
        <v>47.927</v>
      </c>
      <c r="C99" s="1">
        <v>48</v>
      </c>
      <c r="D99" s="1">
        <v>48</v>
      </c>
      <c r="F99" s="39" t="str">
        <f>VLOOKUP(A99,'Prop Classification'!$A$6:$C$152,3,FALSE)</f>
        <v>Non-KY</v>
      </c>
      <c r="G99" s="39">
        <f t="shared" si="5"/>
        <v>0</v>
      </c>
      <c r="H99" s="39">
        <f t="shared" si="6"/>
        <v>0</v>
      </c>
      <c r="I99" s="39">
        <f t="shared" si="7"/>
        <v>0</v>
      </c>
    </row>
    <row r="100" spans="1:9" x14ac:dyDescent="0.15">
      <c r="A100" s="2" t="s">
        <v>52</v>
      </c>
      <c r="B100" s="39">
        <v>25033.9</v>
      </c>
      <c r="C100" s="1">
        <v>25807</v>
      </c>
      <c r="D100" s="1">
        <v>25807</v>
      </c>
      <c r="F100" s="39" t="str">
        <f>VLOOKUP(A100,'Prop Classification'!$A$6:$C$152,3,FALSE)</f>
        <v>Non-KY</v>
      </c>
      <c r="G100" s="39">
        <f t="shared" si="5"/>
        <v>0</v>
      </c>
      <c r="H100" s="39">
        <f t="shared" si="6"/>
        <v>0</v>
      </c>
      <c r="I100" s="39">
        <f t="shared" si="7"/>
        <v>0</v>
      </c>
    </row>
    <row r="101" spans="1:9" x14ac:dyDescent="0.15">
      <c r="A101" s="2" t="s">
        <v>51</v>
      </c>
      <c r="B101" s="39">
        <v>284579.03000000003</v>
      </c>
      <c r="C101" s="1">
        <v>302777</v>
      </c>
      <c r="D101" s="1">
        <v>305942</v>
      </c>
      <c r="F101" s="39">
        <f>VLOOKUP(A101,'Prop Classification'!$A$6:$C$152,3,FALSE)</f>
        <v>300</v>
      </c>
      <c r="G101" s="39">
        <f t="shared" si="5"/>
        <v>284579.03000000003</v>
      </c>
      <c r="H101" s="39">
        <f t="shared" si="6"/>
        <v>302777</v>
      </c>
      <c r="I101" s="39">
        <f t="shared" si="7"/>
        <v>18197.969999999972</v>
      </c>
    </row>
    <row r="102" spans="1:9" x14ac:dyDescent="0.15">
      <c r="A102" s="2" t="s">
        <v>50</v>
      </c>
      <c r="B102" s="39">
        <v>46.762999999999998</v>
      </c>
      <c r="C102" s="1">
        <v>47</v>
      </c>
      <c r="D102" s="1">
        <v>47</v>
      </c>
      <c r="F102" s="39" t="str">
        <f>VLOOKUP(A102,'Prop Classification'!$A$6:$C$152,3,FALSE)</f>
        <v>Non-KY</v>
      </c>
      <c r="G102" s="39">
        <f t="shared" si="5"/>
        <v>0</v>
      </c>
      <c r="H102" s="39">
        <f t="shared" si="6"/>
        <v>0</v>
      </c>
      <c r="I102" s="39">
        <f t="shared" si="7"/>
        <v>0</v>
      </c>
    </row>
    <row r="103" spans="1:9" x14ac:dyDescent="0.15">
      <c r="A103" s="2" t="s">
        <v>49</v>
      </c>
      <c r="B103" s="39">
        <v>21422.073</v>
      </c>
      <c r="C103" s="1">
        <v>22623</v>
      </c>
      <c r="D103" s="1">
        <v>22623</v>
      </c>
      <c r="F103" s="39" t="str">
        <f>VLOOKUP(A103,'Prop Classification'!$A$6:$C$152,3,FALSE)</f>
        <v>Non-KY</v>
      </c>
      <c r="G103" s="39">
        <f t="shared" si="5"/>
        <v>0</v>
      </c>
      <c r="H103" s="39">
        <f t="shared" si="6"/>
        <v>0</v>
      </c>
      <c r="I103" s="39">
        <f t="shared" si="7"/>
        <v>0</v>
      </c>
    </row>
    <row r="104" spans="1:9" x14ac:dyDescent="0.15">
      <c r="A104" s="2" t="s">
        <v>48</v>
      </c>
      <c r="B104" s="39">
        <v>1755.962</v>
      </c>
      <c r="C104" s="1">
        <v>1788</v>
      </c>
      <c r="D104" s="1">
        <v>1788</v>
      </c>
      <c r="F104" s="39">
        <f>VLOOKUP(A104,'Prop Classification'!$A$6:$C$152,3,FALSE)</f>
        <v>100</v>
      </c>
      <c r="G104" s="39">
        <f t="shared" si="5"/>
        <v>0</v>
      </c>
      <c r="H104" s="39">
        <f t="shared" si="6"/>
        <v>0</v>
      </c>
      <c r="I104" s="39">
        <f t="shared" si="7"/>
        <v>0</v>
      </c>
    </row>
    <row r="105" spans="1:9" x14ac:dyDescent="0.15">
      <c r="A105" s="2" t="s">
        <v>47</v>
      </c>
      <c r="B105" s="39" t="s">
        <v>1</v>
      </c>
      <c r="C105" s="1" t="s">
        <v>1</v>
      </c>
      <c r="D105" s="1" t="s">
        <v>1</v>
      </c>
      <c r="F105" s="39" t="str">
        <f>VLOOKUP(A105,'Prop Classification'!$A$6:$C$152,3,FALSE)</f>
        <v>Non-KY</v>
      </c>
      <c r="G105" s="39">
        <f t="shared" ref="G105:G136" si="8">IF(F105=300,B105,0)</f>
        <v>0</v>
      </c>
      <c r="H105" s="39">
        <f t="shared" ref="H105:H136" si="9">IF(F105=300,C105,0)</f>
        <v>0</v>
      </c>
      <c r="I105" s="39">
        <f t="shared" si="7"/>
        <v>0</v>
      </c>
    </row>
    <row r="106" spans="1:9" x14ac:dyDescent="0.15">
      <c r="A106" s="2" t="s">
        <v>46</v>
      </c>
      <c r="B106" s="39" t="s">
        <v>1</v>
      </c>
      <c r="C106" s="1" t="s">
        <v>1</v>
      </c>
      <c r="D106" s="1" t="s">
        <v>1</v>
      </c>
      <c r="F106" s="39" t="str">
        <f>VLOOKUP(A106,'Prop Classification'!$A$6:$C$152,3,FALSE)</f>
        <v>Non-KY</v>
      </c>
      <c r="G106" s="39">
        <f t="shared" si="8"/>
        <v>0</v>
      </c>
      <c r="H106" s="39">
        <f t="shared" si="9"/>
        <v>0</v>
      </c>
      <c r="I106" s="39">
        <f t="shared" si="7"/>
        <v>0</v>
      </c>
    </row>
    <row r="107" spans="1:9" x14ac:dyDescent="0.15">
      <c r="A107" s="2" t="s">
        <v>45</v>
      </c>
      <c r="B107" s="39">
        <v>153263.79500000001</v>
      </c>
      <c r="C107" s="1">
        <v>161471</v>
      </c>
      <c r="D107" s="1">
        <v>165230</v>
      </c>
      <c r="F107" s="39">
        <f>VLOOKUP(A107,'Prop Classification'!$A$6:$C$152,3,FALSE)</f>
        <v>300</v>
      </c>
      <c r="G107" s="39">
        <f t="shared" si="8"/>
        <v>153263.79500000001</v>
      </c>
      <c r="H107" s="39">
        <f t="shared" si="9"/>
        <v>161471</v>
      </c>
      <c r="I107" s="39">
        <f t="shared" si="7"/>
        <v>8207.2049999999872</v>
      </c>
    </row>
    <row r="108" spans="1:9" x14ac:dyDescent="0.15">
      <c r="A108" s="2" t="s">
        <v>44</v>
      </c>
      <c r="B108" s="39" t="s">
        <v>1</v>
      </c>
      <c r="C108" s="1" t="s">
        <v>1</v>
      </c>
      <c r="D108" s="1" t="s">
        <v>1</v>
      </c>
      <c r="F108" s="39" t="str">
        <f>VLOOKUP(A108,'Prop Classification'!$A$6:$C$152,3,FALSE)</f>
        <v>Non-KY</v>
      </c>
      <c r="G108" s="39">
        <f t="shared" si="8"/>
        <v>0</v>
      </c>
      <c r="H108" s="39">
        <f t="shared" si="9"/>
        <v>0</v>
      </c>
      <c r="I108" s="39">
        <f t="shared" si="7"/>
        <v>0</v>
      </c>
    </row>
    <row r="109" spans="1:9" x14ac:dyDescent="0.15">
      <c r="A109" s="2" t="s">
        <v>43</v>
      </c>
      <c r="B109" s="39">
        <v>3188.828</v>
      </c>
      <c r="C109" s="1">
        <v>3601</v>
      </c>
      <c r="D109" s="1">
        <v>3601</v>
      </c>
      <c r="F109" s="39" t="str">
        <f>VLOOKUP(A109,'Prop Classification'!$A$6:$C$152,3,FALSE)</f>
        <v>Non-KY</v>
      </c>
      <c r="G109" s="39">
        <f t="shared" si="8"/>
        <v>0</v>
      </c>
      <c r="H109" s="39">
        <f t="shared" si="9"/>
        <v>0</v>
      </c>
      <c r="I109" s="39">
        <f t="shared" si="7"/>
        <v>0</v>
      </c>
    </row>
    <row r="110" spans="1:9" x14ac:dyDescent="0.15">
      <c r="A110" s="2" t="s">
        <v>42</v>
      </c>
      <c r="B110" s="39">
        <v>282108.59700000001</v>
      </c>
      <c r="C110" s="1">
        <v>285287</v>
      </c>
      <c r="D110" s="1">
        <v>285287</v>
      </c>
      <c r="F110" s="39">
        <f>VLOOKUP(A110,'Prop Classification'!$A$6:$C$152,3,FALSE)</f>
        <v>200</v>
      </c>
      <c r="G110" s="39">
        <f t="shared" si="8"/>
        <v>0</v>
      </c>
      <c r="H110" s="39">
        <f t="shared" si="9"/>
        <v>0</v>
      </c>
      <c r="I110" s="39">
        <f t="shared" si="7"/>
        <v>0</v>
      </c>
    </row>
    <row r="111" spans="1:9" x14ac:dyDescent="0.15">
      <c r="A111" s="2" t="s">
        <v>41</v>
      </c>
      <c r="B111" s="39">
        <v>3.1179999999999999</v>
      </c>
      <c r="C111" s="1">
        <v>3</v>
      </c>
      <c r="D111" s="1">
        <v>3</v>
      </c>
      <c r="F111" s="39" t="str">
        <f>VLOOKUP(A111,'Prop Classification'!$A$6:$C$152,3,FALSE)</f>
        <v>Non-KY</v>
      </c>
      <c r="G111" s="39">
        <f t="shared" si="8"/>
        <v>0</v>
      </c>
      <c r="H111" s="39">
        <f t="shared" si="9"/>
        <v>0</v>
      </c>
      <c r="I111" s="39">
        <f t="shared" si="7"/>
        <v>0</v>
      </c>
    </row>
    <row r="112" spans="1:9" x14ac:dyDescent="0.15">
      <c r="A112" s="2" t="s">
        <v>40</v>
      </c>
      <c r="B112" s="39">
        <v>13099.194</v>
      </c>
      <c r="C112" s="1">
        <v>13924</v>
      </c>
      <c r="D112" s="1">
        <v>13924</v>
      </c>
      <c r="F112" s="39" t="str">
        <f>VLOOKUP(A112,'Prop Classification'!$A$6:$C$152,3,FALSE)</f>
        <v>Non-KY</v>
      </c>
      <c r="G112" s="39">
        <f t="shared" si="8"/>
        <v>0</v>
      </c>
      <c r="H112" s="39">
        <f t="shared" si="9"/>
        <v>0</v>
      </c>
      <c r="I112" s="39">
        <f t="shared" si="7"/>
        <v>0</v>
      </c>
    </row>
    <row r="113" spans="1:9" x14ac:dyDescent="0.15">
      <c r="A113" s="2" t="s">
        <v>39</v>
      </c>
      <c r="B113" s="39">
        <v>89374.744000000006</v>
      </c>
      <c r="C113" s="1">
        <v>89753</v>
      </c>
      <c r="D113" s="1">
        <v>89753</v>
      </c>
      <c r="F113" s="39">
        <f>VLOOKUP(A113,'Prop Classification'!$A$6:$C$152,3,FALSE)</f>
        <v>300</v>
      </c>
      <c r="G113" s="39">
        <f t="shared" si="8"/>
        <v>89374.744000000006</v>
      </c>
      <c r="H113" s="39">
        <f t="shared" si="9"/>
        <v>89753</v>
      </c>
      <c r="I113" s="39">
        <f t="shared" si="7"/>
        <v>378.25599999999395</v>
      </c>
    </row>
    <row r="114" spans="1:9" x14ac:dyDescent="0.15">
      <c r="A114" s="2" t="s">
        <v>38</v>
      </c>
      <c r="B114" s="39">
        <v>0.255</v>
      </c>
      <c r="C114" s="1">
        <v>0</v>
      </c>
      <c r="D114" s="1">
        <v>0</v>
      </c>
      <c r="F114" s="39" t="str">
        <f>VLOOKUP(A114,'Prop Classification'!$A$6:$C$152,3,FALSE)</f>
        <v>Non-KY</v>
      </c>
      <c r="G114" s="39">
        <f t="shared" si="8"/>
        <v>0</v>
      </c>
      <c r="H114" s="39">
        <f t="shared" si="9"/>
        <v>0</v>
      </c>
      <c r="I114" s="39">
        <f t="shared" si="7"/>
        <v>0</v>
      </c>
    </row>
    <row r="115" spans="1:9" x14ac:dyDescent="0.15">
      <c r="A115" s="2" t="s">
        <v>37</v>
      </c>
      <c r="B115" s="39">
        <v>5219.2579999999998</v>
      </c>
      <c r="C115" s="1">
        <v>5219</v>
      </c>
      <c r="D115" s="1">
        <v>5219</v>
      </c>
      <c r="F115" s="39" t="str">
        <f>VLOOKUP(A115,'Prop Classification'!$A$6:$C$152,3,FALSE)</f>
        <v>Non-KY</v>
      </c>
      <c r="G115" s="39">
        <f t="shared" si="8"/>
        <v>0</v>
      </c>
      <c r="H115" s="39">
        <f t="shared" si="9"/>
        <v>0</v>
      </c>
      <c r="I115" s="39">
        <f t="shared" si="7"/>
        <v>0</v>
      </c>
    </row>
    <row r="116" spans="1:9" x14ac:dyDescent="0.15">
      <c r="A116" s="2" t="s">
        <v>36</v>
      </c>
      <c r="B116" s="39">
        <v>69439.418999999994</v>
      </c>
      <c r="C116" s="1">
        <v>70237</v>
      </c>
      <c r="D116" s="1">
        <v>70358</v>
      </c>
      <c r="F116" s="39">
        <f>VLOOKUP(A116,'Prop Classification'!$A$6:$C$152,3,FALSE)</f>
        <v>300</v>
      </c>
      <c r="G116" s="39">
        <f t="shared" si="8"/>
        <v>69439.418999999994</v>
      </c>
      <c r="H116" s="39">
        <f t="shared" si="9"/>
        <v>70237</v>
      </c>
      <c r="I116" s="39">
        <f t="shared" si="7"/>
        <v>797.58100000000559</v>
      </c>
    </row>
    <row r="117" spans="1:9" x14ac:dyDescent="0.15">
      <c r="A117" s="2" t="s">
        <v>35</v>
      </c>
      <c r="B117" s="39">
        <v>0.111</v>
      </c>
      <c r="C117" s="1">
        <v>4</v>
      </c>
      <c r="D117" s="1">
        <v>4</v>
      </c>
      <c r="F117" s="39" t="str">
        <f>VLOOKUP(A117,'Prop Classification'!$A$6:$C$152,3,FALSE)</f>
        <v>Non-KY</v>
      </c>
      <c r="G117" s="39">
        <f t="shared" si="8"/>
        <v>0</v>
      </c>
      <c r="H117" s="39">
        <f t="shared" si="9"/>
        <v>0</v>
      </c>
      <c r="I117" s="39">
        <f t="shared" si="7"/>
        <v>0</v>
      </c>
    </row>
    <row r="118" spans="1:9" x14ac:dyDescent="0.15">
      <c r="A118" s="2" t="s">
        <v>34</v>
      </c>
      <c r="B118" s="39">
        <v>3620.3420000000001</v>
      </c>
      <c r="C118" s="1">
        <v>3759</v>
      </c>
      <c r="D118" s="1">
        <v>3759</v>
      </c>
      <c r="F118" s="39" t="str">
        <f>VLOOKUP(A118,'Prop Classification'!$A$6:$C$152,3,FALSE)</f>
        <v>Non-KY</v>
      </c>
      <c r="G118" s="39">
        <f t="shared" si="8"/>
        <v>0</v>
      </c>
      <c r="H118" s="39">
        <f t="shared" si="9"/>
        <v>0</v>
      </c>
      <c r="I118" s="39">
        <f t="shared" si="7"/>
        <v>0</v>
      </c>
    </row>
    <row r="119" spans="1:9" x14ac:dyDescent="0.15">
      <c r="A119" s="2" t="s">
        <v>33</v>
      </c>
      <c r="B119" s="39">
        <v>17379.809000000001</v>
      </c>
      <c r="C119" s="1">
        <v>17290</v>
      </c>
      <c r="D119" s="1">
        <v>17290</v>
      </c>
      <c r="F119" s="39">
        <f>VLOOKUP(A119,'Prop Classification'!$A$6:$C$152,3,FALSE)</f>
        <v>300</v>
      </c>
      <c r="G119" s="39">
        <f t="shared" si="8"/>
        <v>17379.809000000001</v>
      </c>
      <c r="H119" s="39">
        <f t="shared" si="9"/>
        <v>17290</v>
      </c>
      <c r="I119" s="39">
        <f t="shared" si="7"/>
        <v>-89.809000000001106</v>
      </c>
    </row>
    <row r="120" spans="1:9" x14ac:dyDescent="0.15">
      <c r="A120" s="2" t="s">
        <v>32</v>
      </c>
      <c r="B120" s="39" t="s">
        <v>1</v>
      </c>
      <c r="C120" s="1" t="s">
        <v>1</v>
      </c>
      <c r="D120" s="1" t="s">
        <v>1</v>
      </c>
      <c r="F120" s="39" t="str">
        <f>VLOOKUP(A120,'Prop Classification'!$A$6:$C$152,3,FALSE)</f>
        <v>Non-KY</v>
      </c>
      <c r="G120" s="39">
        <f t="shared" si="8"/>
        <v>0</v>
      </c>
      <c r="H120" s="39">
        <f t="shared" si="9"/>
        <v>0</v>
      </c>
      <c r="I120" s="39">
        <f t="shared" si="7"/>
        <v>0</v>
      </c>
    </row>
    <row r="121" spans="1:9" x14ac:dyDescent="0.15">
      <c r="A121" s="2" t="s">
        <v>31</v>
      </c>
      <c r="B121" s="39">
        <v>855.97</v>
      </c>
      <c r="C121" s="1">
        <v>855</v>
      </c>
      <c r="D121" s="1">
        <v>855</v>
      </c>
      <c r="F121" s="39" t="str">
        <f>VLOOKUP(A121,'Prop Classification'!$A$6:$C$152,3,FALSE)</f>
        <v>Non-KY</v>
      </c>
      <c r="G121" s="39">
        <f t="shared" si="8"/>
        <v>0</v>
      </c>
      <c r="H121" s="39">
        <f t="shared" si="9"/>
        <v>0</v>
      </c>
      <c r="I121" s="39">
        <f t="shared" si="7"/>
        <v>0</v>
      </c>
    </row>
    <row r="122" spans="1:9" x14ac:dyDescent="0.15">
      <c r="A122" s="2" t="s">
        <v>30</v>
      </c>
      <c r="B122" s="39">
        <v>88037.263999999996</v>
      </c>
      <c r="C122" s="1">
        <v>91947</v>
      </c>
      <c r="D122" s="1">
        <v>91947</v>
      </c>
      <c r="F122" s="39">
        <f>VLOOKUP(A122,'Prop Classification'!$A$6:$C$152,3,FALSE)</f>
        <v>300</v>
      </c>
      <c r="G122" s="39">
        <f t="shared" si="8"/>
        <v>88037.263999999996</v>
      </c>
      <c r="H122" s="39">
        <f t="shared" si="9"/>
        <v>91947</v>
      </c>
      <c r="I122" s="39">
        <f t="shared" si="7"/>
        <v>3909.7360000000044</v>
      </c>
    </row>
    <row r="123" spans="1:9" x14ac:dyDescent="0.15">
      <c r="A123" s="2" t="s">
        <v>29</v>
      </c>
      <c r="B123" s="39">
        <v>2306.81</v>
      </c>
      <c r="C123" s="1">
        <v>2449</v>
      </c>
      <c r="D123" s="1">
        <v>2449</v>
      </c>
      <c r="F123" s="39" t="str">
        <f>VLOOKUP(A123,'Prop Classification'!$A$6:$C$152,3,FALSE)</f>
        <v>Non-KY</v>
      </c>
      <c r="G123" s="39">
        <f t="shared" si="8"/>
        <v>0</v>
      </c>
      <c r="H123" s="39">
        <f t="shared" si="9"/>
        <v>0</v>
      </c>
      <c r="I123" s="39">
        <f t="shared" si="7"/>
        <v>0</v>
      </c>
    </row>
    <row r="124" spans="1:9" x14ac:dyDescent="0.15">
      <c r="A124" s="2" t="s">
        <v>28</v>
      </c>
      <c r="B124" s="39">
        <v>930.19899999999996</v>
      </c>
      <c r="C124" s="1">
        <v>913</v>
      </c>
      <c r="D124" s="1">
        <v>913</v>
      </c>
      <c r="F124" s="39" t="str">
        <f>VLOOKUP(A124,'Prop Classification'!$A$6:$C$152,3,FALSE)</f>
        <v>Exempt</v>
      </c>
      <c r="G124" s="39">
        <f t="shared" si="8"/>
        <v>0</v>
      </c>
      <c r="H124" s="39">
        <f t="shared" si="9"/>
        <v>0</v>
      </c>
      <c r="I124" s="39">
        <f t="shared" si="7"/>
        <v>0</v>
      </c>
    </row>
    <row r="125" spans="1:9" x14ac:dyDescent="0.15">
      <c r="A125" s="2" t="s">
        <v>27</v>
      </c>
      <c r="B125" s="39">
        <v>2724.7570000000001</v>
      </c>
      <c r="C125" s="1">
        <v>2734</v>
      </c>
      <c r="D125" s="1">
        <v>2734</v>
      </c>
      <c r="F125" s="39">
        <f>VLOOKUP(A125,'Prop Classification'!$A$6:$C$152,3,FALSE)</f>
        <v>100</v>
      </c>
      <c r="G125" s="39">
        <f t="shared" si="8"/>
        <v>0</v>
      </c>
      <c r="H125" s="39">
        <f t="shared" si="9"/>
        <v>0</v>
      </c>
      <c r="I125" s="39">
        <f t="shared" si="7"/>
        <v>0</v>
      </c>
    </row>
    <row r="126" spans="1:9" x14ac:dyDescent="0.15">
      <c r="A126" s="2" t="s">
        <v>26</v>
      </c>
      <c r="B126" s="39">
        <v>80.602000000000004</v>
      </c>
      <c r="C126" s="1">
        <v>81</v>
      </c>
      <c r="D126" s="1">
        <v>81</v>
      </c>
      <c r="F126" s="39" t="str">
        <f>VLOOKUP(A126,'Prop Classification'!$A$6:$C$152,3,FALSE)</f>
        <v>Non-KY</v>
      </c>
      <c r="G126" s="39">
        <f t="shared" si="8"/>
        <v>0</v>
      </c>
      <c r="H126" s="39">
        <f t="shared" si="9"/>
        <v>0</v>
      </c>
      <c r="I126" s="39">
        <f t="shared" si="7"/>
        <v>0</v>
      </c>
    </row>
    <row r="127" spans="1:9" x14ac:dyDescent="0.15">
      <c r="A127" s="2" t="s">
        <v>25</v>
      </c>
      <c r="B127" s="39">
        <v>2134.6579999999999</v>
      </c>
      <c r="C127" s="1">
        <v>2165</v>
      </c>
      <c r="D127" s="1">
        <v>2165</v>
      </c>
      <c r="F127" s="39">
        <f>VLOOKUP(A127,'Prop Classification'!$A$6:$C$152,3,FALSE)</f>
        <v>100</v>
      </c>
      <c r="G127" s="39">
        <f t="shared" si="8"/>
        <v>0</v>
      </c>
      <c r="H127" s="39">
        <f t="shared" si="9"/>
        <v>0</v>
      </c>
      <c r="I127" s="39">
        <f t="shared" si="7"/>
        <v>0</v>
      </c>
    </row>
    <row r="128" spans="1:9" x14ac:dyDescent="0.15">
      <c r="A128" s="2" t="s">
        <v>24</v>
      </c>
      <c r="B128" s="39">
        <v>47686.05</v>
      </c>
      <c r="C128" s="1">
        <v>52405</v>
      </c>
      <c r="D128" s="1">
        <v>55298</v>
      </c>
      <c r="F128" s="39">
        <f>VLOOKUP(A128,'Prop Classification'!$A$6:$C$152,3,FALSE)</f>
        <v>100</v>
      </c>
      <c r="G128" s="39">
        <f t="shared" si="8"/>
        <v>0</v>
      </c>
      <c r="H128" s="39">
        <f t="shared" si="9"/>
        <v>0</v>
      </c>
      <c r="I128" s="39">
        <f t="shared" si="7"/>
        <v>0</v>
      </c>
    </row>
    <row r="129" spans="1:9" x14ac:dyDescent="0.15">
      <c r="A129" s="2" t="s">
        <v>23</v>
      </c>
      <c r="B129" s="39">
        <v>932.06200000000001</v>
      </c>
      <c r="C129" s="1">
        <v>932</v>
      </c>
      <c r="D129" s="1">
        <v>932</v>
      </c>
      <c r="F129" s="39" t="str">
        <f>VLOOKUP(A129,'Prop Classification'!$A$6:$C$152,3,FALSE)</f>
        <v>Non-KY</v>
      </c>
      <c r="G129" s="39">
        <f t="shared" si="8"/>
        <v>0</v>
      </c>
      <c r="H129" s="39">
        <f t="shared" si="9"/>
        <v>0</v>
      </c>
      <c r="I129" s="39">
        <f t="shared" si="7"/>
        <v>0</v>
      </c>
    </row>
    <row r="130" spans="1:9" x14ac:dyDescent="0.15">
      <c r="A130" s="2" t="s">
        <v>22</v>
      </c>
      <c r="B130" s="39">
        <v>6319.4589999999998</v>
      </c>
      <c r="C130" s="1">
        <v>6925</v>
      </c>
      <c r="D130" s="1">
        <v>7043</v>
      </c>
      <c r="F130" s="39">
        <f>VLOOKUP(A130,'Prop Classification'!$A$6:$C$152,3,FALSE)</f>
        <v>300</v>
      </c>
      <c r="G130" s="39">
        <f t="shared" si="8"/>
        <v>6319.4589999999998</v>
      </c>
      <c r="H130" s="39">
        <f t="shared" si="9"/>
        <v>6925</v>
      </c>
      <c r="I130" s="39">
        <f t="shared" si="7"/>
        <v>605.54100000000017</v>
      </c>
    </row>
    <row r="131" spans="1:9" x14ac:dyDescent="0.15">
      <c r="A131" s="2" t="s">
        <v>21</v>
      </c>
      <c r="B131" s="39">
        <v>31100.010999999999</v>
      </c>
      <c r="C131" s="1">
        <v>41467</v>
      </c>
      <c r="D131" s="1">
        <v>49028</v>
      </c>
      <c r="F131" s="39">
        <f>VLOOKUP(A131,'Prop Classification'!$A$6:$C$152,3,FALSE)</f>
        <v>300</v>
      </c>
      <c r="G131" s="39">
        <f t="shared" si="8"/>
        <v>31100.010999999999</v>
      </c>
      <c r="H131" s="39">
        <f t="shared" si="9"/>
        <v>41467</v>
      </c>
      <c r="I131" s="39">
        <f t="shared" si="7"/>
        <v>10366.989000000001</v>
      </c>
    </row>
    <row r="132" spans="1:9" x14ac:dyDescent="0.15">
      <c r="A132" s="2" t="s">
        <v>20</v>
      </c>
      <c r="B132" s="39">
        <v>10.438000000000001</v>
      </c>
      <c r="C132" s="1">
        <v>10</v>
      </c>
      <c r="D132" s="1">
        <v>10</v>
      </c>
      <c r="F132" s="39" t="str">
        <f>VLOOKUP(A132,'Prop Classification'!$A$6:$C$152,3,FALSE)</f>
        <v>Non-KY</v>
      </c>
      <c r="G132" s="39">
        <f t="shared" si="8"/>
        <v>0</v>
      </c>
      <c r="H132" s="39">
        <f t="shared" si="9"/>
        <v>0</v>
      </c>
      <c r="I132" s="39">
        <f t="shared" si="7"/>
        <v>0</v>
      </c>
    </row>
    <row r="133" spans="1:9" x14ac:dyDescent="0.15">
      <c r="A133" s="2" t="s">
        <v>19</v>
      </c>
      <c r="B133" s="39" t="s">
        <v>1</v>
      </c>
      <c r="C133" s="1" t="s">
        <v>1</v>
      </c>
      <c r="D133" s="1" t="s">
        <v>1</v>
      </c>
      <c r="F133" s="39" t="str">
        <f>VLOOKUP(A133,'Prop Classification'!$A$6:$C$152,3,FALSE)</f>
        <v>Exempt</v>
      </c>
      <c r="G133" s="39">
        <f t="shared" si="8"/>
        <v>0</v>
      </c>
      <c r="H133" s="39">
        <f t="shared" si="9"/>
        <v>0</v>
      </c>
      <c r="I133" s="39">
        <f t="shared" si="7"/>
        <v>0</v>
      </c>
    </row>
    <row r="134" spans="1:9" x14ac:dyDescent="0.15">
      <c r="A134" s="2" t="s">
        <v>18</v>
      </c>
      <c r="B134" s="39">
        <v>34.137</v>
      </c>
      <c r="C134" s="1">
        <v>34</v>
      </c>
      <c r="D134" s="1">
        <v>34</v>
      </c>
      <c r="F134" s="39" t="str">
        <f>VLOOKUP(A134,'Prop Classification'!$A$6:$C$152,3,FALSE)</f>
        <v>Exempt</v>
      </c>
      <c r="G134" s="39">
        <f t="shared" si="8"/>
        <v>0</v>
      </c>
      <c r="H134" s="39">
        <f t="shared" si="9"/>
        <v>0</v>
      </c>
      <c r="I134" s="39">
        <f t="shared" si="7"/>
        <v>0</v>
      </c>
    </row>
    <row r="135" spans="1:9" x14ac:dyDescent="0.15">
      <c r="A135" s="2" t="s">
        <v>17</v>
      </c>
      <c r="B135" s="39">
        <v>15218.72</v>
      </c>
      <c r="C135" s="1">
        <v>16689</v>
      </c>
      <c r="D135" s="1">
        <v>17434</v>
      </c>
      <c r="F135" s="39" t="str">
        <f>VLOOKUP(A135,'Prop Classification'!$A$6:$C$152,3,FALSE)</f>
        <v>Exempt</v>
      </c>
      <c r="G135" s="39">
        <f t="shared" si="8"/>
        <v>0</v>
      </c>
      <c r="H135" s="39">
        <f t="shared" si="9"/>
        <v>0</v>
      </c>
      <c r="I135" s="39">
        <f t="shared" si="7"/>
        <v>0</v>
      </c>
    </row>
    <row r="136" spans="1:9" x14ac:dyDescent="0.15">
      <c r="A136" s="2" t="s">
        <v>16</v>
      </c>
      <c r="B136" s="39">
        <v>734.61099999999999</v>
      </c>
      <c r="C136" s="1" t="s">
        <v>1</v>
      </c>
      <c r="D136" s="1" t="s">
        <v>1</v>
      </c>
      <c r="F136" s="39" t="str">
        <f>VLOOKUP(A136,'Prop Classification'!$A$6:$C$152,3,FALSE)</f>
        <v>Non-KY</v>
      </c>
      <c r="G136" s="39">
        <f t="shared" si="8"/>
        <v>0</v>
      </c>
      <c r="H136" s="39">
        <f t="shared" si="9"/>
        <v>0</v>
      </c>
      <c r="I136" s="39">
        <f t="shared" si="7"/>
        <v>0</v>
      </c>
    </row>
    <row r="137" spans="1:9" x14ac:dyDescent="0.15">
      <c r="A137" s="2" t="s">
        <v>15</v>
      </c>
      <c r="B137" s="39">
        <v>611.44899999999996</v>
      </c>
      <c r="C137" s="1">
        <v>873</v>
      </c>
      <c r="D137" s="1">
        <v>873</v>
      </c>
      <c r="F137" s="39">
        <f>VLOOKUP(A137,'Prop Classification'!$A$6:$C$152,3,FALSE)</f>
        <v>300</v>
      </c>
      <c r="G137" s="39">
        <f t="shared" ref="G137:G150" si="10">IF(F137=300,B137,0)</f>
        <v>611.44899999999996</v>
      </c>
      <c r="H137" s="39">
        <f t="shared" ref="H137:H150" si="11">IF(F137=300,C137,0)</f>
        <v>873</v>
      </c>
      <c r="I137" s="39">
        <f t="shared" si="7"/>
        <v>261.55100000000004</v>
      </c>
    </row>
    <row r="138" spans="1:9" x14ac:dyDescent="0.15">
      <c r="A138" s="2" t="s">
        <v>14</v>
      </c>
      <c r="B138" s="39">
        <v>4.5259999999999998</v>
      </c>
      <c r="C138" s="1">
        <v>5</v>
      </c>
      <c r="D138" s="1">
        <v>5</v>
      </c>
      <c r="F138" s="39" t="str">
        <f>VLOOKUP(A138,'Prop Classification'!$A$6:$C$152,3,FALSE)</f>
        <v>Non-KY</v>
      </c>
      <c r="G138" s="39">
        <f t="shared" si="10"/>
        <v>0</v>
      </c>
      <c r="H138" s="39">
        <f t="shared" si="11"/>
        <v>0</v>
      </c>
      <c r="I138" s="39">
        <f t="shared" ref="I138:I150" si="12">+H138-G138</f>
        <v>0</v>
      </c>
    </row>
    <row r="139" spans="1:9" x14ac:dyDescent="0.15">
      <c r="A139" s="2" t="s">
        <v>13</v>
      </c>
      <c r="B139" s="39">
        <v>10042.719999999999</v>
      </c>
      <c r="C139" s="1">
        <v>10800</v>
      </c>
      <c r="D139" s="1">
        <v>11692</v>
      </c>
      <c r="F139" s="39">
        <f>VLOOKUP(A139,'Prop Classification'!$A$6:$C$152,3,FALSE)</f>
        <v>300</v>
      </c>
      <c r="G139" s="39">
        <f t="shared" si="10"/>
        <v>10042.719999999999</v>
      </c>
      <c r="H139" s="39">
        <f t="shared" si="11"/>
        <v>10800</v>
      </c>
      <c r="I139" s="39">
        <f t="shared" si="12"/>
        <v>757.28000000000065</v>
      </c>
    </row>
    <row r="140" spans="1:9" x14ac:dyDescent="0.15">
      <c r="A140" s="2" t="s">
        <v>12</v>
      </c>
      <c r="B140" s="39">
        <v>401.53300000000002</v>
      </c>
      <c r="C140" s="1">
        <v>402</v>
      </c>
      <c r="D140" s="1">
        <v>402</v>
      </c>
      <c r="F140" s="39" t="str">
        <f>VLOOKUP(A140,'Prop Classification'!$A$6:$C$152,3,FALSE)</f>
        <v>Non-KY</v>
      </c>
      <c r="G140" s="39">
        <f t="shared" si="10"/>
        <v>0</v>
      </c>
      <c r="H140" s="39">
        <f t="shared" si="11"/>
        <v>0</v>
      </c>
      <c r="I140" s="39">
        <f t="shared" si="12"/>
        <v>0</v>
      </c>
    </row>
    <row r="141" spans="1:9" x14ac:dyDescent="0.15">
      <c r="A141" s="2" t="s">
        <v>11</v>
      </c>
      <c r="B141" s="39" t="s">
        <v>1</v>
      </c>
      <c r="C141" s="1" t="s">
        <v>1</v>
      </c>
      <c r="D141" s="1" t="s">
        <v>1</v>
      </c>
      <c r="F141" s="39">
        <f>VLOOKUP(A141,'Prop Classification'!$A$6:$C$152,3,FALSE)</f>
        <v>300</v>
      </c>
      <c r="G141" s="39" t="str">
        <f t="shared" si="10"/>
        <v xml:space="preserve"> </v>
      </c>
      <c r="H141" s="39" t="str">
        <f t="shared" si="11"/>
        <v xml:space="preserve"> </v>
      </c>
      <c r="I141" s="39" t="e">
        <f t="shared" si="12"/>
        <v>#VALUE!</v>
      </c>
    </row>
    <row r="142" spans="1:9" x14ac:dyDescent="0.15">
      <c r="A142" s="2" t="s">
        <v>10</v>
      </c>
      <c r="B142" s="39" t="s">
        <v>1</v>
      </c>
      <c r="C142" s="1" t="s">
        <v>1</v>
      </c>
      <c r="D142" s="1" t="s">
        <v>1</v>
      </c>
      <c r="F142" s="39" t="str">
        <f>VLOOKUP(A142,'Prop Classification'!$A$6:$C$152,3,FALSE)</f>
        <v>Non-KY</v>
      </c>
      <c r="G142" s="39">
        <f t="shared" si="10"/>
        <v>0</v>
      </c>
      <c r="H142" s="39">
        <f t="shared" si="11"/>
        <v>0</v>
      </c>
      <c r="I142" s="39">
        <f t="shared" si="12"/>
        <v>0</v>
      </c>
    </row>
    <row r="143" spans="1:9" x14ac:dyDescent="0.15">
      <c r="A143" s="2" t="s">
        <v>9</v>
      </c>
      <c r="B143" s="39">
        <v>1297.7560000000001</v>
      </c>
      <c r="C143" s="1">
        <v>1955</v>
      </c>
      <c r="D143" s="1">
        <v>1955</v>
      </c>
      <c r="F143" s="39">
        <f>VLOOKUP(A143,'Prop Classification'!$A$6:$C$152,3,FALSE)</f>
        <v>300</v>
      </c>
      <c r="G143" s="39">
        <f t="shared" si="10"/>
        <v>1297.7560000000001</v>
      </c>
      <c r="H143" s="39">
        <f t="shared" si="11"/>
        <v>1955</v>
      </c>
      <c r="I143" s="39">
        <f t="shared" si="12"/>
        <v>657.24399999999991</v>
      </c>
    </row>
    <row r="144" spans="1:9" x14ac:dyDescent="0.15">
      <c r="A144" s="2" t="s">
        <v>8</v>
      </c>
      <c r="B144" s="39">
        <v>113.292</v>
      </c>
      <c r="C144" s="1">
        <v>298</v>
      </c>
      <c r="D144" s="1">
        <v>298</v>
      </c>
      <c r="F144" s="39" t="str">
        <f>VLOOKUP(A144,'Prop Classification'!$A$6:$C$152,3,FALSE)</f>
        <v>Non-KY</v>
      </c>
      <c r="G144" s="39">
        <f t="shared" si="10"/>
        <v>0</v>
      </c>
      <c r="H144" s="39">
        <f t="shared" si="11"/>
        <v>0</v>
      </c>
      <c r="I144" s="39">
        <f t="shared" si="12"/>
        <v>0</v>
      </c>
    </row>
    <row r="145" spans="1:9" x14ac:dyDescent="0.15">
      <c r="A145" s="2" t="s">
        <v>7</v>
      </c>
      <c r="B145" s="39">
        <v>2112.3890000000001</v>
      </c>
      <c r="C145" s="1">
        <v>3062</v>
      </c>
      <c r="D145" s="1">
        <v>3062</v>
      </c>
      <c r="F145" s="39">
        <f>VLOOKUP(A145,'Prop Classification'!$A$6:$C$152,3,FALSE)</f>
        <v>300</v>
      </c>
      <c r="G145" s="39">
        <f t="shared" si="10"/>
        <v>2112.3890000000001</v>
      </c>
      <c r="H145" s="39">
        <f t="shared" si="11"/>
        <v>3062</v>
      </c>
      <c r="I145" s="39">
        <f t="shared" si="12"/>
        <v>949.61099999999988</v>
      </c>
    </row>
    <row r="146" spans="1:9" x14ac:dyDescent="0.15">
      <c r="A146" s="2" t="s">
        <v>6</v>
      </c>
      <c r="B146" s="39">
        <v>30032.087</v>
      </c>
      <c r="C146" s="1">
        <v>51777</v>
      </c>
      <c r="D146" s="1">
        <v>55298</v>
      </c>
      <c r="F146" s="39">
        <f>VLOOKUP(A146,'Prop Classification'!$A$6:$C$152,3,FALSE)</f>
        <v>300</v>
      </c>
      <c r="G146" s="39">
        <f t="shared" si="10"/>
        <v>30032.087</v>
      </c>
      <c r="H146" s="39">
        <f t="shared" si="11"/>
        <v>51777</v>
      </c>
      <c r="I146" s="39">
        <f t="shared" si="12"/>
        <v>21744.913</v>
      </c>
    </row>
    <row r="147" spans="1:9" x14ac:dyDescent="0.15">
      <c r="A147" s="2" t="s">
        <v>5</v>
      </c>
      <c r="B147" s="39">
        <v>909.39700000000005</v>
      </c>
      <c r="C147" s="1">
        <v>909</v>
      </c>
      <c r="D147" s="1">
        <v>909</v>
      </c>
      <c r="F147" s="39" t="str">
        <f>VLOOKUP(A147,'Prop Classification'!$A$6:$C$152,3,FALSE)</f>
        <v>Non-KY</v>
      </c>
      <c r="G147" s="39">
        <f t="shared" si="10"/>
        <v>0</v>
      </c>
      <c r="H147" s="39">
        <f t="shared" si="11"/>
        <v>0</v>
      </c>
      <c r="I147" s="39">
        <f t="shared" si="12"/>
        <v>0</v>
      </c>
    </row>
    <row r="148" spans="1:9" x14ac:dyDescent="0.15">
      <c r="A148" s="2" t="s">
        <v>4</v>
      </c>
      <c r="B148" s="39" t="s">
        <v>1</v>
      </c>
      <c r="C148" s="1" t="s">
        <v>1</v>
      </c>
      <c r="D148" s="1" t="s">
        <v>1</v>
      </c>
      <c r="F148" s="39">
        <f>VLOOKUP(A148,'Prop Classification'!$A$6:$C$152,3,FALSE)</f>
        <v>300</v>
      </c>
      <c r="G148" s="39" t="str">
        <f t="shared" si="10"/>
        <v xml:space="preserve"> </v>
      </c>
      <c r="H148" s="39" t="str">
        <f t="shared" si="11"/>
        <v xml:space="preserve"> </v>
      </c>
      <c r="I148" s="39" t="e">
        <f t="shared" si="12"/>
        <v>#VALUE!</v>
      </c>
    </row>
    <row r="149" spans="1:9" x14ac:dyDescent="0.15">
      <c r="A149" s="2" t="s">
        <v>3</v>
      </c>
      <c r="B149" s="39" t="s">
        <v>1</v>
      </c>
      <c r="C149" s="1" t="s">
        <v>1</v>
      </c>
      <c r="D149" s="1" t="s">
        <v>1</v>
      </c>
      <c r="F149" s="39" t="str">
        <f>VLOOKUP(A149,'Prop Classification'!$A$6:$C$152,3,FALSE)</f>
        <v>Non-KY</v>
      </c>
      <c r="G149" s="39">
        <f t="shared" si="10"/>
        <v>0</v>
      </c>
      <c r="H149" s="39">
        <f t="shared" si="11"/>
        <v>0</v>
      </c>
      <c r="I149" s="39">
        <f t="shared" si="12"/>
        <v>0</v>
      </c>
    </row>
    <row r="150" spans="1:9" x14ac:dyDescent="0.15">
      <c r="A150" s="2" t="s">
        <v>2</v>
      </c>
      <c r="B150" s="39">
        <v>971.72</v>
      </c>
      <c r="C150" s="1">
        <v>972</v>
      </c>
      <c r="D150" s="1">
        <v>972</v>
      </c>
      <c r="F150" s="39">
        <f>VLOOKUP(A150,'Prop Classification'!$A$6:$C$152,3,FALSE)</f>
        <v>100</v>
      </c>
      <c r="G150" s="39">
        <f t="shared" si="10"/>
        <v>0</v>
      </c>
      <c r="H150" s="39">
        <f t="shared" si="11"/>
        <v>0</v>
      </c>
      <c r="I150" s="39">
        <f t="shared" si="12"/>
        <v>0</v>
      </c>
    </row>
    <row r="151" spans="1:9" ht="9.75" thickBot="1" x14ac:dyDescent="0.2">
      <c r="B151" s="5">
        <f t="shared" ref="B151:D151" si="13">SUM(B6:B150)</f>
        <v>6970964.335</v>
      </c>
      <c r="C151" s="5">
        <f t="shared" si="13"/>
        <v>7798487</v>
      </c>
      <c r="D151" s="5">
        <f t="shared" si="13"/>
        <v>8968009</v>
      </c>
      <c r="F151" s="39"/>
    </row>
    <row r="152" spans="1:9" s="30" customFormat="1" x14ac:dyDescent="0.15">
      <c r="B152" s="27"/>
      <c r="C152" s="52"/>
      <c r="D152" s="52"/>
    </row>
    <row r="153" spans="1:9" s="39" customFormat="1" x14ac:dyDescent="0.15">
      <c r="A153" s="40" t="s">
        <v>153</v>
      </c>
      <c r="B153" s="40"/>
      <c r="C153" s="20"/>
      <c r="D153" s="20"/>
    </row>
    <row r="154" spans="1:9" s="39" customFormat="1" x14ac:dyDescent="0.15">
      <c r="A154" s="40" t="s">
        <v>146</v>
      </c>
      <c r="B154" s="39" t="s">
        <v>1</v>
      </c>
      <c r="C154" s="39">
        <v>0</v>
      </c>
      <c r="D154" s="39">
        <v>0</v>
      </c>
      <c r="F154" s="39" t="str">
        <f>VLOOKUP(A154,'Prop Classification'!$A$6:$C$152,3,FALSE)</f>
        <v>Exempt</v>
      </c>
    </row>
    <row r="155" spans="1:9" s="39" customFormat="1" x14ac:dyDescent="0.15">
      <c r="A155" s="40" t="s">
        <v>145</v>
      </c>
      <c r="B155" s="39" t="s">
        <v>1</v>
      </c>
      <c r="C155" s="39">
        <v>0</v>
      </c>
      <c r="D155" s="39">
        <v>0</v>
      </c>
      <c r="F155" s="39" t="str">
        <f>VLOOKUP(A155,'Prop Classification'!$A$6:$C$152,3,FALSE)</f>
        <v>Non-KY</v>
      </c>
    </row>
    <row r="156" spans="1:9" s="39" customFormat="1" x14ac:dyDescent="0.15">
      <c r="A156" s="40" t="s">
        <v>144</v>
      </c>
      <c r="B156" s="39">
        <v>31.574999999999999</v>
      </c>
      <c r="C156" s="39">
        <v>42.076668757999997</v>
      </c>
      <c r="D156" s="39">
        <v>52.578225031999999</v>
      </c>
      <c r="F156" s="39" t="str">
        <f>VLOOKUP(A156,'Prop Classification'!$A$6:$C$152,3,FALSE)</f>
        <v>Exempt</v>
      </c>
    </row>
    <row r="157" spans="1:9" s="39" customFormat="1" x14ac:dyDescent="0.15">
      <c r="A157" s="40" t="s">
        <v>143</v>
      </c>
      <c r="B157" s="39">
        <v>9269.9500000000007</v>
      </c>
      <c r="C157" s="39">
        <v>13936.303136299999</v>
      </c>
      <c r="D157" s="39">
        <v>21137.9252934</v>
      </c>
      <c r="F157" s="39">
        <f>VLOOKUP(A157,'Prop Classification'!$A$6:$C$152,3,FALSE)</f>
        <v>300</v>
      </c>
    </row>
    <row r="158" spans="1:9" s="39" customFormat="1" x14ac:dyDescent="0.15">
      <c r="A158" s="40" t="s">
        <v>142</v>
      </c>
      <c r="B158" s="39">
        <v>18370.370999999999</v>
      </c>
      <c r="C158" s="39">
        <v>22491.396595599999</v>
      </c>
      <c r="D158" s="39">
        <v>26608.694802399899</v>
      </c>
      <c r="F158" s="39">
        <f>VLOOKUP(A158,'Prop Classification'!$A$6:$C$152,3,FALSE)</f>
        <v>300</v>
      </c>
    </row>
    <row r="159" spans="1:9" s="39" customFormat="1" x14ac:dyDescent="0.15">
      <c r="A159" s="40" t="s">
        <v>141</v>
      </c>
      <c r="B159" s="39" t="s">
        <v>1</v>
      </c>
      <c r="C159" s="39">
        <v>0</v>
      </c>
      <c r="D159" s="39">
        <v>0</v>
      </c>
      <c r="F159" s="39">
        <f>VLOOKUP(A159,'Prop Classification'!$A$6:$C$152,3,FALSE)</f>
        <v>100</v>
      </c>
    </row>
    <row r="160" spans="1:9" s="39" customFormat="1" x14ac:dyDescent="0.15">
      <c r="A160" s="40" t="s">
        <v>140</v>
      </c>
      <c r="B160" s="39" t="s">
        <v>1</v>
      </c>
      <c r="C160" s="39">
        <v>0</v>
      </c>
      <c r="D160" s="39">
        <v>0</v>
      </c>
      <c r="F160" s="39">
        <f>VLOOKUP(A160,'Prop Classification'!$A$6:$C$152,3,FALSE)</f>
        <v>100</v>
      </c>
    </row>
    <row r="161" spans="1:6" s="39" customFormat="1" x14ac:dyDescent="0.15">
      <c r="A161" s="40" t="s">
        <v>139</v>
      </c>
      <c r="B161" s="39" t="s">
        <v>1</v>
      </c>
      <c r="C161" s="39">
        <v>0</v>
      </c>
      <c r="D161" s="39">
        <v>0</v>
      </c>
      <c r="F161" s="39">
        <f>VLOOKUP(A161,'Prop Classification'!$A$6:$C$152,3,FALSE)</f>
        <v>100</v>
      </c>
    </row>
    <row r="162" spans="1:6" s="39" customFormat="1" x14ac:dyDescent="0.15">
      <c r="A162" s="40" t="s">
        <v>138</v>
      </c>
      <c r="B162" s="39" t="s">
        <v>1</v>
      </c>
      <c r="C162" s="39">
        <v>0</v>
      </c>
      <c r="D162" s="39">
        <v>0</v>
      </c>
      <c r="F162" s="39">
        <f>VLOOKUP(A162,'Prop Classification'!$A$6:$C$152,3,FALSE)</f>
        <v>100</v>
      </c>
    </row>
    <row r="163" spans="1:6" s="39" customFormat="1" x14ac:dyDescent="0.15">
      <c r="A163" s="40" t="s">
        <v>137</v>
      </c>
      <c r="B163" s="39" t="s">
        <v>1</v>
      </c>
      <c r="C163" s="39">
        <v>0</v>
      </c>
      <c r="D163" s="39">
        <v>0</v>
      </c>
      <c r="F163" s="39">
        <f>VLOOKUP(A163,'Prop Classification'!$A$6:$C$152,3,FALSE)</f>
        <v>100</v>
      </c>
    </row>
    <row r="164" spans="1:6" s="39" customFormat="1" x14ac:dyDescent="0.15">
      <c r="A164" s="40" t="s">
        <v>136</v>
      </c>
      <c r="B164" s="39" t="s">
        <v>1</v>
      </c>
      <c r="C164" s="39">
        <v>0</v>
      </c>
      <c r="D164" s="39">
        <v>0</v>
      </c>
      <c r="F164" s="39">
        <f>VLOOKUP(A164,'Prop Classification'!$A$6:$C$152,3,FALSE)</f>
        <v>100</v>
      </c>
    </row>
    <row r="165" spans="1:6" s="39" customFormat="1" x14ac:dyDescent="0.15">
      <c r="A165" s="40" t="s">
        <v>135</v>
      </c>
      <c r="B165" s="39">
        <v>13.124000000000001</v>
      </c>
      <c r="C165" s="39">
        <v>46.01579361452</v>
      </c>
      <c r="D165" s="39">
        <v>102.25992445807999</v>
      </c>
      <c r="F165" s="39">
        <f>VLOOKUP(A165,'Prop Classification'!$A$6:$C$152,3,FALSE)</f>
        <v>100</v>
      </c>
    </row>
    <row r="166" spans="1:6" s="39" customFormat="1" x14ac:dyDescent="0.15">
      <c r="A166" s="40" t="s">
        <v>134</v>
      </c>
      <c r="B166" s="39" t="s">
        <v>1</v>
      </c>
      <c r="C166" s="39">
        <v>0</v>
      </c>
      <c r="D166" s="39">
        <v>0</v>
      </c>
      <c r="F166" s="39">
        <f>VLOOKUP(A166,'Prop Classification'!$A$6:$C$152,3,FALSE)</f>
        <v>100</v>
      </c>
    </row>
    <row r="167" spans="1:6" s="39" customFormat="1" x14ac:dyDescent="0.15">
      <c r="A167" s="40" t="s">
        <v>133</v>
      </c>
      <c r="B167" s="39">
        <v>166277.42499999999</v>
      </c>
      <c r="C167" s="39">
        <v>170695.43967597099</v>
      </c>
      <c r="D167" s="39">
        <v>176931.14582896</v>
      </c>
      <c r="F167" s="39">
        <f>VLOOKUP(A167,'Prop Classification'!$A$6:$C$152,3,FALSE)</f>
        <v>100</v>
      </c>
    </row>
    <row r="168" spans="1:6" s="39" customFormat="1" x14ac:dyDescent="0.15">
      <c r="A168" s="40" t="s">
        <v>132</v>
      </c>
      <c r="B168" s="39" t="s">
        <v>1</v>
      </c>
      <c r="C168" s="39">
        <v>0</v>
      </c>
      <c r="D168" s="39">
        <v>0</v>
      </c>
      <c r="F168" s="39">
        <f>VLOOKUP(A168,'Prop Classification'!$A$6:$C$152,3,FALSE)</f>
        <v>100</v>
      </c>
    </row>
    <row r="169" spans="1:6" s="39" customFormat="1" x14ac:dyDescent="0.15">
      <c r="A169" s="40" t="s">
        <v>131</v>
      </c>
      <c r="B169" s="39" t="s">
        <v>1</v>
      </c>
      <c r="C169" s="39">
        <v>0</v>
      </c>
      <c r="D169" s="39">
        <v>0</v>
      </c>
      <c r="F169" s="39">
        <f>VLOOKUP(A169,'Prop Classification'!$A$6:$C$152,3,FALSE)</f>
        <v>200</v>
      </c>
    </row>
    <row r="170" spans="1:6" s="39" customFormat="1" x14ac:dyDescent="0.15">
      <c r="A170" s="40" t="s">
        <v>130</v>
      </c>
      <c r="B170" s="39">
        <v>953228.20299999998</v>
      </c>
      <c r="C170" s="39">
        <v>990504.51488480705</v>
      </c>
      <c r="D170" s="39">
        <v>1038598.48205937</v>
      </c>
      <c r="F170" s="39">
        <f>VLOOKUP(A170,'Prop Classification'!$A$6:$C$152,3,FALSE)</f>
        <v>200</v>
      </c>
    </row>
    <row r="171" spans="1:6" s="39" customFormat="1" x14ac:dyDescent="0.15">
      <c r="A171" s="40" t="s">
        <v>129</v>
      </c>
      <c r="B171" s="39" t="s">
        <v>1</v>
      </c>
      <c r="C171" s="39">
        <v>0</v>
      </c>
      <c r="D171" s="39">
        <v>0</v>
      </c>
      <c r="F171" s="39">
        <f>VLOOKUP(A171,'Prop Classification'!$A$6:$C$152,3,FALSE)</f>
        <v>200</v>
      </c>
    </row>
    <row r="172" spans="1:6" s="39" customFormat="1" x14ac:dyDescent="0.15">
      <c r="A172" s="40" t="s">
        <v>128</v>
      </c>
      <c r="B172" s="39" t="s">
        <v>1</v>
      </c>
      <c r="C172" s="39">
        <v>0</v>
      </c>
      <c r="D172" s="39">
        <v>0</v>
      </c>
      <c r="F172" s="39">
        <f>VLOOKUP(A172,'Prop Classification'!$A$6:$C$152,3,FALSE)</f>
        <v>200</v>
      </c>
    </row>
    <row r="173" spans="1:6" s="39" customFormat="1" x14ac:dyDescent="0.15">
      <c r="A173" s="40" t="s">
        <v>127</v>
      </c>
      <c r="B173" s="39" t="s">
        <v>1</v>
      </c>
      <c r="C173" s="39">
        <v>-6.7500010220000002</v>
      </c>
      <c r="D173" s="39">
        <v>-27.000004087999901</v>
      </c>
      <c r="F173" s="39">
        <f>VLOOKUP(A173,'Prop Classification'!$A$6:$C$152,3,FALSE)</f>
        <v>200</v>
      </c>
    </row>
    <row r="174" spans="1:6" s="39" customFormat="1" x14ac:dyDescent="0.15">
      <c r="A174" s="40" t="s">
        <v>126</v>
      </c>
      <c r="B174" s="39">
        <v>3353.549</v>
      </c>
      <c r="C174" s="39">
        <v>8650.3014900810103</v>
      </c>
      <c r="D174" s="39">
        <v>18992.000799314999</v>
      </c>
      <c r="F174" s="39">
        <f>VLOOKUP(A174,'Prop Classification'!$A$6:$C$152,3,FALSE)</f>
        <v>200</v>
      </c>
    </row>
    <row r="175" spans="1:6" s="39" customFormat="1" x14ac:dyDescent="0.15">
      <c r="A175" s="40" t="s">
        <v>125</v>
      </c>
      <c r="B175" s="39">
        <v>236.49700000000001</v>
      </c>
      <c r="C175" s="39">
        <v>2299.8408798755099</v>
      </c>
      <c r="D175" s="39">
        <v>13135.5052277426</v>
      </c>
      <c r="F175" s="39">
        <f>VLOOKUP(A175,'Prop Classification'!$A$6:$C$152,3,FALSE)</f>
        <v>200</v>
      </c>
    </row>
    <row r="176" spans="1:6" s="39" customFormat="1" x14ac:dyDescent="0.15">
      <c r="A176" s="40" t="s">
        <v>124</v>
      </c>
      <c r="B176" s="39" t="s">
        <v>1</v>
      </c>
      <c r="C176" s="39">
        <v>0</v>
      </c>
      <c r="D176" s="39">
        <v>0</v>
      </c>
      <c r="F176" s="39">
        <f>VLOOKUP(A176,'Prop Classification'!$A$6:$C$152,3,FALSE)</f>
        <v>200</v>
      </c>
    </row>
    <row r="177" spans="1:6" s="39" customFormat="1" x14ac:dyDescent="0.15">
      <c r="A177" s="40" t="s">
        <v>123</v>
      </c>
      <c r="B177" s="39" t="s">
        <v>1</v>
      </c>
      <c r="C177" s="39">
        <v>0</v>
      </c>
      <c r="D177" s="39">
        <v>0</v>
      </c>
      <c r="F177" s="39">
        <f>VLOOKUP(A177,'Prop Classification'!$A$6:$C$152,3,FALSE)</f>
        <v>200</v>
      </c>
    </row>
    <row r="178" spans="1:6" s="39" customFormat="1" x14ac:dyDescent="0.15">
      <c r="A178" s="40" t="s">
        <v>122</v>
      </c>
      <c r="B178" s="39" t="s">
        <v>1</v>
      </c>
      <c r="C178" s="39">
        <v>0</v>
      </c>
      <c r="D178" s="39">
        <v>0</v>
      </c>
      <c r="F178" s="39">
        <f>VLOOKUP(A178,'Prop Classification'!$A$6:$C$152,3,FALSE)</f>
        <v>200</v>
      </c>
    </row>
    <row r="179" spans="1:6" s="39" customFormat="1" x14ac:dyDescent="0.15">
      <c r="A179" s="40" t="s">
        <v>121</v>
      </c>
      <c r="B179" s="39">
        <v>169204.48000000001</v>
      </c>
      <c r="C179" s="39">
        <v>174944.79731049901</v>
      </c>
      <c r="D179" s="39">
        <v>181847.69271317599</v>
      </c>
      <c r="F179" s="39">
        <f>VLOOKUP(A179,'Prop Classification'!$A$6:$C$152,3,FALSE)</f>
        <v>200</v>
      </c>
    </row>
    <row r="180" spans="1:6" s="39" customFormat="1" x14ac:dyDescent="0.15">
      <c r="A180" s="40" t="s">
        <v>120</v>
      </c>
      <c r="B180" s="39" t="s">
        <v>1</v>
      </c>
      <c r="C180" s="39">
        <v>0</v>
      </c>
      <c r="D180" s="39">
        <v>0</v>
      </c>
      <c r="F180" s="39">
        <f>VLOOKUP(A180,'Prop Classification'!$A$6:$C$152,3,FALSE)</f>
        <v>200</v>
      </c>
    </row>
    <row r="181" spans="1:6" s="39" customFormat="1" x14ac:dyDescent="0.15">
      <c r="A181" s="40" t="s">
        <v>119</v>
      </c>
      <c r="B181" s="39">
        <v>93267.933999999994</v>
      </c>
      <c r="C181" s="39">
        <v>98336.189198750493</v>
      </c>
      <c r="D181" s="39">
        <v>103505.819500816</v>
      </c>
      <c r="F181" s="39">
        <f>VLOOKUP(A181,'Prop Classification'!$A$6:$C$152,3,FALSE)</f>
        <v>200</v>
      </c>
    </row>
    <row r="182" spans="1:6" s="39" customFormat="1" x14ac:dyDescent="0.15">
      <c r="A182" s="40" t="s">
        <v>118</v>
      </c>
      <c r="B182" s="39" t="s">
        <v>1</v>
      </c>
      <c r="C182" s="39">
        <v>0</v>
      </c>
      <c r="D182" s="39">
        <v>0</v>
      </c>
      <c r="F182" s="39">
        <f>VLOOKUP(A182,'Prop Classification'!$A$6:$C$152,3,FALSE)</f>
        <v>200</v>
      </c>
    </row>
    <row r="183" spans="1:6" s="39" customFormat="1" x14ac:dyDescent="0.15">
      <c r="A183" s="40" t="s">
        <v>117</v>
      </c>
      <c r="B183" s="39" t="s">
        <v>1</v>
      </c>
      <c r="C183" s="39">
        <v>0</v>
      </c>
      <c r="D183" s="39">
        <v>0</v>
      </c>
      <c r="F183" s="39">
        <f>VLOOKUP(A183,'Prop Classification'!$A$6:$C$152,3,FALSE)</f>
        <v>200</v>
      </c>
    </row>
    <row r="184" spans="1:6" s="39" customFormat="1" x14ac:dyDescent="0.15">
      <c r="A184" s="40" t="s">
        <v>116</v>
      </c>
      <c r="B184" s="39" t="s">
        <v>1</v>
      </c>
      <c r="C184" s="39">
        <v>0</v>
      </c>
      <c r="D184" s="39">
        <v>0</v>
      </c>
      <c r="F184" s="39">
        <f>VLOOKUP(A184,'Prop Classification'!$A$6:$C$152,3,FALSE)</f>
        <v>200</v>
      </c>
    </row>
    <row r="185" spans="1:6" s="39" customFormat="1" x14ac:dyDescent="0.15">
      <c r="A185" s="40" t="s">
        <v>115</v>
      </c>
      <c r="B185" s="39" t="s">
        <v>1</v>
      </c>
      <c r="C185" s="39">
        <v>15.285738356</v>
      </c>
      <c r="D185" s="39">
        <v>42.958183423999898</v>
      </c>
      <c r="F185" s="39">
        <f>VLOOKUP(A185,'Prop Classification'!$A$6:$C$152,3,FALSE)</f>
        <v>200</v>
      </c>
    </row>
    <row r="186" spans="1:6" s="39" customFormat="1" x14ac:dyDescent="0.15">
      <c r="A186" s="40" t="s">
        <v>114</v>
      </c>
      <c r="B186" s="39" t="s">
        <v>1</v>
      </c>
      <c r="C186" s="39">
        <v>0</v>
      </c>
      <c r="D186" s="39">
        <v>0</v>
      </c>
      <c r="F186" s="39">
        <f>VLOOKUP(A186,'Prop Classification'!$A$6:$C$152,3,FALSE)</f>
        <v>200</v>
      </c>
    </row>
    <row r="187" spans="1:6" s="39" customFormat="1" x14ac:dyDescent="0.15">
      <c r="A187" s="40" t="s">
        <v>113</v>
      </c>
      <c r="B187" s="39" t="s">
        <v>1</v>
      </c>
      <c r="C187" s="39">
        <v>0</v>
      </c>
      <c r="D187" s="39">
        <v>0</v>
      </c>
      <c r="F187" s="39">
        <f>VLOOKUP(A187,'Prop Classification'!$A$6:$C$152,3,FALSE)</f>
        <v>200</v>
      </c>
    </row>
    <row r="188" spans="1:6" s="39" customFormat="1" x14ac:dyDescent="0.15">
      <c r="A188" s="40" t="s">
        <v>112</v>
      </c>
      <c r="B188" s="39">
        <v>16659.161</v>
      </c>
      <c r="C188" s="39">
        <v>17437.730350104001</v>
      </c>
      <c r="D188" s="39">
        <v>18469.5108102589</v>
      </c>
      <c r="F188" s="39">
        <f>VLOOKUP(A188,'Prop Classification'!$A$6:$C$152,3,FALSE)</f>
        <v>200</v>
      </c>
    </row>
    <row r="189" spans="1:6" s="39" customFormat="1" x14ac:dyDescent="0.15">
      <c r="A189" s="40" t="s">
        <v>111</v>
      </c>
      <c r="B189" s="39">
        <v>12201.634</v>
      </c>
      <c r="C189" s="39">
        <v>25293.315500000001</v>
      </c>
      <c r="D189" s="39">
        <v>25293.315500000001</v>
      </c>
      <c r="F189" s="39" t="str">
        <f>VLOOKUP(A189,'Prop Classification'!$A$6:$C$152,3,FALSE)</f>
        <v>Exempt</v>
      </c>
    </row>
    <row r="190" spans="1:6" s="39" customFormat="1" x14ac:dyDescent="0.15">
      <c r="A190" s="40" t="s">
        <v>110</v>
      </c>
      <c r="B190" s="39">
        <v>934.90800000000002</v>
      </c>
      <c r="C190" s="39">
        <v>934.90833999999995</v>
      </c>
      <c r="D190" s="39">
        <v>934.90833999999995</v>
      </c>
      <c r="F190" s="39">
        <f>VLOOKUP(A190,'Prop Classification'!$A$6:$C$152,3,FALSE)</f>
        <v>100</v>
      </c>
    </row>
    <row r="191" spans="1:6" s="39" customFormat="1" x14ac:dyDescent="0.15">
      <c r="A191" s="40" t="s">
        <v>109</v>
      </c>
      <c r="B191" s="39">
        <v>335.089</v>
      </c>
      <c r="C191" s="39">
        <v>347.16864429399999</v>
      </c>
      <c r="D191" s="39">
        <v>362.21592217567002</v>
      </c>
      <c r="F191" s="39">
        <f>VLOOKUP(A191,'Prop Classification'!$A$6:$C$152,3,FALSE)</f>
        <v>100</v>
      </c>
    </row>
    <row r="192" spans="1:6" s="39" customFormat="1" x14ac:dyDescent="0.15">
      <c r="A192" s="40" t="s">
        <v>108</v>
      </c>
      <c r="B192" s="39">
        <v>7148.25</v>
      </c>
      <c r="C192" s="39">
        <v>7684.692842556</v>
      </c>
      <c r="D192" s="39">
        <v>8226.8409102240003</v>
      </c>
      <c r="F192" s="39">
        <f>VLOOKUP(A192,'Prop Classification'!$A$6:$C$152,3,FALSE)</f>
        <v>200</v>
      </c>
    </row>
    <row r="193" spans="1:6" s="39" customFormat="1" x14ac:dyDescent="0.15">
      <c r="A193" s="40" t="s">
        <v>107</v>
      </c>
      <c r="B193" s="39">
        <v>75.462000000000003</v>
      </c>
      <c r="C193" s="39">
        <v>578.93930517579997</v>
      </c>
      <c r="D193" s="39">
        <v>1086.5989599442</v>
      </c>
      <c r="F193" s="39">
        <f>VLOOKUP(A193,'Prop Classification'!$A$6:$C$152,3,FALSE)</f>
        <v>200</v>
      </c>
    </row>
    <row r="194" spans="1:6" s="39" customFormat="1" x14ac:dyDescent="0.15">
      <c r="A194" s="40" t="s">
        <v>106</v>
      </c>
      <c r="B194" s="39">
        <v>134.423</v>
      </c>
      <c r="C194" s="39">
        <v>180.98833959480001</v>
      </c>
      <c r="D194" s="39">
        <v>227.6187183792</v>
      </c>
      <c r="F194" s="39">
        <f>VLOOKUP(A194,'Prop Classification'!$A$6:$C$152,3,FALSE)</f>
        <v>200</v>
      </c>
    </row>
    <row r="195" spans="1:6" s="39" customFormat="1" x14ac:dyDescent="0.15">
      <c r="A195" s="40" t="s">
        <v>105</v>
      </c>
      <c r="B195" s="39">
        <v>96.415999999999997</v>
      </c>
      <c r="C195" s="39">
        <v>109.01330009431901</v>
      </c>
      <c r="D195" s="39">
        <v>121.61081037727899</v>
      </c>
      <c r="F195" s="39">
        <f>VLOOKUP(A195,'Prop Classification'!$A$6:$C$152,3,FALSE)</f>
        <v>200</v>
      </c>
    </row>
    <row r="196" spans="1:6" s="39" customFormat="1" x14ac:dyDescent="0.15">
      <c r="A196" s="40" t="s">
        <v>104</v>
      </c>
      <c r="B196" s="39">
        <v>56.735999999999997</v>
      </c>
      <c r="C196" s="39">
        <v>63.525751404999902</v>
      </c>
      <c r="D196" s="39">
        <v>70.315595619999897</v>
      </c>
      <c r="F196" s="39">
        <f>VLOOKUP(A196,'Prop Classification'!$A$6:$C$152,3,FALSE)</f>
        <v>100</v>
      </c>
    </row>
    <row r="197" spans="1:6" s="39" customFormat="1" x14ac:dyDescent="0.15">
      <c r="A197" s="40" t="s">
        <v>103</v>
      </c>
      <c r="B197" s="39">
        <v>13.461</v>
      </c>
      <c r="C197" s="39">
        <v>18.197509999999902</v>
      </c>
      <c r="D197" s="39">
        <v>18.197509999999902</v>
      </c>
      <c r="F197" s="39" t="str">
        <f>VLOOKUP(A197,'Prop Classification'!$A$6:$C$152,3,FALSE)</f>
        <v>Exempt</v>
      </c>
    </row>
    <row r="198" spans="1:6" s="39" customFormat="1" x14ac:dyDescent="0.15">
      <c r="A198" s="40" t="s">
        <v>102</v>
      </c>
      <c r="B198" s="39">
        <v>108.629</v>
      </c>
      <c r="C198" s="39">
        <v>111.2636</v>
      </c>
      <c r="D198" s="39">
        <v>111.2636</v>
      </c>
      <c r="F198" s="39">
        <f>VLOOKUP(A198,'Prop Classification'!$A$6:$C$152,3,FALSE)</f>
        <v>100</v>
      </c>
    </row>
    <row r="199" spans="1:6" s="39" customFormat="1" x14ac:dyDescent="0.15">
      <c r="A199" s="40" t="s">
        <v>101</v>
      </c>
      <c r="B199" s="39">
        <v>15266.361000000001</v>
      </c>
      <c r="C199" s="39">
        <v>16534.516483265201</v>
      </c>
      <c r="D199" s="39">
        <v>17824.398814726901</v>
      </c>
      <c r="F199" s="39">
        <f>VLOOKUP(A199,'Prop Classification'!$A$6:$C$152,3,FALSE)</f>
        <v>200</v>
      </c>
    </row>
    <row r="200" spans="1:6" s="39" customFormat="1" x14ac:dyDescent="0.15">
      <c r="A200" s="40" t="s">
        <v>100</v>
      </c>
      <c r="B200" s="39">
        <v>10061.404</v>
      </c>
      <c r="C200" s="39">
        <v>10791.986454972501</v>
      </c>
      <c r="D200" s="39">
        <v>11398.5053715349</v>
      </c>
      <c r="F200" s="39">
        <f>VLOOKUP(A200,'Prop Classification'!$A$6:$C$152,3,FALSE)</f>
        <v>200</v>
      </c>
    </row>
    <row r="201" spans="1:6" s="39" customFormat="1" x14ac:dyDescent="0.15">
      <c r="A201" s="40" t="s">
        <v>99</v>
      </c>
      <c r="B201" s="39" t="s">
        <v>1</v>
      </c>
      <c r="C201" s="39">
        <v>6.1552651679999997</v>
      </c>
      <c r="D201" s="39">
        <v>24.621060671999999</v>
      </c>
      <c r="F201" s="39">
        <f>VLOOKUP(A201,'Prop Classification'!$A$6:$C$152,3,FALSE)</f>
        <v>200</v>
      </c>
    </row>
    <row r="202" spans="1:6" s="39" customFormat="1" x14ac:dyDescent="0.15">
      <c r="A202" s="40" t="s">
        <v>98</v>
      </c>
      <c r="B202" s="39">
        <v>131733.73300000001</v>
      </c>
      <c r="C202" s="39">
        <v>145146.21521857</v>
      </c>
      <c r="D202" s="39">
        <v>169096.00074140501</v>
      </c>
      <c r="F202" s="39">
        <f>VLOOKUP(A202,'Prop Classification'!$A$6:$C$152,3,FALSE)</f>
        <v>200</v>
      </c>
    </row>
    <row r="203" spans="1:6" s="39" customFormat="1" x14ac:dyDescent="0.15">
      <c r="A203" s="40" t="s">
        <v>97</v>
      </c>
      <c r="B203" s="39">
        <v>27378.452000000001</v>
      </c>
      <c r="C203" s="39">
        <v>29037.124009970899</v>
      </c>
      <c r="D203" s="39">
        <v>30965.466919883602</v>
      </c>
      <c r="F203" s="39">
        <f>VLOOKUP(A203,'Prop Classification'!$A$6:$C$152,3,FALSE)</f>
        <v>200</v>
      </c>
    </row>
    <row r="204" spans="1:6" s="39" customFormat="1" x14ac:dyDescent="0.15">
      <c r="A204" s="40" t="s">
        <v>96</v>
      </c>
      <c r="B204" s="39">
        <v>16705.512999999999</v>
      </c>
      <c r="C204" s="39">
        <v>18430.282926028998</v>
      </c>
      <c r="D204" s="39">
        <v>20220.190340281399</v>
      </c>
      <c r="F204" s="39">
        <f>VLOOKUP(A204,'Prop Classification'!$A$6:$C$152,3,FALSE)</f>
        <v>200</v>
      </c>
    </row>
    <row r="205" spans="1:6" s="39" customFormat="1" x14ac:dyDescent="0.15">
      <c r="A205" s="40" t="s">
        <v>95</v>
      </c>
      <c r="B205" s="39" t="s">
        <v>1</v>
      </c>
      <c r="C205" s="39">
        <v>0</v>
      </c>
      <c r="D205" s="39">
        <v>0</v>
      </c>
      <c r="F205" s="39">
        <f>VLOOKUP(A205,'Prop Classification'!$A$6:$C$152,3,FALSE)</f>
        <v>200</v>
      </c>
    </row>
    <row r="206" spans="1:6" s="39" customFormat="1" x14ac:dyDescent="0.15">
      <c r="A206" s="40" t="s">
        <v>94</v>
      </c>
      <c r="B206" s="39">
        <v>2516.3679999999999</v>
      </c>
      <c r="C206" s="39">
        <v>2724.1945406384398</v>
      </c>
      <c r="D206" s="39">
        <v>2931.75386255377</v>
      </c>
      <c r="F206" s="39">
        <f>VLOOKUP(A206,'Prop Classification'!$A$6:$C$152,3,FALSE)</f>
        <v>200</v>
      </c>
    </row>
    <row r="207" spans="1:6" s="39" customFormat="1" x14ac:dyDescent="0.15">
      <c r="A207" s="40" t="s">
        <v>93</v>
      </c>
      <c r="B207" s="39" t="s">
        <v>1</v>
      </c>
      <c r="C207" s="39">
        <v>0</v>
      </c>
      <c r="D207" s="39">
        <v>0</v>
      </c>
      <c r="F207" s="39" t="str">
        <f>VLOOKUP(A207,'Prop Classification'!$A$6:$C$152,3,FALSE)</f>
        <v>Exempt</v>
      </c>
    </row>
    <row r="208" spans="1:6" s="39" customFormat="1" x14ac:dyDescent="0.15">
      <c r="A208" s="40" t="s">
        <v>92</v>
      </c>
      <c r="B208" s="39" t="s">
        <v>1</v>
      </c>
      <c r="C208" s="39">
        <v>0</v>
      </c>
      <c r="D208" s="39">
        <v>0</v>
      </c>
      <c r="F208" s="39">
        <f>VLOOKUP(A208,'Prop Classification'!$A$6:$C$152,3,FALSE)</f>
        <v>100</v>
      </c>
    </row>
    <row r="209" spans="1:6" s="39" customFormat="1" x14ac:dyDescent="0.15">
      <c r="A209" s="40" t="s">
        <v>91</v>
      </c>
      <c r="B209" s="39">
        <v>14600.561</v>
      </c>
      <c r="C209" s="39">
        <v>14876.39036856</v>
      </c>
      <c r="D209" s="39">
        <v>15138.565644239899</v>
      </c>
      <c r="F209" s="39">
        <f>VLOOKUP(A209,'Prop Classification'!$A$6:$C$152,3,FALSE)</f>
        <v>100</v>
      </c>
    </row>
    <row r="210" spans="1:6" s="39" customFormat="1" x14ac:dyDescent="0.15">
      <c r="A210" s="40" t="s">
        <v>90</v>
      </c>
      <c r="B210" s="39">
        <v>0.35299999999999998</v>
      </c>
      <c r="C210" s="39">
        <v>0.35686649599999998</v>
      </c>
      <c r="D210" s="39">
        <v>0.36108598399999903</v>
      </c>
      <c r="F210" s="39" t="str">
        <f>VLOOKUP(A210,'Prop Classification'!$A$6:$C$152,3,FALSE)</f>
        <v>Non-KY</v>
      </c>
    </row>
    <row r="211" spans="1:6" s="39" customFormat="1" x14ac:dyDescent="0.15">
      <c r="A211" s="40" t="s">
        <v>89</v>
      </c>
      <c r="B211" s="39">
        <v>1879.1569999999999</v>
      </c>
      <c r="C211" s="39">
        <v>1884.7924899039999</v>
      </c>
      <c r="D211" s="39">
        <v>1905.1313496160001</v>
      </c>
      <c r="F211" s="39" t="str">
        <f>VLOOKUP(A211,'Prop Classification'!$A$6:$C$152,3,FALSE)</f>
        <v>Non-KY</v>
      </c>
    </row>
    <row r="212" spans="1:6" s="39" customFormat="1" x14ac:dyDescent="0.15">
      <c r="A212" s="40" t="s">
        <v>88</v>
      </c>
      <c r="B212" s="39">
        <v>909.06399999999996</v>
      </c>
      <c r="C212" s="39">
        <v>1002.50923483619</v>
      </c>
      <c r="D212" s="39">
        <v>1245.59869554079</v>
      </c>
      <c r="F212" s="39">
        <f>VLOOKUP(A212,'Prop Classification'!$A$6:$C$152,3,FALSE)</f>
        <v>100</v>
      </c>
    </row>
    <row r="213" spans="1:6" s="39" customFormat="1" x14ac:dyDescent="0.15">
      <c r="A213" s="40" t="s">
        <v>87</v>
      </c>
      <c r="B213" s="39">
        <v>4405.5159999999996</v>
      </c>
      <c r="C213" s="39">
        <v>4714.5052828869902</v>
      </c>
      <c r="D213" s="39">
        <v>5058.7107490749904</v>
      </c>
      <c r="F213" s="39">
        <f>VLOOKUP(A213,'Prop Classification'!$A$6:$C$152,3,FALSE)</f>
        <v>100</v>
      </c>
    </row>
    <row r="214" spans="1:6" s="39" customFormat="1" x14ac:dyDescent="0.15">
      <c r="A214" s="40" t="s">
        <v>86</v>
      </c>
      <c r="B214" s="39">
        <v>722.93</v>
      </c>
      <c r="C214" s="39">
        <v>751.24567953480005</v>
      </c>
      <c r="D214" s="39">
        <v>779.56123813919999</v>
      </c>
      <c r="F214" s="39" t="str">
        <f>VLOOKUP(A214,'Prop Classification'!$A$6:$C$152,3,FALSE)</f>
        <v>Non-KY</v>
      </c>
    </row>
    <row r="215" spans="1:6" s="39" customFormat="1" x14ac:dyDescent="0.15">
      <c r="A215" s="40" t="s">
        <v>85</v>
      </c>
      <c r="B215" s="39" t="s">
        <v>1</v>
      </c>
      <c r="C215" s="39">
        <v>0</v>
      </c>
      <c r="D215" s="39">
        <v>0</v>
      </c>
      <c r="F215" s="39">
        <f>VLOOKUP(A215,'Prop Classification'!$A$6:$C$152,3,FALSE)</f>
        <v>200</v>
      </c>
    </row>
    <row r="216" spans="1:6" s="39" customFormat="1" x14ac:dyDescent="0.15">
      <c r="A216" s="40" t="s">
        <v>84</v>
      </c>
      <c r="B216" s="39">
        <v>58524.639999999999</v>
      </c>
      <c r="C216" s="39">
        <v>60546.482883172997</v>
      </c>
      <c r="D216" s="39">
        <v>64554.440753144998</v>
      </c>
      <c r="F216" s="39">
        <f>VLOOKUP(A216,'Prop Classification'!$A$6:$C$152,3,FALSE)</f>
        <v>200</v>
      </c>
    </row>
    <row r="217" spans="1:6" s="39" customFormat="1" x14ac:dyDescent="0.15">
      <c r="A217" s="40" t="s">
        <v>83</v>
      </c>
      <c r="B217" s="39">
        <v>18044.174999999999</v>
      </c>
      <c r="C217" s="39">
        <v>18044.175279999999</v>
      </c>
      <c r="D217" s="39">
        <v>18044.175279999999</v>
      </c>
      <c r="F217" s="39">
        <f>VLOOKUP(A217,'Prop Classification'!$A$6:$C$152,3,FALSE)</f>
        <v>200</v>
      </c>
    </row>
    <row r="218" spans="1:6" s="39" customFormat="1" x14ac:dyDescent="0.15">
      <c r="A218" s="40" t="s">
        <v>82</v>
      </c>
      <c r="B218" s="39">
        <v>7232.6840000000002</v>
      </c>
      <c r="C218" s="39">
        <v>7617.9514915911896</v>
      </c>
      <c r="D218" s="39">
        <v>7970.8845163647802</v>
      </c>
      <c r="F218" s="39" t="str">
        <f>VLOOKUP(A218,'Prop Classification'!$A$6:$C$152,3,FALSE)</f>
        <v>Non-KY</v>
      </c>
    </row>
    <row r="219" spans="1:6" s="39" customFormat="1" x14ac:dyDescent="0.15">
      <c r="A219" s="40" t="s">
        <v>81</v>
      </c>
      <c r="B219" s="39" t="s">
        <v>1</v>
      </c>
      <c r="C219" s="39">
        <v>0</v>
      </c>
      <c r="D219" s="39">
        <v>0</v>
      </c>
      <c r="F219" s="39">
        <f>VLOOKUP(A219,'Prop Classification'!$A$6:$C$152,3,FALSE)</f>
        <v>300</v>
      </c>
    </row>
    <row r="220" spans="1:6" s="39" customFormat="1" x14ac:dyDescent="0.15">
      <c r="A220" s="40" t="s">
        <v>80</v>
      </c>
      <c r="B220" s="39">
        <v>42917.733</v>
      </c>
      <c r="C220" s="39">
        <v>43694.813805799997</v>
      </c>
      <c r="D220" s="39">
        <v>44633.1450331999</v>
      </c>
      <c r="F220" s="39">
        <f>VLOOKUP(A220,'Prop Classification'!$A$6:$C$152,3,FALSE)</f>
        <v>300</v>
      </c>
    </row>
    <row r="221" spans="1:6" s="39" customFormat="1" x14ac:dyDescent="0.15">
      <c r="A221" s="40" t="s">
        <v>79</v>
      </c>
      <c r="B221" s="39">
        <v>4632.0619999999999</v>
      </c>
      <c r="C221" s="39">
        <v>4729.7249052267898</v>
      </c>
      <c r="D221" s="39">
        <v>4827.3876109071898</v>
      </c>
      <c r="F221" s="39" t="str">
        <f>VLOOKUP(A221,'Prop Classification'!$A$6:$C$152,3,FALSE)</f>
        <v>Non-KY</v>
      </c>
    </row>
    <row r="222" spans="1:6" s="39" customFormat="1" x14ac:dyDescent="0.15">
      <c r="A222" s="40" t="s">
        <v>78</v>
      </c>
      <c r="B222" s="39" t="s">
        <v>1</v>
      </c>
      <c r="C222" s="39">
        <v>0</v>
      </c>
      <c r="D222" s="39">
        <v>0</v>
      </c>
      <c r="F222" s="39">
        <f>VLOOKUP(A222,'Prop Classification'!$A$6:$C$152,3,FALSE)</f>
        <v>300</v>
      </c>
    </row>
    <row r="223" spans="1:6" s="39" customFormat="1" x14ac:dyDescent="0.15">
      <c r="A223" s="40" t="s">
        <v>77</v>
      </c>
      <c r="B223" s="39">
        <v>66589.047000000006</v>
      </c>
      <c r="C223" s="39">
        <v>68685.763973539899</v>
      </c>
      <c r="D223" s="39">
        <v>73866.237019339998</v>
      </c>
      <c r="F223" s="39">
        <f>VLOOKUP(A223,'Prop Classification'!$A$6:$C$152,3,FALSE)</f>
        <v>300</v>
      </c>
    </row>
    <row r="224" spans="1:6" s="39" customFormat="1" x14ac:dyDescent="0.15">
      <c r="A224" s="40" t="s">
        <v>76</v>
      </c>
      <c r="B224" s="39">
        <v>77.352000000000004</v>
      </c>
      <c r="C224" s="39">
        <v>80.299986200000006</v>
      </c>
      <c r="D224" s="39">
        <v>83.247894799999997</v>
      </c>
      <c r="F224" s="39" t="str">
        <f>VLOOKUP(A224,'Prop Classification'!$A$6:$C$152,3,FALSE)</f>
        <v>Non-KY</v>
      </c>
    </row>
    <row r="225" spans="1:6" s="39" customFormat="1" x14ac:dyDescent="0.15">
      <c r="A225" s="40" t="s">
        <v>75</v>
      </c>
      <c r="B225" s="39">
        <v>4627.7120000000004</v>
      </c>
      <c r="C225" s="39">
        <v>4680.4092725011997</v>
      </c>
      <c r="D225" s="39">
        <v>4904.2667000048004</v>
      </c>
      <c r="F225" s="39" t="str">
        <f>VLOOKUP(A225,'Prop Classification'!$A$6:$C$152,3,FALSE)</f>
        <v>Non-KY</v>
      </c>
    </row>
    <row r="226" spans="1:6" s="39" customFormat="1" x14ac:dyDescent="0.15">
      <c r="A226" s="40" t="s">
        <v>74</v>
      </c>
      <c r="B226" s="39" t="s">
        <v>1</v>
      </c>
      <c r="C226" s="39">
        <v>0</v>
      </c>
      <c r="D226" s="39">
        <v>0</v>
      </c>
      <c r="F226" s="39">
        <f>VLOOKUP(A226,'Prop Classification'!$A$6:$C$152,3,FALSE)</f>
        <v>300</v>
      </c>
    </row>
    <row r="227" spans="1:6" s="39" customFormat="1" x14ac:dyDescent="0.15">
      <c r="A227" s="40" t="s">
        <v>73</v>
      </c>
      <c r="B227" s="39">
        <v>102564.598</v>
      </c>
      <c r="C227" s="39">
        <v>103585.78330460899</v>
      </c>
      <c r="D227" s="39">
        <v>106608.36256862</v>
      </c>
      <c r="F227" s="39">
        <f>VLOOKUP(A227,'Prop Classification'!$A$6:$C$152,3,FALSE)</f>
        <v>300</v>
      </c>
    </row>
    <row r="228" spans="1:6" s="39" customFormat="1" x14ac:dyDescent="0.15">
      <c r="A228" s="40" t="s">
        <v>72</v>
      </c>
      <c r="B228" s="39">
        <v>47.526000000000003</v>
      </c>
      <c r="C228" s="39">
        <v>49.040629187348003</v>
      </c>
      <c r="D228" s="39">
        <v>50.555026749391999</v>
      </c>
      <c r="F228" s="39" t="str">
        <f>VLOOKUP(A228,'Prop Classification'!$A$6:$C$152,3,FALSE)</f>
        <v>Non-KY</v>
      </c>
    </row>
    <row r="229" spans="1:6" s="39" customFormat="1" x14ac:dyDescent="0.15">
      <c r="A229" s="40" t="s">
        <v>71</v>
      </c>
      <c r="B229" s="39">
        <v>9450.4079999999994</v>
      </c>
      <c r="C229" s="39">
        <v>9766.6698577360003</v>
      </c>
      <c r="D229" s="39">
        <v>10103.679560944</v>
      </c>
      <c r="F229" s="39" t="str">
        <f>VLOOKUP(A229,'Prop Classification'!$A$6:$C$152,3,FALSE)</f>
        <v>Non-KY</v>
      </c>
    </row>
    <row r="230" spans="1:6" s="39" customFormat="1" x14ac:dyDescent="0.15">
      <c r="A230" s="40" t="s">
        <v>70</v>
      </c>
      <c r="B230" s="39">
        <v>209.27199999999999</v>
      </c>
      <c r="C230" s="39">
        <v>219.45900930080001</v>
      </c>
      <c r="D230" s="39">
        <v>229.6458672032</v>
      </c>
      <c r="F230" s="39">
        <f>VLOOKUP(A230,'Prop Classification'!$A$6:$C$152,3,FALSE)</f>
        <v>100</v>
      </c>
    </row>
    <row r="231" spans="1:6" s="39" customFormat="1" x14ac:dyDescent="0.15">
      <c r="A231" s="40" t="s">
        <v>69</v>
      </c>
      <c r="B231" s="39" t="s">
        <v>1</v>
      </c>
      <c r="C231" s="39">
        <v>0</v>
      </c>
      <c r="D231" s="39">
        <v>0</v>
      </c>
      <c r="F231" s="39" t="str">
        <f>VLOOKUP(A231,'Prop Classification'!$A$6:$C$152,3,FALSE)</f>
        <v>Non-KY</v>
      </c>
    </row>
    <row r="232" spans="1:6" s="39" customFormat="1" x14ac:dyDescent="0.15">
      <c r="A232" s="40" t="s">
        <v>68</v>
      </c>
      <c r="B232" s="39">
        <v>943.80899999999997</v>
      </c>
      <c r="C232" s="39">
        <v>955.18980858319901</v>
      </c>
      <c r="D232" s="39">
        <v>966.57063433279905</v>
      </c>
      <c r="F232" s="39">
        <f>VLOOKUP(A232,'Prop Classification'!$A$6:$C$152,3,FALSE)</f>
        <v>300</v>
      </c>
    </row>
    <row r="233" spans="1:6" s="39" customFormat="1" x14ac:dyDescent="0.15">
      <c r="A233" s="40" t="s">
        <v>67</v>
      </c>
      <c r="B233" s="39" t="s">
        <v>1</v>
      </c>
      <c r="C233" s="39">
        <v>0</v>
      </c>
      <c r="D233" s="39">
        <v>0</v>
      </c>
      <c r="F233" s="39" t="str">
        <f>VLOOKUP(A233,'Prop Classification'!$A$6:$C$152,3,FALSE)</f>
        <v>Non-KY</v>
      </c>
    </row>
    <row r="234" spans="1:6" s="39" customFormat="1" x14ac:dyDescent="0.15">
      <c r="A234" s="40" t="s">
        <v>66</v>
      </c>
      <c r="B234" s="39">
        <v>26.914000000000001</v>
      </c>
      <c r="C234" s="39">
        <v>32.509920000000001</v>
      </c>
      <c r="D234" s="39">
        <v>32.509920000000001</v>
      </c>
      <c r="F234" s="39" t="str">
        <f>VLOOKUP(A234,'Prop Classification'!$A$6:$C$152,3,FALSE)</f>
        <v>Exempt</v>
      </c>
    </row>
    <row r="235" spans="1:6" s="39" customFormat="1" x14ac:dyDescent="0.15">
      <c r="A235" s="40" t="s">
        <v>65</v>
      </c>
      <c r="B235" s="39" t="s">
        <v>1</v>
      </c>
      <c r="C235" s="39">
        <v>0</v>
      </c>
      <c r="D235" s="39">
        <v>0</v>
      </c>
      <c r="F235" s="39">
        <f>VLOOKUP(A235,'Prop Classification'!$A$6:$C$152,3,FALSE)</f>
        <v>100</v>
      </c>
    </row>
    <row r="236" spans="1:6" s="39" customFormat="1" x14ac:dyDescent="0.15">
      <c r="A236" s="40" t="s">
        <v>64</v>
      </c>
      <c r="B236" s="39">
        <v>1439.162</v>
      </c>
      <c r="C236" s="39">
        <v>1451.6584748759999</v>
      </c>
      <c r="D236" s="39">
        <v>1464.1550195039999</v>
      </c>
      <c r="F236" s="39">
        <f>VLOOKUP(A236,'Prop Classification'!$A$6:$C$152,3,FALSE)</f>
        <v>100</v>
      </c>
    </row>
    <row r="237" spans="1:6" s="39" customFormat="1" x14ac:dyDescent="0.15">
      <c r="A237" s="40" t="s">
        <v>63</v>
      </c>
      <c r="B237" s="39">
        <v>2.407</v>
      </c>
      <c r="C237" s="39">
        <v>2.4226496593319999</v>
      </c>
      <c r="D237" s="39">
        <v>2.4378886373280002</v>
      </c>
      <c r="F237" s="39" t="str">
        <f>VLOOKUP(A237,'Prop Classification'!$A$6:$C$152,3,FALSE)</f>
        <v>Non-KY</v>
      </c>
    </row>
    <row r="238" spans="1:6" s="39" customFormat="1" x14ac:dyDescent="0.15">
      <c r="A238" s="40" t="s">
        <v>62</v>
      </c>
      <c r="B238" s="39">
        <v>66.950999999999993</v>
      </c>
      <c r="C238" s="39">
        <v>67.478556871319995</v>
      </c>
      <c r="D238" s="39">
        <v>68.006367485279995</v>
      </c>
      <c r="F238" s="39" t="str">
        <f>VLOOKUP(A238,'Prop Classification'!$A$6:$C$152,3,FALSE)</f>
        <v>Non-KY</v>
      </c>
    </row>
    <row r="239" spans="1:6" s="39" customFormat="1" x14ac:dyDescent="0.15">
      <c r="A239" s="40" t="s">
        <v>61</v>
      </c>
      <c r="B239" s="39">
        <v>1893.231</v>
      </c>
      <c r="C239" s="39">
        <v>2039.056766492</v>
      </c>
      <c r="D239" s="39">
        <v>2251.5090079399902</v>
      </c>
      <c r="F239" s="39">
        <f>VLOOKUP(A239,'Prop Classification'!$A$6:$C$152,3,FALSE)</f>
        <v>100</v>
      </c>
    </row>
    <row r="240" spans="1:6" s="39" customFormat="1" x14ac:dyDescent="0.15">
      <c r="A240" s="40" t="s">
        <v>60</v>
      </c>
      <c r="B240" s="39">
        <v>2.552</v>
      </c>
      <c r="C240" s="39">
        <v>2.60410526666799</v>
      </c>
      <c r="D240" s="39">
        <v>2.6565310666719899</v>
      </c>
      <c r="F240" s="39" t="str">
        <f>VLOOKUP(A240,'Prop Classification'!$A$6:$C$152,3,FALSE)</f>
        <v>Non-KY</v>
      </c>
    </row>
    <row r="241" spans="1:6" s="39" customFormat="1" x14ac:dyDescent="0.15">
      <c r="A241" s="40" t="s">
        <v>59</v>
      </c>
      <c r="B241" s="39">
        <v>112.212</v>
      </c>
      <c r="C241" s="39">
        <v>121.175144</v>
      </c>
      <c r="D241" s="39">
        <v>130.13861600000001</v>
      </c>
      <c r="F241" s="39" t="str">
        <f>VLOOKUP(A241,'Prop Classification'!$A$6:$C$152,3,FALSE)</f>
        <v>Non-KY</v>
      </c>
    </row>
    <row r="242" spans="1:6" s="39" customFormat="1" x14ac:dyDescent="0.15">
      <c r="A242" s="40" t="s">
        <v>58</v>
      </c>
      <c r="B242" s="39" t="s">
        <v>1</v>
      </c>
      <c r="C242" s="39">
        <v>0</v>
      </c>
      <c r="D242" s="39">
        <v>0</v>
      </c>
      <c r="F242" s="39">
        <f>VLOOKUP(A242,'Prop Classification'!$A$6:$C$152,3,FALSE)</f>
        <v>200</v>
      </c>
    </row>
    <row r="243" spans="1:6" s="39" customFormat="1" x14ac:dyDescent="0.15">
      <c r="A243" s="40" t="s">
        <v>57</v>
      </c>
      <c r="B243" s="39">
        <v>41575.311999999998</v>
      </c>
      <c r="C243" s="39">
        <v>43243.054021324897</v>
      </c>
      <c r="D243" s="39">
        <v>46177.883865805001</v>
      </c>
      <c r="F243" s="39">
        <f>VLOOKUP(A243,'Prop Classification'!$A$6:$C$152,3,FALSE)</f>
        <v>200</v>
      </c>
    </row>
    <row r="244" spans="1:6" s="39" customFormat="1" x14ac:dyDescent="0.15">
      <c r="A244" s="40" t="s">
        <v>56</v>
      </c>
      <c r="B244" s="39">
        <v>47.579000000000001</v>
      </c>
      <c r="C244" s="39">
        <v>47.873562935467902</v>
      </c>
      <c r="D244" s="39">
        <v>49.453341741871903</v>
      </c>
      <c r="F244" s="39" t="str">
        <f>VLOOKUP(A244,'Prop Classification'!$A$6:$C$152,3,FALSE)</f>
        <v>Non-KY</v>
      </c>
    </row>
    <row r="245" spans="1:6" s="39" customFormat="1" x14ac:dyDescent="0.15">
      <c r="A245" s="40" t="s">
        <v>55</v>
      </c>
      <c r="B245" s="39">
        <v>2784.5810000000001</v>
      </c>
      <c r="C245" s="39">
        <v>2845.66082706</v>
      </c>
      <c r="D245" s="39">
        <v>3022.19530824</v>
      </c>
      <c r="F245" s="39" t="str">
        <f>VLOOKUP(A245,'Prop Classification'!$A$6:$C$152,3,FALSE)</f>
        <v>Non-KY</v>
      </c>
    </row>
    <row r="246" spans="1:6" s="39" customFormat="1" x14ac:dyDescent="0.15">
      <c r="A246" s="40" t="s">
        <v>54</v>
      </c>
      <c r="B246" s="39">
        <v>132135.43299999999</v>
      </c>
      <c r="C246" s="39">
        <v>137167.405252864</v>
      </c>
      <c r="D246" s="39">
        <v>144719.97047138499</v>
      </c>
      <c r="F246" s="39">
        <f>VLOOKUP(A246,'Prop Classification'!$A$6:$C$152,3,FALSE)</f>
        <v>300</v>
      </c>
    </row>
    <row r="247" spans="1:6" s="39" customFormat="1" x14ac:dyDescent="0.15">
      <c r="A247" s="40" t="s">
        <v>53</v>
      </c>
      <c r="B247" s="39">
        <v>43.28</v>
      </c>
      <c r="C247" s="39">
        <v>44.396883732307899</v>
      </c>
      <c r="D247" s="39">
        <v>45.513584929231897</v>
      </c>
      <c r="F247" s="39" t="str">
        <f>VLOOKUP(A247,'Prop Classification'!$A$6:$C$152,3,FALSE)</f>
        <v>Non-KY</v>
      </c>
    </row>
    <row r="248" spans="1:6" s="39" customFormat="1" x14ac:dyDescent="0.15">
      <c r="A248" s="40" t="s">
        <v>52</v>
      </c>
      <c r="B248" s="39">
        <v>10924.986000000001</v>
      </c>
      <c r="C248" s="39">
        <v>11400.490622994999</v>
      </c>
      <c r="D248" s="39">
        <v>12001.5577755349</v>
      </c>
      <c r="F248" s="39" t="str">
        <f>VLOOKUP(A248,'Prop Classification'!$A$6:$C$152,3,FALSE)</f>
        <v>Non-KY</v>
      </c>
    </row>
    <row r="249" spans="1:6" s="39" customFormat="1" x14ac:dyDescent="0.15">
      <c r="A249" s="40" t="s">
        <v>51</v>
      </c>
      <c r="B249" s="39">
        <v>106434.36199999999</v>
      </c>
      <c r="C249" s="39">
        <v>111381.29253075999</v>
      </c>
      <c r="D249" s="39">
        <v>121899.92451266</v>
      </c>
      <c r="F249" s="39">
        <f>VLOOKUP(A249,'Prop Classification'!$A$6:$C$152,3,FALSE)</f>
        <v>300</v>
      </c>
    </row>
    <row r="250" spans="1:6" s="39" customFormat="1" x14ac:dyDescent="0.15">
      <c r="A250" s="40" t="s">
        <v>50</v>
      </c>
      <c r="B250" s="39">
        <v>46.798999999999999</v>
      </c>
      <c r="C250" s="39">
        <v>48.3096240019999</v>
      </c>
      <c r="D250" s="39">
        <v>49.820076007999901</v>
      </c>
      <c r="F250" s="39" t="str">
        <f>VLOOKUP(A250,'Prop Classification'!$A$6:$C$152,3,FALSE)</f>
        <v>Non-KY</v>
      </c>
    </row>
    <row r="251" spans="1:6" s="39" customFormat="1" x14ac:dyDescent="0.15">
      <c r="A251" s="40" t="s">
        <v>49</v>
      </c>
      <c r="B251" s="39">
        <v>9003.1229999999996</v>
      </c>
      <c r="C251" s="39">
        <v>9298.5599703279895</v>
      </c>
      <c r="D251" s="39">
        <v>10021.810681311899</v>
      </c>
      <c r="F251" s="39" t="str">
        <f>VLOOKUP(A251,'Prop Classification'!$A$6:$C$152,3,FALSE)</f>
        <v>Non-KY</v>
      </c>
    </row>
    <row r="252" spans="1:6" s="39" customFormat="1" x14ac:dyDescent="0.15">
      <c r="A252" s="40" t="s">
        <v>48</v>
      </c>
      <c r="B252" s="39">
        <v>728.68499999999995</v>
      </c>
      <c r="C252" s="39">
        <v>776.58315220959901</v>
      </c>
      <c r="D252" s="39">
        <v>824.87007883839794</v>
      </c>
      <c r="F252" s="39">
        <f>VLOOKUP(A252,'Prop Classification'!$A$6:$C$152,3,FALSE)</f>
        <v>100</v>
      </c>
    </row>
    <row r="253" spans="1:6" s="39" customFormat="1" x14ac:dyDescent="0.15">
      <c r="A253" s="40" t="s">
        <v>47</v>
      </c>
      <c r="B253" s="39" t="s">
        <v>1</v>
      </c>
      <c r="C253" s="39">
        <v>0</v>
      </c>
      <c r="D253" s="39">
        <v>0</v>
      </c>
      <c r="F253" s="39" t="str">
        <f>VLOOKUP(A253,'Prop Classification'!$A$6:$C$152,3,FALSE)</f>
        <v>Non-KY</v>
      </c>
    </row>
    <row r="254" spans="1:6" s="39" customFormat="1" x14ac:dyDescent="0.15">
      <c r="A254" s="40" t="s">
        <v>46</v>
      </c>
      <c r="B254" s="39" t="s">
        <v>1</v>
      </c>
      <c r="C254" s="39">
        <v>0</v>
      </c>
      <c r="D254" s="39">
        <v>0</v>
      </c>
      <c r="F254" s="39" t="str">
        <f>VLOOKUP(A254,'Prop Classification'!$A$6:$C$152,3,FALSE)</f>
        <v>Non-KY</v>
      </c>
    </row>
    <row r="255" spans="1:6" s="39" customFormat="1" x14ac:dyDescent="0.15">
      <c r="A255" s="40" t="s">
        <v>45</v>
      </c>
      <c r="B255" s="39">
        <v>34079.919000000002</v>
      </c>
      <c r="C255" s="39">
        <v>37267.1377179099</v>
      </c>
      <c r="D255" s="39">
        <v>41330.909189249898</v>
      </c>
      <c r="F255" s="39">
        <f>VLOOKUP(A255,'Prop Classification'!$A$6:$C$152,3,FALSE)</f>
        <v>300</v>
      </c>
    </row>
    <row r="256" spans="1:6" s="39" customFormat="1" x14ac:dyDescent="0.15">
      <c r="A256" s="40" t="s">
        <v>44</v>
      </c>
      <c r="B256" s="39" t="s">
        <v>1</v>
      </c>
      <c r="C256" s="39">
        <v>0</v>
      </c>
      <c r="D256" s="39">
        <v>0</v>
      </c>
      <c r="F256" s="39" t="str">
        <f>VLOOKUP(A256,'Prop Classification'!$A$6:$C$152,3,FALSE)</f>
        <v>Non-KY</v>
      </c>
    </row>
    <row r="257" spans="1:6" s="39" customFormat="1" x14ac:dyDescent="0.15">
      <c r="A257" s="40" t="s">
        <v>43</v>
      </c>
      <c r="B257" s="39">
        <v>352.41899999999998</v>
      </c>
      <c r="C257" s="39">
        <v>394.5728808755</v>
      </c>
      <c r="D257" s="39">
        <v>485.02028356459903</v>
      </c>
      <c r="F257" s="39" t="str">
        <f>VLOOKUP(A257,'Prop Classification'!$A$6:$C$152,3,FALSE)</f>
        <v>Non-KY</v>
      </c>
    </row>
    <row r="258" spans="1:6" s="39" customFormat="1" x14ac:dyDescent="0.15">
      <c r="A258" s="40" t="s">
        <v>42</v>
      </c>
      <c r="B258" s="39">
        <v>123538.727</v>
      </c>
      <c r="C258" s="39">
        <v>128986.90552638999</v>
      </c>
      <c r="D258" s="39">
        <v>136154.87356494</v>
      </c>
      <c r="F258" s="39">
        <f>VLOOKUP(A258,'Prop Classification'!$A$6:$C$152,3,FALSE)</f>
        <v>200</v>
      </c>
    </row>
    <row r="259" spans="1:6" s="39" customFormat="1" x14ac:dyDescent="0.15">
      <c r="A259" s="40" t="s">
        <v>41</v>
      </c>
      <c r="B259" s="39">
        <v>4.9039999999999999</v>
      </c>
      <c r="C259" s="39">
        <v>4.980435953332</v>
      </c>
      <c r="D259" s="39">
        <v>5.0568338133279997</v>
      </c>
      <c r="F259" s="39" t="str">
        <f>VLOOKUP(A259,'Prop Classification'!$A$6:$C$152,3,FALSE)</f>
        <v>Non-KY</v>
      </c>
    </row>
    <row r="260" spans="1:6" s="39" customFormat="1" x14ac:dyDescent="0.15">
      <c r="A260" s="40" t="s">
        <v>40</v>
      </c>
      <c r="B260" s="39">
        <v>7402.7860000000001</v>
      </c>
      <c r="C260" s="39">
        <v>7566.789251956</v>
      </c>
      <c r="D260" s="39">
        <v>7907.9229478240004</v>
      </c>
      <c r="F260" s="39" t="str">
        <f>VLOOKUP(A260,'Prop Classification'!$A$6:$C$152,3,FALSE)</f>
        <v>Non-KY</v>
      </c>
    </row>
    <row r="261" spans="1:6" s="39" customFormat="1" x14ac:dyDescent="0.15">
      <c r="A261" s="40" t="s">
        <v>39</v>
      </c>
      <c r="B261" s="39">
        <v>54450.239999999998</v>
      </c>
      <c r="C261" s="39">
        <v>56104.936653969897</v>
      </c>
      <c r="D261" s="39">
        <v>57963.596557570003</v>
      </c>
      <c r="F261" s="39">
        <f>VLOOKUP(A261,'Prop Classification'!$A$6:$C$152,3,FALSE)</f>
        <v>300</v>
      </c>
    </row>
    <row r="262" spans="1:6" s="39" customFormat="1" x14ac:dyDescent="0.15">
      <c r="A262" s="40" t="s">
        <v>38</v>
      </c>
      <c r="B262" s="39">
        <v>1.129</v>
      </c>
      <c r="C262" s="39">
        <v>1.1341529286679899</v>
      </c>
      <c r="D262" s="39">
        <v>1.1393217146719901</v>
      </c>
      <c r="F262" s="39" t="str">
        <f>VLOOKUP(A262,'Prop Classification'!$A$6:$C$152,3,FALSE)</f>
        <v>Non-KY</v>
      </c>
    </row>
    <row r="263" spans="1:6" s="39" customFormat="1" x14ac:dyDescent="0.15">
      <c r="A263" s="40" t="s">
        <v>37</v>
      </c>
      <c r="B263" s="39">
        <v>3895.2779999999998</v>
      </c>
      <c r="C263" s="39">
        <v>4001.2035267760002</v>
      </c>
      <c r="D263" s="39">
        <v>4107.1432671040002</v>
      </c>
      <c r="F263" s="39" t="str">
        <f>VLOOKUP(A263,'Prop Classification'!$A$6:$C$152,3,FALSE)</f>
        <v>Non-KY</v>
      </c>
    </row>
    <row r="264" spans="1:6" s="39" customFormat="1" x14ac:dyDescent="0.15">
      <c r="A264" s="40" t="s">
        <v>36</v>
      </c>
      <c r="B264" s="39">
        <v>32638.981</v>
      </c>
      <c r="C264" s="39">
        <v>34093.758314199898</v>
      </c>
      <c r="D264" s="39">
        <v>35757.256195000002</v>
      </c>
      <c r="F264" s="39">
        <f>VLOOKUP(A264,'Prop Classification'!$A$6:$C$152,3,FALSE)</f>
        <v>300</v>
      </c>
    </row>
    <row r="265" spans="1:6" s="39" customFormat="1" x14ac:dyDescent="0.15">
      <c r="A265" s="40" t="s">
        <v>35</v>
      </c>
      <c r="B265" s="39">
        <v>5.5E-2</v>
      </c>
      <c r="C265" s="39">
        <v>0.10106396966800001</v>
      </c>
      <c r="D265" s="39">
        <v>0.197225878672</v>
      </c>
      <c r="F265" s="39" t="str">
        <f>VLOOKUP(A265,'Prop Classification'!$A$6:$C$152,3,FALSE)</f>
        <v>Non-KY</v>
      </c>
    </row>
    <row r="266" spans="1:6" s="39" customFormat="1" x14ac:dyDescent="0.15">
      <c r="A266" s="40" t="s">
        <v>34</v>
      </c>
      <c r="B266" s="39">
        <v>2563.19</v>
      </c>
      <c r="C266" s="39">
        <v>2623.6842509759999</v>
      </c>
      <c r="D266" s="39">
        <v>2709.7737239039998</v>
      </c>
      <c r="F266" s="39" t="str">
        <f>VLOOKUP(A266,'Prop Classification'!$A$6:$C$152,3,FALSE)</f>
        <v>Non-KY</v>
      </c>
    </row>
    <row r="267" spans="1:6" s="39" customFormat="1" x14ac:dyDescent="0.15">
      <c r="A267" s="40" t="s">
        <v>33</v>
      </c>
      <c r="B267" s="39">
        <v>17253.043000000001</v>
      </c>
      <c r="C267" s="39">
        <v>17161.912714523201</v>
      </c>
      <c r="D267" s="39">
        <v>17301.960438092799</v>
      </c>
      <c r="F267" s="39">
        <f>VLOOKUP(A267,'Prop Classification'!$A$6:$C$152,3,FALSE)</f>
        <v>300</v>
      </c>
    </row>
    <row r="268" spans="1:6" s="39" customFormat="1" x14ac:dyDescent="0.15">
      <c r="A268" s="40" t="s">
        <v>32</v>
      </c>
      <c r="B268" s="39" t="s">
        <v>1</v>
      </c>
      <c r="C268" s="39">
        <v>0</v>
      </c>
      <c r="D268" s="39">
        <v>0</v>
      </c>
      <c r="F268" s="39" t="str">
        <f>VLOOKUP(A268,'Prop Classification'!$A$6:$C$152,3,FALSE)</f>
        <v>Non-KY</v>
      </c>
    </row>
    <row r="269" spans="1:6" s="39" customFormat="1" x14ac:dyDescent="0.15">
      <c r="A269" s="40" t="s">
        <v>31</v>
      </c>
      <c r="B269" s="39">
        <v>959.41600000000005</v>
      </c>
      <c r="C269" s="39">
        <v>956.05399600285205</v>
      </c>
      <c r="D269" s="39">
        <v>962.98086401140802</v>
      </c>
      <c r="F269" s="39" t="str">
        <f>VLOOKUP(A269,'Prop Classification'!$A$6:$C$152,3,FALSE)</f>
        <v>Non-KY</v>
      </c>
    </row>
    <row r="270" spans="1:6" s="39" customFormat="1" x14ac:dyDescent="0.15">
      <c r="A270" s="40" t="s">
        <v>30</v>
      </c>
      <c r="B270" s="39">
        <v>23002.93</v>
      </c>
      <c r="C270" s="39">
        <v>25452.984801769999</v>
      </c>
      <c r="D270" s="39">
        <v>29341.233405390001</v>
      </c>
      <c r="F270" s="39">
        <f>VLOOKUP(A270,'Prop Classification'!$A$6:$C$152,3,FALSE)</f>
        <v>300</v>
      </c>
    </row>
    <row r="271" spans="1:6" s="39" customFormat="1" x14ac:dyDescent="0.15">
      <c r="A271" s="40" t="s">
        <v>29</v>
      </c>
      <c r="B271" s="39">
        <v>602.96299999999997</v>
      </c>
      <c r="C271" s="39">
        <v>632.57206536700005</v>
      </c>
      <c r="D271" s="39">
        <v>735.93254806899995</v>
      </c>
      <c r="F271" s="39" t="str">
        <f>VLOOKUP(A271,'Prop Classification'!$A$6:$C$152,3,FALSE)</f>
        <v>Non-KY</v>
      </c>
    </row>
    <row r="272" spans="1:6" s="39" customFormat="1" x14ac:dyDescent="0.15">
      <c r="A272" s="40" t="s">
        <v>28</v>
      </c>
      <c r="B272" s="39">
        <v>59.816000000000003</v>
      </c>
      <c r="C272" s="39">
        <v>73.896079999999998</v>
      </c>
      <c r="D272" s="39">
        <v>73.896079999999998</v>
      </c>
      <c r="F272" s="39" t="str">
        <f>VLOOKUP(A272,'Prop Classification'!$A$6:$C$152,3,FALSE)</f>
        <v>Exempt</v>
      </c>
    </row>
    <row r="273" spans="1:6" s="39" customFormat="1" x14ac:dyDescent="0.15">
      <c r="A273" s="40" t="s">
        <v>27</v>
      </c>
      <c r="B273" s="39" t="s">
        <v>1</v>
      </c>
      <c r="C273" s="39">
        <v>0</v>
      </c>
      <c r="D273" s="39">
        <v>0</v>
      </c>
      <c r="F273" s="39">
        <f>VLOOKUP(A273,'Prop Classification'!$A$6:$C$152,3,FALSE)</f>
        <v>100</v>
      </c>
    </row>
    <row r="274" spans="1:6" s="39" customFormat="1" x14ac:dyDescent="0.15">
      <c r="A274" s="40" t="s">
        <v>26</v>
      </c>
      <c r="B274" s="39" t="s">
        <v>1</v>
      </c>
      <c r="C274" s="39">
        <v>0</v>
      </c>
      <c r="D274" s="39">
        <v>0</v>
      </c>
      <c r="F274" s="39" t="str">
        <f>VLOOKUP(A274,'Prop Classification'!$A$6:$C$152,3,FALSE)</f>
        <v>Non-KY</v>
      </c>
    </row>
    <row r="275" spans="1:6" s="39" customFormat="1" x14ac:dyDescent="0.15">
      <c r="A275" s="40" t="s">
        <v>25</v>
      </c>
      <c r="B275" s="39">
        <v>745.80200000000002</v>
      </c>
      <c r="C275" s="39">
        <v>782.94419249931605</v>
      </c>
      <c r="D275" s="39">
        <v>825.038909997264</v>
      </c>
      <c r="F275" s="39">
        <f>VLOOKUP(A275,'Prop Classification'!$A$6:$C$152,3,FALSE)</f>
        <v>100</v>
      </c>
    </row>
    <row r="276" spans="1:6" s="39" customFormat="1" x14ac:dyDescent="0.15">
      <c r="A276" s="40" t="s">
        <v>24</v>
      </c>
      <c r="B276" s="39">
        <v>9890.9529999999995</v>
      </c>
      <c r="C276" s="39">
        <v>10579.850478267999</v>
      </c>
      <c r="D276" s="39">
        <v>11648.843939308001</v>
      </c>
      <c r="F276" s="39">
        <f>VLOOKUP(A276,'Prop Classification'!$A$6:$C$152,3,FALSE)</f>
        <v>100</v>
      </c>
    </row>
    <row r="277" spans="1:6" s="39" customFormat="1" x14ac:dyDescent="0.15">
      <c r="A277" s="40" t="s">
        <v>23</v>
      </c>
      <c r="B277" s="39">
        <v>298.38299999999998</v>
      </c>
      <c r="C277" s="39">
        <v>316.998825724668</v>
      </c>
      <c r="D277" s="39">
        <v>335.614712898672</v>
      </c>
      <c r="F277" s="39" t="str">
        <f>VLOOKUP(A277,'Prop Classification'!$A$6:$C$152,3,FALSE)</f>
        <v>Non-KY</v>
      </c>
    </row>
    <row r="278" spans="1:6" s="39" customFormat="1" x14ac:dyDescent="0.15">
      <c r="A278" s="40" t="s">
        <v>22</v>
      </c>
      <c r="B278" s="39">
        <v>4349.8040000000001</v>
      </c>
      <c r="C278" s="39">
        <v>3480.2378830999901</v>
      </c>
      <c r="D278" s="39">
        <v>4089.69029133</v>
      </c>
      <c r="F278" s="39">
        <f>VLOOKUP(A278,'Prop Classification'!$A$6:$C$152,3,FALSE)</f>
        <v>300</v>
      </c>
    </row>
    <row r="279" spans="1:6" s="39" customFormat="1" x14ac:dyDescent="0.15">
      <c r="A279" s="40" t="s">
        <v>21</v>
      </c>
      <c r="B279" s="39">
        <v>18242.61</v>
      </c>
      <c r="C279" s="39">
        <v>24216.506877020001</v>
      </c>
      <c r="D279" s="39">
        <v>31646.60132863</v>
      </c>
      <c r="F279" s="39">
        <f>VLOOKUP(A279,'Prop Classification'!$A$6:$C$152,3,FALSE)</f>
        <v>300</v>
      </c>
    </row>
    <row r="280" spans="1:6" s="39" customFormat="1" x14ac:dyDescent="0.15">
      <c r="A280" s="40" t="s">
        <v>20</v>
      </c>
      <c r="B280" s="39">
        <v>9.2289999999999992</v>
      </c>
      <c r="C280" s="39">
        <v>10.215100961999999</v>
      </c>
      <c r="D280" s="39">
        <v>11.201083848</v>
      </c>
      <c r="F280" s="39" t="str">
        <f>VLOOKUP(A280,'Prop Classification'!$A$6:$C$152,3,FALSE)</f>
        <v>Non-KY</v>
      </c>
    </row>
    <row r="281" spans="1:6" s="39" customFormat="1" x14ac:dyDescent="0.15">
      <c r="A281" s="40" t="s">
        <v>19</v>
      </c>
      <c r="B281" s="39" t="s">
        <v>1</v>
      </c>
      <c r="C281" s="39">
        <v>0</v>
      </c>
      <c r="D281" s="39">
        <v>0</v>
      </c>
      <c r="F281" s="39" t="str">
        <f>VLOOKUP(A281,'Prop Classification'!$A$6:$C$152,3,FALSE)</f>
        <v>Exempt</v>
      </c>
    </row>
    <row r="282" spans="1:6" s="39" customFormat="1" x14ac:dyDescent="0.15">
      <c r="A282" s="40" t="s">
        <v>18</v>
      </c>
      <c r="B282" s="39">
        <v>5.9740000000000002</v>
      </c>
      <c r="C282" s="39">
        <v>12.801584</v>
      </c>
      <c r="D282" s="39">
        <v>19.629055999999999</v>
      </c>
      <c r="F282" s="39" t="str">
        <f>VLOOKUP(A282,'Prop Classification'!$A$6:$C$152,3,FALSE)</f>
        <v>Exempt</v>
      </c>
    </row>
    <row r="283" spans="1:6" s="39" customFormat="1" x14ac:dyDescent="0.15">
      <c r="A283" s="40" t="s">
        <v>17</v>
      </c>
      <c r="B283" s="39">
        <v>14307.22</v>
      </c>
      <c r="C283" s="39">
        <v>14476.778469999999</v>
      </c>
      <c r="D283" s="39">
        <v>14476.778469999999</v>
      </c>
      <c r="F283" s="39" t="str">
        <f>VLOOKUP(A283,'Prop Classification'!$A$6:$C$152,3,FALSE)</f>
        <v>Exempt</v>
      </c>
    </row>
    <row r="284" spans="1:6" s="39" customFormat="1" x14ac:dyDescent="0.15">
      <c r="A284" s="40" t="s">
        <v>16</v>
      </c>
      <c r="B284" s="39">
        <v>734.61099999999999</v>
      </c>
      <c r="C284" s="39">
        <v>0</v>
      </c>
      <c r="D284" s="39">
        <v>0</v>
      </c>
      <c r="F284" s="39" t="str">
        <f>VLOOKUP(A284,'Prop Classification'!$A$6:$C$152,3,FALSE)</f>
        <v>Non-KY</v>
      </c>
    </row>
    <row r="285" spans="1:6" s="39" customFormat="1" x14ac:dyDescent="0.15">
      <c r="A285" s="40" t="s">
        <v>15</v>
      </c>
      <c r="B285" s="39">
        <v>223.31299999999999</v>
      </c>
      <c r="C285" s="39">
        <v>261.07507633499898</v>
      </c>
      <c r="D285" s="39">
        <v>305.32874473499999</v>
      </c>
      <c r="F285" s="39">
        <f>VLOOKUP(A285,'Prop Classification'!$A$6:$C$152,3,FALSE)</f>
        <v>300</v>
      </c>
    </row>
    <row r="286" spans="1:6" s="39" customFormat="1" x14ac:dyDescent="0.15">
      <c r="A286" s="40" t="s">
        <v>14</v>
      </c>
      <c r="B286" s="39">
        <v>2.8039999999999998</v>
      </c>
      <c r="C286" s="39">
        <v>3.0333831180000002</v>
      </c>
      <c r="D286" s="39">
        <v>3.2628624720000001</v>
      </c>
      <c r="F286" s="39" t="str">
        <f>VLOOKUP(A286,'Prop Classification'!$A$6:$C$152,3,FALSE)</f>
        <v>Non-KY</v>
      </c>
    </row>
    <row r="287" spans="1:6" s="39" customFormat="1" x14ac:dyDescent="0.15">
      <c r="A287" s="40" t="s">
        <v>13</v>
      </c>
      <c r="B287" s="39">
        <v>2506.087</v>
      </c>
      <c r="C287" s="39">
        <v>2952.1451907999899</v>
      </c>
      <c r="D287" s="39">
        <v>3421.8408580399901</v>
      </c>
      <c r="F287" s="39">
        <f>VLOOKUP(A287,'Prop Classification'!$A$6:$C$152,3,FALSE)</f>
        <v>300</v>
      </c>
    </row>
    <row r="288" spans="1:6" s="39" customFormat="1" x14ac:dyDescent="0.15">
      <c r="A288" s="40" t="s">
        <v>12</v>
      </c>
      <c r="B288" s="39">
        <v>132.72499999999999</v>
      </c>
      <c r="C288" s="39">
        <v>149.870481183999</v>
      </c>
      <c r="D288" s="39">
        <v>167.015934735999</v>
      </c>
      <c r="F288" s="39" t="str">
        <f>VLOOKUP(A288,'Prop Classification'!$A$6:$C$152,3,FALSE)</f>
        <v>Non-KY</v>
      </c>
    </row>
    <row r="289" spans="1:6" s="39" customFormat="1" x14ac:dyDescent="0.15">
      <c r="A289" s="40" t="s">
        <v>11</v>
      </c>
      <c r="B289" s="39" t="s">
        <v>1</v>
      </c>
      <c r="C289" s="39">
        <v>0</v>
      </c>
      <c r="D289" s="39">
        <v>0</v>
      </c>
      <c r="F289" s="39">
        <f>VLOOKUP(A289,'Prop Classification'!$A$6:$C$152,3,FALSE)</f>
        <v>300</v>
      </c>
    </row>
    <row r="290" spans="1:6" s="39" customFormat="1" x14ac:dyDescent="0.15">
      <c r="A290" s="40" t="s">
        <v>10</v>
      </c>
      <c r="B290" s="39" t="s">
        <v>1</v>
      </c>
      <c r="C290" s="39">
        <v>0</v>
      </c>
      <c r="D290" s="39">
        <v>0</v>
      </c>
      <c r="F290" s="39" t="str">
        <f>VLOOKUP(A290,'Prop Classification'!$A$6:$C$152,3,FALSE)</f>
        <v>Non-KY</v>
      </c>
    </row>
    <row r="291" spans="1:6" s="39" customFormat="1" x14ac:dyDescent="0.15">
      <c r="A291" s="40" t="s">
        <v>9</v>
      </c>
      <c r="B291" s="39">
        <v>319.80500000000001</v>
      </c>
      <c r="C291" s="39">
        <v>474.36657055999899</v>
      </c>
      <c r="D291" s="39">
        <v>648.17589223999903</v>
      </c>
      <c r="F291" s="39">
        <f>VLOOKUP(A291,'Prop Classification'!$A$6:$C$152,3,FALSE)</f>
        <v>300</v>
      </c>
    </row>
    <row r="292" spans="1:6" s="39" customFormat="1" x14ac:dyDescent="0.15">
      <c r="A292" s="40" t="s">
        <v>8</v>
      </c>
      <c r="B292" s="39">
        <v>25.003</v>
      </c>
      <c r="C292" s="39">
        <v>43.963724652000003</v>
      </c>
      <c r="D292" s="39">
        <v>70.446658608000007</v>
      </c>
      <c r="F292" s="39" t="str">
        <f>VLOOKUP(A292,'Prop Classification'!$A$6:$C$152,3,FALSE)</f>
        <v>Non-KY</v>
      </c>
    </row>
    <row r="293" spans="1:6" s="39" customFormat="1" x14ac:dyDescent="0.15">
      <c r="A293" s="40" t="s">
        <v>7</v>
      </c>
      <c r="B293" s="39">
        <v>82.882999999999996</v>
      </c>
      <c r="C293" s="39">
        <v>241.60593792</v>
      </c>
      <c r="D293" s="39">
        <v>476.74223024000003</v>
      </c>
      <c r="F293" s="39">
        <f>VLOOKUP(A293,'Prop Classification'!$A$6:$C$152,3,FALSE)</f>
        <v>300</v>
      </c>
    </row>
    <row r="294" spans="1:6" s="39" customFormat="1" x14ac:dyDescent="0.15">
      <c r="A294" s="40" t="s">
        <v>6</v>
      </c>
      <c r="B294" s="39">
        <v>12700.448</v>
      </c>
      <c r="C294" s="39">
        <v>14285.369264950001</v>
      </c>
      <c r="D294" s="39">
        <v>16413.992316389998</v>
      </c>
      <c r="F294" s="39">
        <f>VLOOKUP(A294,'Prop Classification'!$A$6:$C$152,3,FALSE)</f>
        <v>300</v>
      </c>
    </row>
    <row r="295" spans="1:6" s="39" customFormat="1" x14ac:dyDescent="0.15">
      <c r="A295" s="40" t="s">
        <v>5</v>
      </c>
      <c r="B295" s="39">
        <v>457.65</v>
      </c>
      <c r="C295" s="39">
        <v>492.83316873000001</v>
      </c>
      <c r="D295" s="39">
        <v>528.01671492000003</v>
      </c>
      <c r="F295" s="39" t="str">
        <f>VLOOKUP(A295,'Prop Classification'!$A$6:$C$152,3,FALSE)</f>
        <v>Non-KY</v>
      </c>
    </row>
    <row r="296" spans="1:6" s="39" customFormat="1" x14ac:dyDescent="0.15">
      <c r="A296" s="40" t="s">
        <v>4</v>
      </c>
      <c r="B296" s="39" t="s">
        <v>1</v>
      </c>
      <c r="C296" s="39">
        <v>0</v>
      </c>
      <c r="D296" s="39">
        <v>0</v>
      </c>
      <c r="F296" s="39">
        <f>VLOOKUP(A296,'Prop Classification'!$A$6:$C$152,3,FALSE)</f>
        <v>300</v>
      </c>
    </row>
    <row r="297" spans="1:6" s="39" customFormat="1" x14ac:dyDescent="0.15">
      <c r="A297" s="40" t="s">
        <v>3</v>
      </c>
      <c r="B297" s="39" t="s">
        <v>1</v>
      </c>
      <c r="C297" s="39">
        <v>0</v>
      </c>
      <c r="D297" s="39">
        <v>0</v>
      </c>
      <c r="F297" s="39" t="str">
        <f>VLOOKUP(A297,'Prop Classification'!$A$6:$C$152,3,FALSE)</f>
        <v>Non-KY</v>
      </c>
    </row>
    <row r="298" spans="1:6" s="39" customFormat="1" x14ac:dyDescent="0.15">
      <c r="A298" s="40" t="s">
        <v>2</v>
      </c>
      <c r="B298" s="39" t="s">
        <v>1</v>
      </c>
      <c r="C298" s="39">
        <v>0.10145475735999999</v>
      </c>
      <c r="D298" s="39">
        <v>0.40581902943999998</v>
      </c>
      <c r="F298" s="39">
        <f>VLOOKUP(A298,'Prop Classification'!$A$6:$C$152,3,FALSE)</f>
        <v>100</v>
      </c>
    </row>
    <row r="299" spans="1:6" ht="9.75" thickBot="1" x14ac:dyDescent="0.2">
      <c r="B299" s="5">
        <f t="shared" ref="B299:D299" si="14">SUM(B154:B298)</f>
        <v>2666166.3760000016</v>
      </c>
      <c r="C299" s="5">
        <f t="shared" si="14"/>
        <v>2811345.0470466199</v>
      </c>
      <c r="D299" s="5">
        <f t="shared" si="14"/>
        <v>3011973.8548868834</v>
      </c>
    </row>
    <row r="300" spans="1:6" x14ac:dyDescent="0.15">
      <c r="C300" s="20"/>
      <c r="D300" s="20"/>
    </row>
    <row r="301" spans="1:6" s="39" customFormat="1" x14ac:dyDescent="0.15">
      <c r="A301" s="40" t="s">
        <v>154</v>
      </c>
      <c r="B301" s="40"/>
      <c r="C301" s="20"/>
      <c r="D301" s="20"/>
    </row>
    <row r="302" spans="1:6" s="39" customFormat="1" x14ac:dyDescent="0.15">
      <c r="A302" s="40" t="s">
        <v>155</v>
      </c>
      <c r="B302" s="51">
        <f>+'CWIP and RWIP'!B6</f>
        <v>1138613</v>
      </c>
      <c r="C302" s="51">
        <f>+'CWIP and RWIP'!C6</f>
        <v>892726</v>
      </c>
      <c r="D302" s="51">
        <f>+'CWIP and RWIP'!D6</f>
        <v>175597</v>
      </c>
    </row>
    <row r="303" spans="1:6" s="39" customFormat="1" x14ac:dyDescent="0.15">
      <c r="A303" s="40" t="s">
        <v>178</v>
      </c>
    </row>
    <row r="304" spans="1:6" s="39" customFormat="1" x14ac:dyDescent="0.15">
      <c r="A304" s="40" t="s">
        <v>155</v>
      </c>
      <c r="B304" s="51">
        <f>+'CWIP and RWIP'!B9</f>
        <v>18851</v>
      </c>
      <c r="C304" s="51">
        <f>+'CWIP and RWIP'!C9</f>
        <v>21046</v>
      </c>
      <c r="D304" s="51">
        <f>+'CWIP and RWIP'!D9</f>
        <v>34632</v>
      </c>
    </row>
    <row r="305" spans="1:6" s="33" customFormat="1" ht="9.75" thickBot="1" x14ac:dyDescent="0.2">
      <c r="A305" s="36"/>
      <c r="B305" s="36"/>
    </row>
    <row r="306" spans="1:6" s="39" customFormat="1" x14ac:dyDescent="0.15">
      <c r="A306" s="40"/>
      <c r="B306" s="40"/>
    </row>
    <row r="307" spans="1:6" s="39" customFormat="1" x14ac:dyDescent="0.15">
      <c r="A307" s="6" t="s">
        <v>351</v>
      </c>
      <c r="B307" s="40"/>
      <c r="C307" s="20"/>
      <c r="D307" s="20"/>
    </row>
    <row r="308" spans="1:6" s="39" customFormat="1" x14ac:dyDescent="0.15">
      <c r="A308" s="40" t="s">
        <v>352</v>
      </c>
      <c r="B308" s="40"/>
      <c r="C308" s="20"/>
      <c r="D308" s="20"/>
    </row>
    <row r="309" spans="1:6" s="39" customFormat="1" x14ac:dyDescent="0.15">
      <c r="A309" s="40" t="s">
        <v>353</v>
      </c>
      <c r="B309" s="40"/>
      <c r="C309" s="20"/>
      <c r="D309" s="20"/>
    </row>
    <row r="310" spans="1:6" s="39" customFormat="1" ht="11.25" x14ac:dyDescent="0.3">
      <c r="A310" s="40"/>
      <c r="B310" s="74" t="s">
        <v>392</v>
      </c>
      <c r="C310" s="78">
        <v>42005</v>
      </c>
      <c r="D310" s="78">
        <v>42370</v>
      </c>
    </row>
    <row r="311" spans="1:6" s="39" customFormat="1" x14ac:dyDescent="0.15">
      <c r="A311" s="26" t="s">
        <v>354</v>
      </c>
      <c r="B311" s="40"/>
    </row>
    <row r="312" spans="1:6" x14ac:dyDescent="0.15">
      <c r="A312" s="40" t="s">
        <v>149</v>
      </c>
      <c r="B312" s="39">
        <f t="shared" ref="B312:D312" si="15">B151</f>
        <v>6970964.335</v>
      </c>
      <c r="C312" s="1">
        <f t="shared" si="15"/>
        <v>7798487</v>
      </c>
      <c r="D312" s="39">
        <f t="shared" si="15"/>
        <v>8968009</v>
      </c>
    </row>
    <row r="313" spans="1:6" x14ac:dyDescent="0.15">
      <c r="A313" s="40" t="s">
        <v>153</v>
      </c>
      <c r="B313" s="16">
        <f>-B299</f>
        <v>-2666166.3760000016</v>
      </c>
      <c r="C313" s="16">
        <f>-C299</f>
        <v>-2811345.0470466199</v>
      </c>
      <c r="D313" s="16">
        <f t="shared" ref="D313" si="16">-D299</f>
        <v>-3011973.8548868834</v>
      </c>
    </row>
    <row r="314" spans="1:6" s="39" customFormat="1" x14ac:dyDescent="0.15">
      <c r="A314" s="40" t="s">
        <v>156</v>
      </c>
      <c r="B314" s="13">
        <f>SUM(B312:B313)</f>
        <v>4304797.9589999989</v>
      </c>
      <c r="C314" s="13">
        <f>SUM(C312:C313)</f>
        <v>4987141.9529533796</v>
      </c>
      <c r="D314" s="13">
        <f t="shared" ref="D314" si="17">SUM(D312:D313)</f>
        <v>5956035.1451131161</v>
      </c>
    </row>
    <row r="315" spans="1:6" x14ac:dyDescent="0.15">
      <c r="A315" s="40" t="s">
        <v>179</v>
      </c>
      <c r="B315" s="16">
        <f>+B302+B304</f>
        <v>1157464</v>
      </c>
      <c r="C315" s="16">
        <f>+C302+C304</f>
        <v>913772</v>
      </c>
      <c r="D315" s="16">
        <f t="shared" ref="D315" si="18">+D302+D304</f>
        <v>210229</v>
      </c>
    </row>
    <row r="316" spans="1:6" x14ac:dyDescent="0.15">
      <c r="A316" s="2" t="s">
        <v>157</v>
      </c>
      <c r="B316" s="7">
        <f t="shared" ref="B316:D316" si="19">SUM(B314:B315)</f>
        <v>5462261.9589999989</v>
      </c>
      <c r="C316" s="7">
        <f t="shared" si="19"/>
        <v>5900913.9529533796</v>
      </c>
      <c r="D316" s="7">
        <f t="shared" si="19"/>
        <v>6166264.1451131161</v>
      </c>
    </row>
    <row r="317" spans="1:6" x14ac:dyDescent="0.15">
      <c r="A317" s="2" t="s">
        <v>161</v>
      </c>
    </row>
    <row r="318" spans="1:6" x14ac:dyDescent="0.15">
      <c r="A318" s="2" t="s">
        <v>159</v>
      </c>
      <c r="B318" s="39">
        <f>-SUMIF($F$3:$F$151,$F$318,B$3:B$151)+SUMIF($F$153:$F$298,$F$318,B$153:B$298)</f>
        <v>-75925.443999999989</v>
      </c>
      <c r="C318" s="39">
        <f>-SUMIF($F$3:$F$151,$F$318,C$3:C$151)+SUMIF($F$153:$F$298,$F$318,C$153:C$298)</f>
        <v>-78044.530565596899</v>
      </c>
      <c r="D318" s="39">
        <f>-SUMIF($F$3:$F$151,$F$318,D$3:D$151)+SUMIF($F$153:$F$298,$F$318,D$153:D$298)</f>
        <v>-74632.609862169091</v>
      </c>
      <c r="E318" s="8"/>
      <c r="F318" s="39" t="s">
        <v>335</v>
      </c>
    </row>
    <row r="319" spans="1:6" s="39" customFormat="1" x14ac:dyDescent="0.15">
      <c r="A319" s="40" t="s">
        <v>181</v>
      </c>
      <c r="B319" s="39">
        <f>-4229.734-3.914</f>
        <v>-4233.6480000000001</v>
      </c>
      <c r="C319" s="39">
        <f>+B319</f>
        <v>-4233.6480000000001</v>
      </c>
      <c r="D319" s="39">
        <f t="shared" ref="D319" si="20">+C319</f>
        <v>-4233.6480000000001</v>
      </c>
    </row>
    <row r="320" spans="1:6" s="39" customFormat="1" x14ac:dyDescent="0.15">
      <c r="A320" s="40" t="s">
        <v>158</v>
      </c>
      <c r="B320" s="39">
        <f t="shared" ref="B320:D320" si="21">-SUM(B6,B8,B41,B49,B59,B86,B124)+SUM(B154,B156,B189,B197,B207,B234,B272)</f>
        <v>-156366.266</v>
      </c>
      <c r="C320" s="39">
        <f t="shared" si="21"/>
        <v>-165721.00432124201</v>
      </c>
      <c r="D320" s="39">
        <f t="shared" si="21"/>
        <v>-165710.502764968</v>
      </c>
    </row>
    <row r="321" spans="1:6" x14ac:dyDescent="0.15">
      <c r="A321" s="2" t="s">
        <v>160</v>
      </c>
      <c r="B321" s="39">
        <f t="shared" ref="B321:D321" si="22">-SUM(B133:B135)+SUM(B281:B283)</f>
        <v>-939.66300000000047</v>
      </c>
      <c r="C321" s="1">
        <f t="shared" si="22"/>
        <v>-2233.419946</v>
      </c>
      <c r="D321" s="39">
        <f t="shared" si="22"/>
        <v>-2971.5924740000009</v>
      </c>
    </row>
    <row r="322" spans="1:6" x14ac:dyDescent="0.15">
      <c r="A322" s="2" t="s">
        <v>162</v>
      </c>
    </row>
    <row r="323" spans="1:6" s="39" customFormat="1" collapsed="1" x14ac:dyDescent="0.15">
      <c r="A323" s="40" t="s">
        <v>182</v>
      </c>
      <c r="B323" s="39">
        <v>3000</v>
      </c>
      <c r="C323" s="39">
        <f>+B323</f>
        <v>3000</v>
      </c>
      <c r="D323" s="39">
        <f t="shared" ref="D323" si="23">+C323</f>
        <v>3000</v>
      </c>
    </row>
    <row r="324" spans="1:6" s="39" customFormat="1" collapsed="1" x14ac:dyDescent="0.15">
      <c r="A324" s="40" t="s">
        <v>172</v>
      </c>
      <c r="B324" s="51">
        <f>+'Fuel Inventory and M&amp;S'!B14</f>
        <v>77808</v>
      </c>
      <c r="C324" s="51">
        <f>+'Fuel Inventory and M&amp;S'!C14</f>
        <v>104279</v>
      </c>
      <c r="D324" s="51">
        <f>+'Fuel Inventory and M&amp;S'!D14</f>
        <v>97311</v>
      </c>
    </row>
    <row r="325" spans="1:6" s="39" customFormat="1" x14ac:dyDescent="0.15">
      <c r="A325" s="40" t="s">
        <v>175</v>
      </c>
      <c r="B325" s="51">
        <f>+'Fuel Inventory and M&amp;S'!B20</f>
        <v>36405</v>
      </c>
      <c r="C325" s="51">
        <f>+'Fuel Inventory and M&amp;S'!C20</f>
        <v>35193</v>
      </c>
      <c r="D325" s="51">
        <f>+'Fuel Inventory and M&amp;S'!D20</f>
        <v>34989</v>
      </c>
    </row>
    <row r="326" spans="1:6" s="39" customFormat="1" x14ac:dyDescent="0.15">
      <c r="A326" s="40" t="s">
        <v>176</v>
      </c>
      <c r="B326" s="51">
        <f>+'Fuel Inventory and M&amp;S'!B21</f>
        <v>10214</v>
      </c>
      <c r="C326" s="51">
        <f>+'Fuel Inventory and M&amp;S'!C21</f>
        <v>10521</v>
      </c>
      <c r="D326" s="51">
        <f>+'Fuel Inventory and M&amp;S'!D21</f>
        <v>10521</v>
      </c>
    </row>
    <row r="327" spans="1:6" ht="9.75" thickBot="1" x14ac:dyDescent="0.2">
      <c r="A327" s="2" t="s">
        <v>177</v>
      </c>
      <c r="B327" s="5">
        <f t="shared" ref="B327:D327" si="24">SUM(B316:B326)</f>
        <v>5352223.9379999992</v>
      </c>
      <c r="C327" s="5">
        <f t="shared" si="24"/>
        <v>5803674.3501205407</v>
      </c>
      <c r="D327" s="5">
        <f t="shared" si="24"/>
        <v>6064536.792011979</v>
      </c>
    </row>
    <row r="329" spans="1:6" s="39" customFormat="1" x14ac:dyDescent="0.15">
      <c r="A329" s="26" t="s">
        <v>350</v>
      </c>
      <c r="B329" s="40"/>
    </row>
    <row r="330" spans="1:6" s="39" customFormat="1" x14ac:dyDescent="0.15">
      <c r="A330" s="40" t="s">
        <v>183</v>
      </c>
      <c r="B330" s="39">
        <f>SUMIF($F$3:$F$151,$F330,B$3:B$151)-B337</f>
        <v>313551.56774999981</v>
      </c>
      <c r="C330" s="39">
        <f>SUMIF($F$3:$F$151,$F330,C$3:C$151)-C337</f>
        <v>336376.65</v>
      </c>
      <c r="D330" s="39">
        <f>SUMIF($F$3:$F$151,$F330,D$3:D$151)-D337</f>
        <v>347065.95</v>
      </c>
      <c r="F330" s="39">
        <v>100</v>
      </c>
    </row>
    <row r="331" spans="1:6" s="39" customFormat="1" x14ac:dyDescent="0.15">
      <c r="A331" s="40" t="s">
        <v>184</v>
      </c>
      <c r="B331" s="39">
        <f>SUMIF($F$3:$F$151,$F331,B$3:B$151)+B337</f>
        <v>4780892.9022499993</v>
      </c>
      <c r="C331" s="39">
        <f>SUMIF($F$3:$F$151,$F331,C$3:C$151)+C337</f>
        <v>5420700.3499999996</v>
      </c>
      <c r="D331" s="39">
        <f>SUMIF($F$3:$F$151,$F331,D$3:D$151)+D337</f>
        <v>6530973.0499999998</v>
      </c>
      <c r="F331" s="39">
        <v>200</v>
      </c>
    </row>
    <row r="332" spans="1:6" s="39" customFormat="1" x14ac:dyDescent="0.15">
      <c r="A332" s="40" t="s">
        <v>185</v>
      </c>
      <c r="B332" s="39">
        <f>SUMIF($F$3:$F$151,$F332,B$3:B$151)</f>
        <v>1547494.6989999998</v>
      </c>
      <c r="C332" s="39">
        <f>SUMIF($F$3:$F$151,$F332,C$3:C$151)</f>
        <v>1684824</v>
      </c>
      <c r="D332" s="39">
        <f>SUMIF($F$3:$F$151,$F332,D$3:D$151)</f>
        <v>1732639</v>
      </c>
      <c r="F332" s="39">
        <v>300</v>
      </c>
    </row>
    <row r="333" spans="1:6" s="39" customFormat="1" ht="9.75" thickBot="1" x14ac:dyDescent="0.2">
      <c r="A333" s="40"/>
      <c r="B333" s="5">
        <f>SUM(B330:B332)</f>
        <v>6641939.1689999988</v>
      </c>
      <c r="C333" s="5">
        <f t="shared" ref="C333:D333" si="25">SUM(C330:C332)</f>
        <v>7441901</v>
      </c>
      <c r="D333" s="5">
        <f t="shared" si="25"/>
        <v>8610678</v>
      </c>
    </row>
    <row r="334" spans="1:6" s="39" customFormat="1" x14ac:dyDescent="0.15">
      <c r="A334" s="40"/>
      <c r="B334" s="40"/>
    </row>
    <row r="335" spans="1:6" s="39" customFormat="1" x14ac:dyDescent="0.15">
      <c r="A335" s="40" t="s">
        <v>336</v>
      </c>
      <c r="B335" s="39">
        <f t="shared" ref="B335:D335" si="26">SUM(B15:B20)</f>
        <v>326214.58499999996</v>
      </c>
      <c r="C335" s="39">
        <f t="shared" si="26"/>
        <v>329263</v>
      </c>
      <c r="D335" s="39">
        <f t="shared" si="26"/>
        <v>331929</v>
      </c>
    </row>
    <row r="336" spans="1:6" s="39" customFormat="1" x14ac:dyDescent="0.15">
      <c r="A336" s="40" t="s">
        <v>337</v>
      </c>
      <c r="B336" s="39">
        <f>+B335*0.55</f>
        <v>179418.02174999999</v>
      </c>
      <c r="C336" s="39">
        <f t="shared" ref="C336:D336" si="27">+C335*0.55</f>
        <v>181094.65000000002</v>
      </c>
      <c r="D336" s="39">
        <f t="shared" si="27"/>
        <v>182560.95</v>
      </c>
    </row>
    <row r="337" spans="1:6" s="39" customFormat="1" x14ac:dyDescent="0.15">
      <c r="A337" s="40" t="s">
        <v>338</v>
      </c>
      <c r="B337" s="39">
        <f>+B335-B336</f>
        <v>146796.56324999998</v>
      </c>
      <c r="C337" s="39">
        <f t="shared" ref="C337:D337" si="28">+C335-C336</f>
        <v>148168.34999999998</v>
      </c>
      <c r="D337" s="39">
        <f t="shared" si="28"/>
        <v>149368.04999999999</v>
      </c>
    </row>
    <row r="338" spans="1:6" s="39" customFormat="1" x14ac:dyDescent="0.15">
      <c r="A338" s="40"/>
      <c r="B338" s="40"/>
    </row>
    <row r="339" spans="1:6" s="39" customFormat="1" x14ac:dyDescent="0.15">
      <c r="A339" s="26" t="s">
        <v>355</v>
      </c>
      <c r="B339" s="40"/>
    </row>
    <row r="340" spans="1:6" s="39" customFormat="1" x14ac:dyDescent="0.15">
      <c r="A340" s="40" t="s">
        <v>339</v>
      </c>
      <c r="B340" s="39">
        <f t="shared" ref="B340:D340" si="29">+B299-B304</f>
        <v>2647315.3760000016</v>
      </c>
      <c r="C340" s="39">
        <f>+C299-C304</f>
        <v>2790299.0470466199</v>
      </c>
      <c r="D340" s="39">
        <f t="shared" si="29"/>
        <v>2977341.8548868834</v>
      </c>
    </row>
    <row r="341" spans="1:6" s="39" customFormat="1" x14ac:dyDescent="0.15">
      <c r="A341" s="40" t="s">
        <v>340</v>
      </c>
      <c r="B341" s="39">
        <f t="shared" ref="B341:D342" si="30">-SUMIF($F$153:$F$299,$F341,B$153:B$299)</f>
        <v>-26646.594000000001</v>
      </c>
      <c r="C341" s="39">
        <f t="shared" si="30"/>
        <v>-39949.575732758</v>
      </c>
      <c r="D341" s="39">
        <f t="shared" si="30"/>
        <v>-39966.904761031998</v>
      </c>
      <c r="F341" s="39" t="s">
        <v>255</v>
      </c>
    </row>
    <row r="342" spans="1:6" s="39" customFormat="1" x14ac:dyDescent="0.15">
      <c r="A342" s="40" t="s">
        <v>341</v>
      </c>
      <c r="B342" s="39">
        <f t="shared" si="30"/>
        <v>-69147.199000000022</v>
      </c>
      <c r="C342" s="39">
        <f t="shared" si="30"/>
        <v>-70637.469434403101</v>
      </c>
      <c r="D342" s="39">
        <f t="shared" si="30"/>
        <v>-74049.390137830909</v>
      </c>
      <c r="F342" s="39" t="s">
        <v>335</v>
      </c>
    </row>
    <row r="343" spans="1:6" s="39" customFormat="1" ht="9.75" thickBot="1" x14ac:dyDescent="0.2">
      <c r="A343" s="40" t="s">
        <v>342</v>
      </c>
      <c r="B343" s="5">
        <f>SUM(B340:B342)</f>
        <v>2551521.5830000015</v>
      </c>
      <c r="C343" s="5">
        <f t="shared" ref="C343:D343" si="31">SUM(C340:C342)</f>
        <v>2679712.0018794592</v>
      </c>
      <c r="D343" s="5">
        <f t="shared" si="31"/>
        <v>2863325.5599880205</v>
      </c>
    </row>
    <row r="344" spans="1:6" s="39" customFormat="1" x14ac:dyDescent="0.15">
      <c r="A344" s="40"/>
      <c r="B344" s="40"/>
      <c r="F344" s="13"/>
    </row>
    <row r="345" spans="1:6" s="39" customFormat="1" x14ac:dyDescent="0.15">
      <c r="A345" s="26" t="s">
        <v>356</v>
      </c>
      <c r="B345" s="40"/>
      <c r="F345" s="13"/>
    </row>
    <row r="346" spans="1:6" s="39" customFormat="1" x14ac:dyDescent="0.15">
      <c r="A346" s="40" t="s">
        <v>346</v>
      </c>
      <c r="B346" s="39">
        <v>98965.826749999833</v>
      </c>
      <c r="C346" s="39">
        <f>+C$343*C330/C$333</f>
        <v>121123.96364275824</v>
      </c>
      <c r="D346" s="39">
        <f t="shared" ref="D346" si="32">+D$343*D330/D$333</f>
        <v>115410.51768937641</v>
      </c>
      <c r="E346" s="47"/>
    </row>
    <row r="347" spans="1:6" s="39" customFormat="1" x14ac:dyDescent="0.15">
      <c r="A347" s="40" t="s">
        <v>347</v>
      </c>
      <c r="B347" s="39">
        <f>1829469.29625-18851-5312.582</f>
        <v>1805305.71425</v>
      </c>
      <c r="C347" s="39">
        <f t="shared" ref="C347:D348" si="33">+C$343*C331/C$333</f>
        <v>1951909.302003236</v>
      </c>
      <c r="D347" s="39">
        <f t="shared" si="33"/>
        <v>2171757.2142005446</v>
      </c>
      <c r="E347" s="47"/>
    </row>
    <row r="348" spans="1:6" s="39" customFormat="1" x14ac:dyDescent="0.15">
      <c r="A348" s="40" t="s">
        <v>348</v>
      </c>
      <c r="B348" s="39">
        <v>647250.04199999978</v>
      </c>
      <c r="C348" s="39">
        <f t="shared" si="33"/>
        <v>606678.73623346479</v>
      </c>
      <c r="D348" s="39">
        <f t="shared" si="33"/>
        <v>576157.8280980991</v>
      </c>
      <c r="E348" s="47"/>
    </row>
    <row r="349" spans="1:6" s="39" customFormat="1" ht="9.75" thickBot="1" x14ac:dyDescent="0.2">
      <c r="A349" s="40"/>
      <c r="B349" s="5">
        <f>SUM(B346:B348)</f>
        <v>2551521.5829999996</v>
      </c>
      <c r="C349" s="5">
        <f t="shared" ref="C349:D349" si="34">SUM(C346:C348)</f>
        <v>2679712.0018794592</v>
      </c>
      <c r="D349" s="5">
        <f t="shared" si="34"/>
        <v>2863325.5599880205</v>
      </c>
      <c r="E349" s="48">
        <f>SUM(E346:E348)</f>
        <v>0</v>
      </c>
      <c r="F349" s="7"/>
    </row>
    <row r="350" spans="1:6" s="39" customFormat="1" x14ac:dyDescent="0.15">
      <c r="A350" s="40"/>
      <c r="B350" s="46"/>
      <c r="E350" s="47"/>
      <c r="F350" s="13"/>
    </row>
    <row r="351" spans="1:6" s="39" customFormat="1" x14ac:dyDescent="0.15">
      <c r="A351" s="26" t="s">
        <v>357</v>
      </c>
      <c r="B351" s="40"/>
      <c r="E351" s="47"/>
      <c r="F351" s="13"/>
    </row>
    <row r="352" spans="1:6" s="39" customFormat="1" x14ac:dyDescent="0.15">
      <c r="A352" s="40" t="s">
        <v>349</v>
      </c>
      <c r="B352" s="39">
        <f t="shared" ref="B352:D354" si="35">+B330-B346</f>
        <v>214585.74099999998</v>
      </c>
      <c r="C352" s="39">
        <f t="shared" si="35"/>
        <v>215252.68635724176</v>
      </c>
      <c r="D352" s="39">
        <f>+D330-D346</f>
        <v>231655.43231062358</v>
      </c>
      <c r="E352" s="47"/>
    </row>
    <row r="353" spans="1:6" s="39" customFormat="1" x14ac:dyDescent="0.15">
      <c r="A353" s="40" t="s">
        <v>344</v>
      </c>
      <c r="B353" s="39">
        <f t="shared" si="35"/>
        <v>2975587.1879999992</v>
      </c>
      <c r="C353" s="39">
        <f t="shared" si="35"/>
        <v>3468791.0479967636</v>
      </c>
      <c r="D353" s="39">
        <f t="shared" si="35"/>
        <v>4359215.8357994556</v>
      </c>
    </row>
    <row r="354" spans="1:6" s="39" customFormat="1" x14ac:dyDescent="0.15">
      <c r="A354" s="40" t="s">
        <v>345</v>
      </c>
      <c r="B354" s="39">
        <f t="shared" si="35"/>
        <v>900244.65700000001</v>
      </c>
      <c r="C354" s="39">
        <f t="shared" si="35"/>
        <v>1078145.2637665351</v>
      </c>
      <c r="D354" s="39">
        <f t="shared" si="35"/>
        <v>1156481.1719019008</v>
      </c>
    </row>
    <row r="355" spans="1:6" s="39" customFormat="1" ht="9.75" thickBot="1" x14ac:dyDescent="0.2">
      <c r="A355" s="40"/>
      <c r="B355" s="5">
        <f t="shared" ref="B355:D355" si="36">SUM(B352:B354)</f>
        <v>4090417.5859999992</v>
      </c>
      <c r="C355" s="5">
        <f t="shared" si="36"/>
        <v>4762188.9981205408</v>
      </c>
      <c r="D355" s="5">
        <f t="shared" si="36"/>
        <v>5747352.44001198</v>
      </c>
    </row>
    <row r="356" spans="1:6" s="39" customFormat="1" x14ac:dyDescent="0.15">
      <c r="A356" s="40"/>
      <c r="B356" s="40"/>
    </row>
    <row r="357" spans="1:6" s="39" customFormat="1" x14ac:dyDescent="0.15">
      <c r="A357" s="26" t="s">
        <v>358</v>
      </c>
      <c r="B357" s="40"/>
    </row>
    <row r="358" spans="1:6" s="39" customFormat="1" x14ac:dyDescent="0.15">
      <c r="A358" s="40" t="s">
        <v>183</v>
      </c>
      <c r="B358" s="39">
        <f>4761.91+2160.315</f>
        <v>6922.2250000000004</v>
      </c>
      <c r="C358" s="39">
        <f>(C$302+C$319)*3428940.84/1082034745.49</f>
        <v>2815.6098725099687</v>
      </c>
      <c r="D358" s="39">
        <f>(D$302+D$319)*C358/C$361</f>
        <v>543.04614394429916</v>
      </c>
    </row>
    <row r="359" spans="1:6" s="39" customFormat="1" x14ac:dyDescent="0.15">
      <c r="A359" s="40" t="s">
        <v>184</v>
      </c>
      <c r="B359" s="39">
        <f>398633.512+657169.22</f>
        <v>1055802.7319999998</v>
      </c>
      <c r="C359" s="39">
        <f>(C$302+C$319)*1025480774.97/1082034745.49</f>
        <v>842054.12948294135</v>
      </c>
      <c r="D359" s="39">
        <f>(D$302+D$319)*C359/C$361</f>
        <v>162406.82080022999</v>
      </c>
    </row>
    <row r="360" spans="1:6" s="39" customFormat="1" x14ac:dyDescent="0.15">
      <c r="A360" s="40" t="s">
        <v>185</v>
      </c>
      <c r="B360" s="39">
        <v>69421.038</v>
      </c>
      <c r="C360" s="39">
        <f>(C$302+C$319)*53125029.68/1082034745.49</f>
        <v>43622.612644548608</v>
      </c>
      <c r="D360" s="39">
        <f>(D$302+D$319)*C360/C$361</f>
        <v>8413.4850558257076</v>
      </c>
    </row>
    <row r="361" spans="1:6" s="39" customFormat="1" ht="9.75" thickBot="1" x14ac:dyDescent="0.2">
      <c r="A361" s="40"/>
      <c r="B361" s="5">
        <f>SUM(B358:B360)</f>
        <v>1132145.9949999999</v>
      </c>
      <c r="C361" s="5">
        <f>SUM(C358:C360)</f>
        <v>888492.35199999996</v>
      </c>
      <c r="D361" s="5">
        <f t="shared" ref="D361" si="37">SUM(D358:D360)</f>
        <v>171363.35199999998</v>
      </c>
    </row>
    <row r="362" spans="1:6" s="39" customFormat="1" x14ac:dyDescent="0.15">
      <c r="A362" s="40"/>
      <c r="B362" s="40"/>
      <c r="C362" s="12"/>
      <c r="D362" s="12"/>
    </row>
    <row r="363" spans="1:6" s="39" customFormat="1" x14ac:dyDescent="0.15">
      <c r="A363" s="26" t="s">
        <v>359</v>
      </c>
      <c r="B363" s="40"/>
    </row>
    <row r="364" spans="1:6" s="39" customFormat="1" x14ac:dyDescent="0.15">
      <c r="A364" s="40" t="s">
        <v>183</v>
      </c>
      <c r="B364" s="39">
        <f>+B352+B358</f>
        <v>221507.96599999999</v>
      </c>
      <c r="C364" s="39">
        <f t="shared" ref="C364" si="38">+C352+C358</f>
        <v>218068.29622975172</v>
      </c>
      <c r="D364" s="39">
        <f>+D352+D358</f>
        <v>232198.47845456787</v>
      </c>
    </row>
    <row r="365" spans="1:6" s="39" customFormat="1" x14ac:dyDescent="0.15">
      <c r="A365" s="40" t="s">
        <v>184</v>
      </c>
      <c r="B365" s="39">
        <f>+B353+B359</f>
        <v>4031389.919999999</v>
      </c>
      <c r="C365" s="39">
        <f t="shared" ref="C365:D365" si="39">+C353+C359</f>
        <v>4310845.1774797048</v>
      </c>
      <c r="D365" s="39">
        <f t="shared" si="39"/>
        <v>4521622.6565996855</v>
      </c>
    </row>
    <row r="366" spans="1:6" s="39" customFormat="1" x14ac:dyDescent="0.15">
      <c r="A366" s="40" t="s">
        <v>185</v>
      </c>
      <c r="B366" s="39">
        <f t="shared" ref="B366:D366" si="40">+B354+B360+B325+B326+B323</f>
        <v>1019284.6950000001</v>
      </c>
      <c r="C366" s="39">
        <f t="shared" si="40"/>
        <v>1170481.8764110836</v>
      </c>
      <c r="D366" s="39">
        <f t="shared" si="40"/>
        <v>1213404.6569577265</v>
      </c>
    </row>
    <row r="367" spans="1:6" s="39" customFormat="1" x14ac:dyDescent="0.15">
      <c r="A367" s="40" t="s">
        <v>343</v>
      </c>
      <c r="B367" s="39">
        <f t="shared" ref="B367:D367" si="41">+B324</f>
        <v>77808</v>
      </c>
      <c r="C367" s="39">
        <f t="shared" si="41"/>
        <v>104279</v>
      </c>
      <c r="D367" s="39">
        <f t="shared" si="41"/>
        <v>97311</v>
      </c>
    </row>
    <row r="368" spans="1:6" s="39" customFormat="1" ht="9.75" thickBot="1" x14ac:dyDescent="0.2">
      <c r="A368" s="40"/>
      <c r="B368" s="5">
        <f>SUM(B364:B367)</f>
        <v>5349990.5809999993</v>
      </c>
      <c r="C368" s="5">
        <f t="shared" ref="C368:D368" si="42">SUM(C364:C367)</f>
        <v>5803674.3501205407</v>
      </c>
      <c r="D368" s="5">
        <f t="shared" si="42"/>
        <v>6064536.79201198</v>
      </c>
      <c r="F368" s="39">
        <f>SUM(F364:F367)</f>
        <v>0</v>
      </c>
    </row>
    <row r="369" spans="1:4" s="39" customFormat="1" x14ac:dyDescent="0.15">
      <c r="A369" s="40"/>
      <c r="B369" s="53">
        <f>+B368-B327</f>
        <v>-2233.3569999998435</v>
      </c>
      <c r="C369" s="53">
        <f>+C368-C327</f>
        <v>0</v>
      </c>
      <c r="D369" s="53">
        <f t="shared" ref="D369" si="43">+D368-D327</f>
        <v>0</v>
      </c>
    </row>
    <row r="370" spans="1:4" s="39" customFormat="1" x14ac:dyDescent="0.15">
      <c r="A370" s="40"/>
      <c r="B370" s="45"/>
      <c r="C370" s="20"/>
      <c r="D370" s="20"/>
    </row>
    <row r="371" spans="1:4" s="39" customFormat="1" x14ac:dyDescent="0.15">
      <c r="A371" s="26" t="s">
        <v>360</v>
      </c>
      <c r="B371" s="40"/>
    </row>
    <row r="372" spans="1:4" s="39" customFormat="1" x14ac:dyDescent="0.15">
      <c r="A372" s="40" t="s">
        <v>183</v>
      </c>
      <c r="B372" s="23">
        <f>(C372-0.122)*0.98+0.122</f>
        <v>1.06587524</v>
      </c>
      <c r="C372" s="23">
        <v>1.0851379999999999</v>
      </c>
      <c r="D372" s="23">
        <f t="shared" ref="D372" si="44">+(C372-0.122)*1.02+0.122</f>
        <v>1.1044007599999999</v>
      </c>
    </row>
    <row r="373" spans="1:4" s="39" customFormat="1" x14ac:dyDescent="0.15">
      <c r="A373" s="40" t="s">
        <v>184</v>
      </c>
      <c r="B373" s="23">
        <f>+C373</f>
        <v>0.15</v>
      </c>
      <c r="C373" s="23">
        <v>0.15</v>
      </c>
      <c r="D373" s="23">
        <f t="shared" ref="D373" si="45">+C373</f>
        <v>0.15</v>
      </c>
    </row>
    <row r="374" spans="1:4" s="39" customFormat="1" x14ac:dyDescent="0.15">
      <c r="A374" s="40" t="s">
        <v>185</v>
      </c>
      <c r="B374" s="23">
        <f>+(C374-0.45)*0.98+0.45</f>
        <v>1.4405408799999999</v>
      </c>
      <c r="C374" s="23">
        <v>1.4607559999999999</v>
      </c>
      <c r="D374" s="23">
        <f t="shared" ref="D374" si="46">+(C374-0.45)*1.02+0.45</f>
        <v>1.48097112</v>
      </c>
    </row>
    <row r="375" spans="1:4" s="39" customFormat="1" x14ac:dyDescent="0.15">
      <c r="A375" s="40" t="s">
        <v>343</v>
      </c>
      <c r="B375" s="23">
        <f>+C375</f>
        <v>0.05</v>
      </c>
      <c r="C375" s="23">
        <v>0.05</v>
      </c>
      <c r="D375" s="23">
        <f t="shared" ref="D375" si="47">+C375</f>
        <v>0.05</v>
      </c>
    </row>
    <row r="377" spans="1:4" s="39" customFormat="1" ht="11.25" x14ac:dyDescent="0.3">
      <c r="A377" s="26" t="s">
        <v>361</v>
      </c>
      <c r="B377" s="43" t="s">
        <v>150</v>
      </c>
      <c r="C377" s="43" t="s">
        <v>151</v>
      </c>
      <c r="D377" s="43" t="s">
        <v>152</v>
      </c>
    </row>
    <row r="378" spans="1:4" s="39" customFormat="1" x14ac:dyDescent="0.15">
      <c r="A378" s="40" t="s">
        <v>183</v>
      </c>
      <c r="B378" s="39">
        <f t="shared" ref="B378:D378" si="48">+B364*B372/100</f>
        <v>2360.9985642216184</v>
      </c>
      <c r="C378" s="39">
        <f t="shared" si="48"/>
        <v>2366.3419483416028</v>
      </c>
      <c r="D378" s="39">
        <f t="shared" si="48"/>
        <v>2564.4017607606834</v>
      </c>
    </row>
    <row r="379" spans="1:4" s="39" customFormat="1" x14ac:dyDescent="0.15">
      <c r="A379" s="40" t="s">
        <v>184</v>
      </c>
      <c r="B379" s="39">
        <f>+B365*B373/100</f>
        <v>6047.0848799999976</v>
      </c>
      <c r="C379" s="39">
        <f t="shared" ref="C379:D381" si="49">+C365*C373/100</f>
        <v>6466.2677662195565</v>
      </c>
      <c r="D379" s="39">
        <f t="shared" si="49"/>
        <v>6782.4339848995278</v>
      </c>
    </row>
    <row r="380" spans="1:4" s="39" customFormat="1" x14ac:dyDescent="0.15">
      <c r="A380" s="40" t="s">
        <v>185</v>
      </c>
      <c r="B380" s="39">
        <f>+B366*B374/100</f>
        <v>14683.212715058315</v>
      </c>
      <c r="C380" s="39">
        <f t="shared" si="49"/>
        <v>17097.884238587489</v>
      </c>
      <c r="D380" s="39">
        <f t="shared" si="49"/>
        <v>17970.172538278999</v>
      </c>
    </row>
    <row r="381" spans="1:4" s="39" customFormat="1" x14ac:dyDescent="0.15">
      <c r="A381" s="40" t="s">
        <v>343</v>
      </c>
      <c r="B381" s="39">
        <f>+B367*B375/100</f>
        <v>38.904000000000003</v>
      </c>
      <c r="C381" s="39">
        <f t="shared" si="49"/>
        <v>52.139500000000005</v>
      </c>
      <c r="D381" s="39">
        <f t="shared" si="49"/>
        <v>48.655500000000004</v>
      </c>
    </row>
    <row r="382" spans="1:4" s="39" customFormat="1" x14ac:dyDescent="0.15">
      <c r="A382" s="40" t="s">
        <v>363</v>
      </c>
      <c r="B382" s="19">
        <f t="shared" ref="B382:D382" si="50">SUM(B378:B381)</f>
        <v>23130.200159279932</v>
      </c>
      <c r="C382" s="19">
        <f t="shared" si="50"/>
        <v>25982.63345314865</v>
      </c>
      <c r="D382" s="19">
        <f t="shared" si="50"/>
        <v>27365.663783939213</v>
      </c>
    </row>
    <row r="383" spans="1:4" x14ac:dyDescent="0.15">
      <c r="A383" s="2" t="s">
        <v>362</v>
      </c>
      <c r="B383" s="13">
        <v>600</v>
      </c>
      <c r="C383" s="13">
        <v>600</v>
      </c>
      <c r="D383" s="13">
        <f t="shared" ref="D383" si="51">+C383</f>
        <v>600</v>
      </c>
    </row>
    <row r="384" spans="1:4" s="39" customFormat="1" x14ac:dyDescent="0.15">
      <c r="A384" s="40" t="s">
        <v>364</v>
      </c>
      <c r="B384" s="13">
        <v>234.577</v>
      </c>
      <c r="C384" s="13">
        <v>234.577</v>
      </c>
      <c r="D384" s="13">
        <f t="shared" ref="D384" si="52">+C384</f>
        <v>234.577</v>
      </c>
    </row>
    <row r="385" spans="1:4" x14ac:dyDescent="0.15">
      <c r="A385" s="40" t="s">
        <v>388</v>
      </c>
      <c r="B385" s="13">
        <v>231.56979809032438</v>
      </c>
      <c r="C385" s="13"/>
      <c r="D385" s="13"/>
    </row>
    <row r="386" spans="1:4" ht="9.75" thickBot="1" x14ac:dyDescent="0.2">
      <c r="A386" s="6" t="s">
        <v>365</v>
      </c>
      <c r="B386" s="5">
        <f>SUM(B382:B385)</f>
        <v>24196.346957370257</v>
      </c>
      <c r="C386" s="5">
        <f t="shared" ref="C386:D386" si="53">SUM(C382:C385)</f>
        <v>26817.210453148651</v>
      </c>
      <c r="D386" s="5">
        <f t="shared" si="53"/>
        <v>28200.240783939214</v>
      </c>
    </row>
  </sheetData>
  <pageMargins left="1" right="0.75" top="1" bottom="1" header="0.5" footer="0.5"/>
  <pageSetup scale="92" orientation="portrait" r:id="rId1"/>
  <headerFooter>
    <oddHeader>&amp;R&amp;"Times New Roman,Bold"&amp;12KU KIUC-1 Question No. 36
Page 2 of 2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9"/>
  <sheetViews>
    <sheetView tabSelected="1" workbookViewId="0">
      <selection activeCell="C23" sqref="C23"/>
    </sheetView>
  </sheetViews>
  <sheetFormatPr defaultColWidth="30.7109375" defaultRowHeight="9" x14ac:dyDescent="0.15"/>
  <cols>
    <col min="1" max="1" width="30.7109375" style="45" customWidth="1"/>
    <col min="2" max="2" width="9.140625" style="20" customWidth="1"/>
    <col min="3" max="4" width="10.7109375" style="20" customWidth="1"/>
    <col min="5" max="250" width="9.140625" style="20" customWidth="1"/>
    <col min="251" max="16384" width="30.7109375" style="20"/>
  </cols>
  <sheetData>
    <row r="1" spans="1:4" s="44" customFormat="1" x14ac:dyDescent="0.15">
      <c r="A1" s="77"/>
    </row>
    <row r="2" spans="1:4" s="44" customFormat="1" x14ac:dyDescent="0.15">
      <c r="A2" s="77" t="s">
        <v>0</v>
      </c>
      <c r="B2" s="44" t="s">
        <v>180</v>
      </c>
      <c r="C2" s="44" t="s">
        <v>150</v>
      </c>
      <c r="D2" s="44" t="s">
        <v>151</v>
      </c>
    </row>
    <row r="3" spans="1:4" s="44" customFormat="1" x14ac:dyDescent="0.15">
      <c r="A3" s="77"/>
    </row>
    <row r="5" spans="1:4" x14ac:dyDescent="0.15">
      <c r="A5" s="45" t="s">
        <v>154</v>
      </c>
    </row>
    <row r="6" spans="1:4" x14ac:dyDescent="0.15">
      <c r="A6" s="45" t="s">
        <v>155</v>
      </c>
      <c r="B6" s="20">
        <v>1138613</v>
      </c>
      <c r="C6" s="20">
        <v>892726</v>
      </c>
      <c r="D6" s="20">
        <v>175597</v>
      </c>
    </row>
    <row r="8" spans="1:4" x14ac:dyDescent="0.15">
      <c r="A8" s="45" t="s">
        <v>178</v>
      </c>
    </row>
    <row r="9" spans="1:4" x14ac:dyDescent="0.15">
      <c r="A9" s="45" t="s">
        <v>155</v>
      </c>
      <c r="B9" s="20">
        <v>18851</v>
      </c>
      <c r="C9" s="20">
        <v>21046</v>
      </c>
      <c r="D9" s="20">
        <v>34632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21"/>
  <sheetViews>
    <sheetView tabSelected="1" workbookViewId="0">
      <selection activeCell="C23" sqref="C23"/>
    </sheetView>
  </sheetViews>
  <sheetFormatPr defaultRowHeight="9" outlineLevelRow="1" x14ac:dyDescent="0.15"/>
  <cols>
    <col min="1" max="1" width="30.7109375" style="40" customWidth="1"/>
    <col min="2" max="2" width="10.7109375" style="40" customWidth="1"/>
    <col min="3" max="4" width="10.7109375" style="39" customWidth="1"/>
    <col min="5" max="16384" width="9.140625" style="39"/>
  </cols>
  <sheetData>
    <row r="1" spans="1:4" s="41" customFormat="1" x14ac:dyDescent="0.15">
      <c r="A1" s="42"/>
      <c r="B1" s="42"/>
    </row>
    <row r="2" spans="1:4" s="41" customFormat="1" x14ac:dyDescent="0.15">
      <c r="A2" s="42" t="s">
        <v>0</v>
      </c>
      <c r="B2" s="41" t="s">
        <v>180</v>
      </c>
      <c r="C2" s="41" t="s">
        <v>150</v>
      </c>
      <c r="D2" s="41" t="s">
        <v>151</v>
      </c>
    </row>
    <row r="3" spans="1:4" s="41" customFormat="1" x14ac:dyDescent="0.15">
      <c r="A3" s="42"/>
      <c r="B3" s="42"/>
    </row>
    <row r="4" spans="1:4" ht="9.75" thickBot="1" x14ac:dyDescent="0.2">
      <c r="A4" s="11" t="s">
        <v>163</v>
      </c>
      <c r="B4" s="9"/>
    </row>
    <row r="5" spans="1:4" s="50" customFormat="1" outlineLevel="1" x14ac:dyDescent="0.15">
      <c r="A5" s="49" t="s">
        <v>164</v>
      </c>
      <c r="B5" s="49"/>
      <c r="C5" s="50">
        <v>77808.311919999993</v>
      </c>
      <c r="D5" s="50">
        <v>101722.353132588</v>
      </c>
    </row>
    <row r="6" spans="1:4" s="50" customFormat="1" outlineLevel="1" x14ac:dyDescent="0.15">
      <c r="A6" s="49" t="s">
        <v>165</v>
      </c>
      <c r="B6" s="49"/>
    </row>
    <row r="7" spans="1:4" s="50" customFormat="1" outlineLevel="1" x14ac:dyDescent="0.15">
      <c r="A7" s="49" t="s">
        <v>166</v>
      </c>
      <c r="B7" s="49"/>
    </row>
    <row r="8" spans="1:4" s="50" customFormat="1" outlineLevel="1" x14ac:dyDescent="0.15">
      <c r="A8" s="49" t="s">
        <v>167</v>
      </c>
      <c r="B8" s="49"/>
    </row>
    <row r="9" spans="1:4" s="50" customFormat="1" outlineLevel="1" x14ac:dyDescent="0.15">
      <c r="A9" s="49" t="s">
        <v>168</v>
      </c>
      <c r="B9" s="49"/>
      <c r="D9" s="50">
        <v>456100.97510054498</v>
      </c>
    </row>
    <row r="10" spans="1:4" s="50" customFormat="1" outlineLevel="1" x14ac:dyDescent="0.15">
      <c r="A10" s="49" t="s">
        <v>169</v>
      </c>
      <c r="B10" s="49"/>
    </row>
    <row r="11" spans="1:4" s="50" customFormat="1" outlineLevel="1" x14ac:dyDescent="0.15">
      <c r="A11" s="49" t="s">
        <v>170</v>
      </c>
      <c r="B11" s="49"/>
    </row>
    <row r="12" spans="1:4" s="50" customFormat="1" outlineLevel="1" x14ac:dyDescent="0.15">
      <c r="A12" s="49" t="s">
        <v>171</v>
      </c>
      <c r="B12" s="49"/>
    </row>
    <row r="13" spans="1:4" s="50" customFormat="1" outlineLevel="1" x14ac:dyDescent="0.15">
      <c r="A13" s="49" t="s">
        <v>168</v>
      </c>
      <c r="B13" s="49"/>
      <c r="D13" s="50">
        <v>-458087.026205</v>
      </c>
    </row>
    <row r="14" spans="1:4" s="50" customFormat="1" x14ac:dyDescent="0.15">
      <c r="A14" s="49" t="s">
        <v>172</v>
      </c>
      <c r="B14" s="39">
        <v>77808</v>
      </c>
      <c r="C14" s="39">
        <v>104279</v>
      </c>
      <c r="D14" s="39">
        <v>97311</v>
      </c>
    </row>
    <row r="15" spans="1:4" outlineLevel="1" x14ac:dyDescent="0.15">
      <c r="A15" s="40" t="s">
        <v>164</v>
      </c>
      <c r="C15" s="40">
        <v>36405.242769999997</v>
      </c>
      <c r="D15" s="39">
        <v>34668.713150000003</v>
      </c>
    </row>
    <row r="16" spans="1:4" outlineLevel="1" x14ac:dyDescent="0.15">
      <c r="A16" s="40" t="s">
        <v>169</v>
      </c>
      <c r="C16" s="40"/>
    </row>
    <row r="17" spans="1:4" outlineLevel="1" x14ac:dyDescent="0.15">
      <c r="A17" s="40" t="s">
        <v>173</v>
      </c>
      <c r="C17" s="40"/>
    </row>
    <row r="18" spans="1:4" outlineLevel="1" x14ac:dyDescent="0.15">
      <c r="A18" s="40" t="s">
        <v>174</v>
      </c>
      <c r="C18" s="40"/>
    </row>
    <row r="19" spans="1:4" outlineLevel="1" x14ac:dyDescent="0.15">
      <c r="A19" s="40" t="s">
        <v>168</v>
      </c>
      <c r="C19" s="40"/>
      <c r="D19" s="39">
        <v>-204.22300000000001</v>
      </c>
    </row>
    <row r="20" spans="1:4" x14ac:dyDescent="0.15">
      <c r="A20" s="40" t="s">
        <v>175</v>
      </c>
      <c r="B20" s="39">
        <v>36405</v>
      </c>
      <c r="C20" s="39">
        <v>35193</v>
      </c>
      <c r="D20" s="39">
        <v>34989</v>
      </c>
    </row>
    <row r="21" spans="1:4" x14ac:dyDescent="0.15">
      <c r="A21" s="40" t="s">
        <v>176</v>
      </c>
      <c r="B21" s="39">
        <v>10214</v>
      </c>
      <c r="C21" s="39">
        <v>10521</v>
      </c>
      <c r="D21" s="39">
        <v>10521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abSelected="1" workbookViewId="0">
      <selection activeCell="C23" sqref="C23"/>
    </sheetView>
  </sheetViews>
  <sheetFormatPr defaultRowHeight="15" x14ac:dyDescent="0.25"/>
  <cols>
    <col min="1" max="1" width="42" style="40" customWidth="1"/>
  </cols>
  <sheetData>
    <row r="1" spans="1:3" x14ac:dyDescent="0.25">
      <c r="A1" s="42"/>
    </row>
    <row r="2" spans="1:3" x14ac:dyDescent="0.25">
      <c r="A2" s="42" t="s">
        <v>0</v>
      </c>
    </row>
    <row r="3" spans="1:3" x14ac:dyDescent="0.25">
      <c r="A3" s="42"/>
    </row>
    <row r="5" spans="1:3" x14ac:dyDescent="0.25">
      <c r="A5" s="40" t="s">
        <v>149</v>
      </c>
    </row>
    <row r="6" spans="1:3" x14ac:dyDescent="0.25">
      <c r="A6" s="40" t="s">
        <v>148</v>
      </c>
      <c r="C6">
        <v>300</v>
      </c>
    </row>
    <row r="7" spans="1:3" x14ac:dyDescent="0.25">
      <c r="A7" s="40" t="s">
        <v>147</v>
      </c>
      <c r="C7" s="38" t="s">
        <v>255</v>
      </c>
    </row>
    <row r="8" spans="1:3" x14ac:dyDescent="0.25">
      <c r="A8" s="40" t="s">
        <v>146</v>
      </c>
      <c r="B8">
        <v>1301</v>
      </c>
      <c r="C8" t="s">
        <v>255</v>
      </c>
    </row>
    <row r="9" spans="1:3" s="21" customFormat="1" x14ac:dyDescent="0.25">
      <c r="A9" s="24" t="s">
        <v>145</v>
      </c>
      <c r="B9" s="21">
        <v>1301</v>
      </c>
      <c r="C9" s="21" t="s">
        <v>335</v>
      </c>
    </row>
    <row r="10" spans="1:3" x14ac:dyDescent="0.25">
      <c r="A10" s="40" t="s">
        <v>144</v>
      </c>
      <c r="B10">
        <v>1302</v>
      </c>
      <c r="C10" s="38" t="s">
        <v>255</v>
      </c>
    </row>
    <row r="11" spans="1:3" x14ac:dyDescent="0.25">
      <c r="A11" s="40" t="s">
        <v>143</v>
      </c>
      <c r="B11">
        <v>1303</v>
      </c>
      <c r="C11" s="38">
        <f>VLOOKUP(B11,'Vlookup Prop Class'!$D$11:$E$377,2,FALSE)</f>
        <v>300</v>
      </c>
    </row>
    <row r="12" spans="1:3" x14ac:dyDescent="0.25">
      <c r="A12" s="40" t="s">
        <v>142</v>
      </c>
      <c r="B12">
        <v>1303</v>
      </c>
      <c r="C12" s="38">
        <f>VLOOKUP(B12,'Vlookup Prop Class'!$D$11:$E$377,2,FALSE)</f>
        <v>300</v>
      </c>
    </row>
    <row r="13" spans="1:3" x14ac:dyDescent="0.25">
      <c r="A13" s="40" t="s">
        <v>141</v>
      </c>
      <c r="B13">
        <v>1310</v>
      </c>
      <c r="C13" s="38">
        <f>VLOOKUP(B13,'Vlookup Prop Class'!$D$11:$E$377,2,FALSE)</f>
        <v>100</v>
      </c>
    </row>
    <row r="14" spans="1:3" x14ac:dyDescent="0.25">
      <c r="A14" s="40" t="s">
        <v>140</v>
      </c>
      <c r="B14">
        <v>1310</v>
      </c>
      <c r="C14" s="38">
        <f>VLOOKUP(B14,'Vlookup Prop Class'!$D$11:$E$377,2,FALSE)</f>
        <v>100</v>
      </c>
    </row>
    <row r="15" spans="1:3" x14ac:dyDescent="0.25">
      <c r="A15" s="40" t="s">
        <v>139</v>
      </c>
      <c r="B15">
        <v>1310</v>
      </c>
      <c r="C15" s="38">
        <f>VLOOKUP(B15,'Vlookup Prop Class'!$D$11:$E$377,2,FALSE)</f>
        <v>100</v>
      </c>
    </row>
    <row r="16" spans="1:3" x14ac:dyDescent="0.25">
      <c r="A16" s="40" t="s">
        <v>138</v>
      </c>
      <c r="B16">
        <v>1310</v>
      </c>
      <c r="C16" s="38">
        <f>VLOOKUP(B16,'Vlookup Prop Class'!$D$11:$E$377,2,FALSE)</f>
        <v>100</v>
      </c>
    </row>
    <row r="17" spans="1:3" x14ac:dyDescent="0.25">
      <c r="A17" s="40" t="s">
        <v>137</v>
      </c>
      <c r="B17">
        <v>1311</v>
      </c>
      <c r="C17" s="38">
        <f>VLOOKUP(B17,'Vlookup Prop Class'!$D$11:$E$377,2,FALSE)</f>
        <v>100</v>
      </c>
    </row>
    <row r="18" spans="1:3" x14ac:dyDescent="0.25">
      <c r="A18" s="40" t="s">
        <v>136</v>
      </c>
      <c r="B18">
        <v>1311</v>
      </c>
      <c r="C18" s="38">
        <f>VLOOKUP(B18,'Vlookup Prop Class'!$D$11:$E$377,2,FALSE)</f>
        <v>100</v>
      </c>
    </row>
    <row r="19" spans="1:3" x14ac:dyDescent="0.25">
      <c r="A19" s="40" t="s">
        <v>135</v>
      </c>
      <c r="B19">
        <v>1311</v>
      </c>
      <c r="C19" s="38">
        <f>VLOOKUP(B19,'Vlookup Prop Class'!$D$11:$E$377,2,FALSE)</f>
        <v>100</v>
      </c>
    </row>
    <row r="20" spans="1:3" x14ac:dyDescent="0.25">
      <c r="A20" s="40" t="s">
        <v>134</v>
      </c>
      <c r="B20">
        <v>1311</v>
      </c>
      <c r="C20" s="38">
        <f>VLOOKUP(B20,'Vlookup Prop Class'!$D$11:$E$377,2,FALSE)</f>
        <v>100</v>
      </c>
    </row>
    <row r="21" spans="1:3" x14ac:dyDescent="0.25">
      <c r="A21" s="40" t="s">
        <v>133</v>
      </c>
      <c r="B21">
        <v>1311</v>
      </c>
      <c r="C21" s="38">
        <f>VLOOKUP(B21,'Vlookup Prop Class'!$D$11:$E$377,2,FALSE)</f>
        <v>100</v>
      </c>
    </row>
    <row r="22" spans="1:3" x14ac:dyDescent="0.25">
      <c r="A22" s="40" t="s">
        <v>132</v>
      </c>
      <c r="B22">
        <v>1311</v>
      </c>
      <c r="C22" s="38">
        <f>VLOOKUP(B22,'Vlookup Prop Class'!$D$11:$E$377,2,FALSE)</f>
        <v>100</v>
      </c>
    </row>
    <row r="23" spans="1:3" x14ac:dyDescent="0.25">
      <c r="A23" s="40" t="s">
        <v>131</v>
      </c>
      <c r="B23">
        <v>1312</v>
      </c>
      <c r="C23" s="38">
        <f>VLOOKUP(B23,'Vlookup Prop Class'!$D$11:$E$377,2,FALSE)</f>
        <v>200</v>
      </c>
    </row>
    <row r="24" spans="1:3" x14ac:dyDescent="0.25">
      <c r="A24" s="40" t="s">
        <v>130</v>
      </c>
      <c r="B24">
        <v>1312</v>
      </c>
      <c r="C24" s="38">
        <f>VLOOKUP(B24,'Vlookup Prop Class'!$D$11:$E$377,2,FALSE)</f>
        <v>200</v>
      </c>
    </row>
    <row r="25" spans="1:3" x14ac:dyDescent="0.25">
      <c r="A25" s="40" t="s">
        <v>129</v>
      </c>
      <c r="B25">
        <v>1312</v>
      </c>
      <c r="C25" s="38">
        <f>VLOOKUP(B25,'Vlookup Prop Class'!$D$11:$E$377,2,FALSE)</f>
        <v>200</v>
      </c>
    </row>
    <row r="26" spans="1:3" x14ac:dyDescent="0.25">
      <c r="A26" s="40" t="s">
        <v>128</v>
      </c>
      <c r="B26">
        <v>1312</v>
      </c>
      <c r="C26" s="38">
        <f>VLOOKUP(B26,'Vlookup Prop Class'!$D$11:$E$377,2,FALSE)</f>
        <v>200</v>
      </c>
    </row>
    <row r="27" spans="1:3" x14ac:dyDescent="0.25">
      <c r="A27" s="40" t="s">
        <v>127</v>
      </c>
      <c r="B27">
        <v>1312</v>
      </c>
      <c r="C27" s="38">
        <f>VLOOKUP(B27,'Vlookup Prop Class'!$D$11:$E$377,2,FALSE)</f>
        <v>200</v>
      </c>
    </row>
    <row r="28" spans="1:3" x14ac:dyDescent="0.25">
      <c r="A28" s="40" t="s">
        <v>126</v>
      </c>
      <c r="B28">
        <v>1312</v>
      </c>
      <c r="C28" s="38">
        <f>VLOOKUP(B28,'Vlookup Prop Class'!$D$11:$E$377,2,FALSE)</f>
        <v>200</v>
      </c>
    </row>
    <row r="29" spans="1:3" x14ac:dyDescent="0.25">
      <c r="A29" s="40" t="s">
        <v>125</v>
      </c>
      <c r="B29">
        <v>1312</v>
      </c>
      <c r="C29" s="38">
        <f>VLOOKUP(B29,'Vlookup Prop Class'!$D$11:$E$377,2,FALSE)</f>
        <v>200</v>
      </c>
    </row>
    <row r="30" spans="1:3" x14ac:dyDescent="0.25">
      <c r="A30" s="40" t="s">
        <v>124</v>
      </c>
      <c r="B30">
        <v>1312</v>
      </c>
      <c r="C30" s="38">
        <f>VLOOKUP(B30,'Vlookup Prop Class'!$D$11:$E$377,2,FALSE)</f>
        <v>200</v>
      </c>
    </row>
    <row r="31" spans="1:3" x14ac:dyDescent="0.25">
      <c r="A31" s="40" t="s">
        <v>123</v>
      </c>
      <c r="B31">
        <v>1312</v>
      </c>
      <c r="C31" s="38">
        <f>VLOOKUP(B31,'Vlookup Prop Class'!$D$11:$E$377,2,FALSE)</f>
        <v>200</v>
      </c>
    </row>
    <row r="32" spans="1:3" x14ac:dyDescent="0.25">
      <c r="A32" s="40" t="s">
        <v>122</v>
      </c>
      <c r="B32">
        <v>1314</v>
      </c>
      <c r="C32" s="38">
        <f>VLOOKUP(B32,'Vlookup Prop Class'!$D$11:$E$377,2,FALSE)</f>
        <v>200</v>
      </c>
    </row>
    <row r="33" spans="1:3" x14ac:dyDescent="0.25">
      <c r="A33" s="40" t="s">
        <v>121</v>
      </c>
      <c r="B33">
        <v>1314</v>
      </c>
      <c r="C33" s="38">
        <f>VLOOKUP(B33,'Vlookup Prop Class'!$D$11:$E$377,2,FALSE)</f>
        <v>200</v>
      </c>
    </row>
    <row r="34" spans="1:3" x14ac:dyDescent="0.25">
      <c r="A34" s="40" t="s">
        <v>120</v>
      </c>
      <c r="B34">
        <v>1314</v>
      </c>
      <c r="C34" s="38">
        <f>VLOOKUP(B34,'Vlookup Prop Class'!$D$11:$E$377,2,FALSE)</f>
        <v>200</v>
      </c>
    </row>
    <row r="35" spans="1:3" x14ac:dyDescent="0.25">
      <c r="A35" s="40" t="s">
        <v>119</v>
      </c>
      <c r="B35">
        <v>1315</v>
      </c>
      <c r="C35" s="38">
        <f>VLOOKUP(B35,'Vlookup Prop Class'!$D$11:$E$377,2,FALSE)</f>
        <v>200</v>
      </c>
    </row>
    <row r="36" spans="1:3" x14ac:dyDescent="0.25">
      <c r="A36" s="40" t="s">
        <v>118</v>
      </c>
      <c r="B36">
        <v>1315</v>
      </c>
      <c r="C36" s="38">
        <f>VLOOKUP(B36,'Vlookup Prop Class'!$D$11:$E$377,2,FALSE)</f>
        <v>200</v>
      </c>
    </row>
    <row r="37" spans="1:3" x14ac:dyDescent="0.25">
      <c r="A37" s="40" t="s">
        <v>117</v>
      </c>
      <c r="B37">
        <v>1315</v>
      </c>
      <c r="C37" s="38">
        <f>VLOOKUP(B37,'Vlookup Prop Class'!$D$11:$E$377,2,FALSE)</f>
        <v>200</v>
      </c>
    </row>
    <row r="38" spans="1:3" x14ac:dyDescent="0.25">
      <c r="A38" s="40" t="s">
        <v>116</v>
      </c>
      <c r="B38">
        <v>1315</v>
      </c>
      <c r="C38" s="38">
        <f>VLOOKUP(B38,'Vlookup Prop Class'!$D$11:$E$377,2,FALSE)</f>
        <v>200</v>
      </c>
    </row>
    <row r="39" spans="1:3" x14ac:dyDescent="0.25">
      <c r="A39" s="40" t="s">
        <v>115</v>
      </c>
      <c r="B39">
        <v>1315</v>
      </c>
      <c r="C39" s="38">
        <f>VLOOKUP(B39,'Vlookup Prop Class'!$D$11:$E$377,2,FALSE)</f>
        <v>200</v>
      </c>
    </row>
    <row r="40" spans="1:3" x14ac:dyDescent="0.25">
      <c r="A40" s="40" t="s">
        <v>114</v>
      </c>
      <c r="B40">
        <v>1315</v>
      </c>
      <c r="C40" s="38">
        <f>VLOOKUP(B40,'Vlookup Prop Class'!$D$11:$E$377,2,FALSE)</f>
        <v>200</v>
      </c>
    </row>
    <row r="41" spans="1:3" x14ac:dyDescent="0.25">
      <c r="A41" s="40" t="s">
        <v>113</v>
      </c>
      <c r="B41">
        <v>1316</v>
      </c>
      <c r="C41" s="38">
        <f>VLOOKUP(B41,'Vlookup Prop Class'!$D$11:$E$377,2,FALSE)</f>
        <v>200</v>
      </c>
    </row>
    <row r="42" spans="1:3" x14ac:dyDescent="0.25">
      <c r="A42" s="40" t="s">
        <v>112</v>
      </c>
      <c r="B42">
        <v>1316</v>
      </c>
      <c r="C42" s="38">
        <f>VLOOKUP(B42,'Vlookup Prop Class'!$D$11:$E$377,2,FALSE)</f>
        <v>200</v>
      </c>
    </row>
    <row r="43" spans="1:3" x14ac:dyDescent="0.25">
      <c r="A43" s="40" t="s">
        <v>111</v>
      </c>
      <c r="B43">
        <v>1317</v>
      </c>
      <c r="C43" s="38" t="s">
        <v>255</v>
      </c>
    </row>
    <row r="44" spans="1:3" x14ac:dyDescent="0.25">
      <c r="A44" s="40" t="s">
        <v>110</v>
      </c>
      <c r="B44">
        <v>1330</v>
      </c>
      <c r="C44" s="38">
        <f>VLOOKUP(B44,'Vlookup Prop Class'!$D$11:$E$377,2,FALSE)</f>
        <v>100</v>
      </c>
    </row>
    <row r="45" spans="1:3" x14ac:dyDescent="0.25">
      <c r="A45" s="40" t="s">
        <v>109</v>
      </c>
      <c r="B45">
        <v>1331</v>
      </c>
      <c r="C45" s="38">
        <f>VLOOKUP(B45,'Vlookup Prop Class'!$D$11:$E$377,2,FALSE)</f>
        <v>100</v>
      </c>
    </row>
    <row r="46" spans="1:3" x14ac:dyDescent="0.25">
      <c r="A46" s="40" t="s">
        <v>108</v>
      </c>
      <c r="B46">
        <v>1332</v>
      </c>
      <c r="C46" s="38">
        <f>VLOOKUP(B46,'Vlookup Prop Class'!$D$11:$E$377,2,FALSE)</f>
        <v>200</v>
      </c>
    </row>
    <row r="47" spans="1:3" x14ac:dyDescent="0.25">
      <c r="A47" s="40" t="s">
        <v>107</v>
      </c>
      <c r="B47">
        <v>1333</v>
      </c>
      <c r="C47" s="38">
        <f>VLOOKUP(B47,'Vlookup Prop Class'!$D$11:$E$377,2,FALSE)</f>
        <v>200</v>
      </c>
    </row>
    <row r="48" spans="1:3" x14ac:dyDescent="0.25">
      <c r="A48" s="40" t="s">
        <v>106</v>
      </c>
      <c r="B48">
        <v>1334</v>
      </c>
      <c r="C48" s="38">
        <f>VLOOKUP(B48,'Vlookup Prop Class'!$D$11:$E$377,2,FALSE)</f>
        <v>200</v>
      </c>
    </row>
    <row r="49" spans="1:3" x14ac:dyDescent="0.25">
      <c r="A49" s="40" t="s">
        <v>105</v>
      </c>
      <c r="B49">
        <v>1335</v>
      </c>
      <c r="C49" s="38">
        <f>VLOOKUP(B49,'Vlookup Prop Class'!$D$11:$E$377,2,FALSE)</f>
        <v>200</v>
      </c>
    </row>
    <row r="50" spans="1:3" x14ac:dyDescent="0.25">
      <c r="A50" s="40" t="s">
        <v>104</v>
      </c>
      <c r="B50">
        <v>1336</v>
      </c>
      <c r="C50" s="38">
        <f>VLOOKUP(B50,'Vlookup Prop Class'!$D$11:$E$377,2,FALSE)</f>
        <v>100</v>
      </c>
    </row>
    <row r="51" spans="1:3" x14ac:dyDescent="0.25">
      <c r="A51" s="40" t="s">
        <v>103</v>
      </c>
      <c r="B51">
        <v>1337</v>
      </c>
      <c r="C51" s="38" t="s">
        <v>255</v>
      </c>
    </row>
    <row r="52" spans="1:3" x14ac:dyDescent="0.25">
      <c r="A52" s="40" t="s">
        <v>102</v>
      </c>
      <c r="B52">
        <v>1340</v>
      </c>
      <c r="C52" s="38">
        <f>VLOOKUP(B52,'Vlookup Prop Class'!$D$11:$E$377,2,FALSE)</f>
        <v>100</v>
      </c>
    </row>
    <row r="53" spans="1:3" x14ac:dyDescent="0.25">
      <c r="A53" s="40" t="s">
        <v>101</v>
      </c>
      <c r="B53">
        <v>1341</v>
      </c>
      <c r="C53" s="38">
        <f>VLOOKUP(B53,'Vlookup Prop Class'!$D$11:$E$377,2,FALSE)</f>
        <v>200</v>
      </c>
    </row>
    <row r="54" spans="1:3" x14ac:dyDescent="0.25">
      <c r="A54" s="40" t="s">
        <v>100</v>
      </c>
      <c r="B54">
        <v>1342</v>
      </c>
      <c r="C54" s="38">
        <f>VLOOKUP(B54,'Vlookup Prop Class'!$D$11:$E$377,2,FALSE)</f>
        <v>200</v>
      </c>
    </row>
    <row r="55" spans="1:3" x14ac:dyDescent="0.25">
      <c r="A55" s="40" t="s">
        <v>99</v>
      </c>
      <c r="B55">
        <v>1342</v>
      </c>
      <c r="C55" s="38">
        <f>VLOOKUP(B55,'Vlookup Prop Class'!$D$11:$E$377,2,FALSE)</f>
        <v>200</v>
      </c>
    </row>
    <row r="56" spans="1:3" x14ac:dyDescent="0.25">
      <c r="A56" s="40" t="s">
        <v>98</v>
      </c>
      <c r="B56">
        <v>1343</v>
      </c>
      <c r="C56" s="38">
        <f>VLOOKUP(B56,'Vlookup Prop Class'!$D$11:$E$377,2,FALSE)</f>
        <v>200</v>
      </c>
    </row>
    <row r="57" spans="1:3" x14ac:dyDescent="0.25">
      <c r="A57" s="40" t="s">
        <v>97</v>
      </c>
      <c r="B57">
        <v>1344</v>
      </c>
      <c r="C57" s="38">
        <f>VLOOKUP(B57,'Vlookup Prop Class'!$D$11:$E$377,2,FALSE)</f>
        <v>200</v>
      </c>
    </row>
    <row r="58" spans="1:3" x14ac:dyDescent="0.25">
      <c r="A58" s="40" t="s">
        <v>96</v>
      </c>
      <c r="B58">
        <v>1345</v>
      </c>
      <c r="C58" s="38">
        <f>VLOOKUP(B58,'Vlookup Prop Class'!$D$11:$E$377,2,FALSE)</f>
        <v>200</v>
      </c>
    </row>
    <row r="59" spans="1:3" x14ac:dyDescent="0.25">
      <c r="A59" s="40" t="s">
        <v>95</v>
      </c>
      <c r="B59">
        <v>1345</v>
      </c>
      <c r="C59" s="38">
        <f>VLOOKUP(B59,'Vlookup Prop Class'!$D$11:$E$377,2,FALSE)</f>
        <v>200</v>
      </c>
    </row>
    <row r="60" spans="1:3" x14ac:dyDescent="0.25">
      <c r="A60" s="40" t="s">
        <v>94</v>
      </c>
      <c r="B60">
        <v>1346</v>
      </c>
      <c r="C60" s="38">
        <f>VLOOKUP(B60,'Vlookup Prop Class'!$D$11:$E$377,2,FALSE)</f>
        <v>200</v>
      </c>
    </row>
    <row r="61" spans="1:3" x14ac:dyDescent="0.25">
      <c r="A61" s="40" t="s">
        <v>93</v>
      </c>
      <c r="B61">
        <v>1347</v>
      </c>
      <c r="C61" s="38" t="s">
        <v>255</v>
      </c>
    </row>
    <row r="62" spans="1:3" x14ac:dyDescent="0.25">
      <c r="A62" s="40" t="s">
        <v>92</v>
      </c>
      <c r="B62">
        <v>1350</v>
      </c>
      <c r="C62" s="38">
        <f>VLOOKUP(B62,'Vlookup Prop Class'!$D$11:$E$377,2,FALSE)</f>
        <v>100</v>
      </c>
    </row>
    <row r="63" spans="1:3" x14ac:dyDescent="0.25">
      <c r="A63" s="40" t="s">
        <v>91</v>
      </c>
      <c r="B63">
        <v>1350</v>
      </c>
      <c r="C63" s="38">
        <f>VLOOKUP(B63,'Vlookup Prop Class'!$D$11:$E$377,2,FALSE)</f>
        <v>100</v>
      </c>
    </row>
    <row r="64" spans="1:3" s="21" customFormat="1" x14ac:dyDescent="0.25">
      <c r="A64" s="24" t="s">
        <v>90</v>
      </c>
      <c r="B64" s="21">
        <v>1350</v>
      </c>
      <c r="C64" s="21" t="s">
        <v>335</v>
      </c>
    </row>
    <row r="65" spans="1:3" s="21" customFormat="1" x14ac:dyDescent="0.25">
      <c r="A65" s="24" t="s">
        <v>89</v>
      </c>
      <c r="B65" s="21">
        <v>1350</v>
      </c>
      <c r="C65" s="21" t="s">
        <v>335</v>
      </c>
    </row>
    <row r="66" spans="1:3" x14ac:dyDescent="0.25">
      <c r="A66" s="40" t="s">
        <v>88</v>
      </c>
      <c r="B66">
        <v>1352</v>
      </c>
      <c r="C66" s="38">
        <f>VLOOKUP(B66,'Vlookup Prop Class'!$D$11:$E$377,2,FALSE)</f>
        <v>100</v>
      </c>
    </row>
    <row r="67" spans="1:3" x14ac:dyDescent="0.25">
      <c r="A67" s="40" t="s">
        <v>87</v>
      </c>
      <c r="B67">
        <v>1352</v>
      </c>
      <c r="C67" s="38">
        <f>VLOOKUP(B67,'Vlookup Prop Class'!$D$11:$E$377,2,FALSE)</f>
        <v>100</v>
      </c>
    </row>
    <row r="68" spans="1:3" s="21" customFormat="1" x14ac:dyDescent="0.25">
      <c r="A68" s="24" t="s">
        <v>86</v>
      </c>
      <c r="B68" s="21">
        <v>1352</v>
      </c>
      <c r="C68" s="21" t="s">
        <v>335</v>
      </c>
    </row>
    <row r="69" spans="1:3" x14ac:dyDescent="0.25">
      <c r="A69" s="40" t="s">
        <v>85</v>
      </c>
      <c r="B69">
        <v>1353</v>
      </c>
      <c r="C69" s="38">
        <f>VLOOKUP(B69,'Vlookup Prop Class'!$D$11:$E$377,2,FALSE)</f>
        <v>200</v>
      </c>
    </row>
    <row r="70" spans="1:3" x14ac:dyDescent="0.25">
      <c r="A70" s="40" t="s">
        <v>84</v>
      </c>
      <c r="B70">
        <v>1353</v>
      </c>
      <c r="C70" s="38">
        <f>VLOOKUP(B70,'Vlookup Prop Class'!$D$11:$E$377,2,FALSE)</f>
        <v>200</v>
      </c>
    </row>
    <row r="71" spans="1:3" x14ac:dyDescent="0.25">
      <c r="A71" s="40" t="s">
        <v>83</v>
      </c>
      <c r="B71">
        <v>1353</v>
      </c>
      <c r="C71" s="38">
        <f>VLOOKUP(B71,'Vlookup Prop Class'!$D$11:$E$377,2,FALSE)</f>
        <v>200</v>
      </c>
    </row>
    <row r="72" spans="1:3" s="21" customFormat="1" x14ac:dyDescent="0.25">
      <c r="A72" s="24" t="s">
        <v>82</v>
      </c>
      <c r="B72" s="21">
        <v>1353</v>
      </c>
      <c r="C72" s="21" t="s">
        <v>335</v>
      </c>
    </row>
    <row r="73" spans="1:3" x14ac:dyDescent="0.25">
      <c r="A73" s="40" t="s">
        <v>81</v>
      </c>
      <c r="B73">
        <v>1354</v>
      </c>
      <c r="C73" s="38">
        <f>VLOOKUP(B73,'Vlookup Prop Class'!$D$11:$E$377,2,FALSE)</f>
        <v>300</v>
      </c>
    </row>
    <row r="74" spans="1:3" x14ac:dyDescent="0.25">
      <c r="A74" s="40" t="s">
        <v>80</v>
      </c>
      <c r="B74">
        <v>1354</v>
      </c>
      <c r="C74" s="38">
        <f>VLOOKUP(B74,'Vlookup Prop Class'!$D$11:$E$377,2,FALSE)</f>
        <v>300</v>
      </c>
    </row>
    <row r="75" spans="1:3" s="21" customFormat="1" x14ac:dyDescent="0.25">
      <c r="A75" s="24" t="s">
        <v>79</v>
      </c>
      <c r="B75" s="21">
        <v>1354</v>
      </c>
      <c r="C75" s="21" t="s">
        <v>335</v>
      </c>
    </row>
    <row r="76" spans="1:3" x14ac:dyDescent="0.25">
      <c r="A76" s="40" t="s">
        <v>78</v>
      </c>
      <c r="B76">
        <v>1355</v>
      </c>
      <c r="C76" s="38">
        <f>VLOOKUP(B76,'Vlookup Prop Class'!$D$11:$E$377,2,FALSE)</f>
        <v>300</v>
      </c>
    </row>
    <row r="77" spans="1:3" x14ac:dyDescent="0.25">
      <c r="A77" s="40" t="s">
        <v>77</v>
      </c>
      <c r="B77">
        <v>1355</v>
      </c>
      <c r="C77" s="38">
        <f>VLOOKUP(B77,'Vlookup Prop Class'!$D$11:$E$377,2,FALSE)</f>
        <v>300</v>
      </c>
    </row>
    <row r="78" spans="1:3" s="21" customFormat="1" x14ac:dyDescent="0.25">
      <c r="A78" s="24" t="s">
        <v>76</v>
      </c>
      <c r="B78" s="21">
        <v>1355</v>
      </c>
      <c r="C78" s="21" t="s">
        <v>335</v>
      </c>
    </row>
    <row r="79" spans="1:3" s="21" customFormat="1" x14ac:dyDescent="0.25">
      <c r="A79" s="24" t="s">
        <v>75</v>
      </c>
      <c r="B79" s="21">
        <v>1355</v>
      </c>
      <c r="C79" s="21" t="s">
        <v>335</v>
      </c>
    </row>
    <row r="80" spans="1:3" x14ac:dyDescent="0.25">
      <c r="A80" s="40" t="s">
        <v>74</v>
      </c>
      <c r="B80">
        <v>1356</v>
      </c>
      <c r="C80" s="38">
        <f>VLOOKUP(B80,'Vlookup Prop Class'!$D$11:$E$377,2,FALSE)</f>
        <v>300</v>
      </c>
    </row>
    <row r="81" spans="1:3" x14ac:dyDescent="0.25">
      <c r="A81" s="40" t="s">
        <v>73</v>
      </c>
      <c r="B81">
        <v>1356</v>
      </c>
      <c r="C81" s="38">
        <f>VLOOKUP(B81,'Vlookup Prop Class'!$D$11:$E$377,2,FALSE)</f>
        <v>300</v>
      </c>
    </row>
    <row r="82" spans="1:3" s="21" customFormat="1" x14ac:dyDescent="0.25">
      <c r="A82" s="24" t="s">
        <v>72</v>
      </c>
      <c r="B82" s="21">
        <v>1356</v>
      </c>
      <c r="C82" s="21" t="s">
        <v>335</v>
      </c>
    </row>
    <row r="83" spans="1:3" s="21" customFormat="1" x14ac:dyDescent="0.25">
      <c r="A83" s="24" t="s">
        <v>71</v>
      </c>
      <c r="B83" s="21">
        <v>1356</v>
      </c>
      <c r="C83" s="21" t="s">
        <v>335</v>
      </c>
    </row>
    <row r="84" spans="1:3" x14ac:dyDescent="0.25">
      <c r="A84" s="40" t="s">
        <v>70</v>
      </c>
      <c r="B84">
        <v>1357</v>
      </c>
      <c r="C84" s="38">
        <f>VLOOKUP(B84,'Vlookup Prop Class'!$D$11:$E$377,2,FALSE)</f>
        <v>100</v>
      </c>
    </row>
    <row r="85" spans="1:3" s="21" customFormat="1" x14ac:dyDescent="0.25">
      <c r="A85" s="24" t="s">
        <v>69</v>
      </c>
      <c r="B85" s="21">
        <v>1357</v>
      </c>
      <c r="C85" s="21" t="s">
        <v>335</v>
      </c>
    </row>
    <row r="86" spans="1:3" x14ac:dyDescent="0.25">
      <c r="A86" s="40" t="s">
        <v>68</v>
      </c>
      <c r="B86">
        <v>1358</v>
      </c>
      <c r="C86" s="38">
        <f>VLOOKUP(B86,'Vlookup Prop Class'!$D$11:$E$377,2,FALSE)</f>
        <v>300</v>
      </c>
    </row>
    <row r="87" spans="1:3" s="21" customFormat="1" x14ac:dyDescent="0.25">
      <c r="A87" s="24" t="s">
        <v>67</v>
      </c>
      <c r="B87" s="21">
        <v>1358</v>
      </c>
      <c r="C87" s="21" t="s">
        <v>335</v>
      </c>
    </row>
    <row r="88" spans="1:3" x14ac:dyDescent="0.25">
      <c r="A88" s="40" t="s">
        <v>66</v>
      </c>
      <c r="B88">
        <v>1359</v>
      </c>
      <c r="C88" s="38" t="s">
        <v>255</v>
      </c>
    </row>
    <row r="89" spans="1:3" x14ac:dyDescent="0.25">
      <c r="A89" s="40" t="s">
        <v>65</v>
      </c>
      <c r="B89">
        <v>1360</v>
      </c>
      <c r="C89" s="38">
        <f>VLOOKUP(B89,'Vlookup Prop Class'!$D$11:$E$377,2,FALSE)</f>
        <v>100</v>
      </c>
    </row>
    <row r="90" spans="1:3" x14ac:dyDescent="0.25">
      <c r="A90" s="40" t="s">
        <v>64</v>
      </c>
      <c r="B90">
        <v>1360</v>
      </c>
      <c r="C90" s="38">
        <f>VLOOKUP(B90,'Vlookup Prop Class'!$D$11:$E$377,2,FALSE)</f>
        <v>100</v>
      </c>
    </row>
    <row r="91" spans="1:3" s="21" customFormat="1" x14ac:dyDescent="0.25">
      <c r="A91" s="24" t="s">
        <v>63</v>
      </c>
      <c r="B91" s="21">
        <v>1360</v>
      </c>
      <c r="C91" s="21" t="s">
        <v>335</v>
      </c>
    </row>
    <row r="92" spans="1:3" s="21" customFormat="1" x14ac:dyDescent="0.25">
      <c r="A92" s="24" t="s">
        <v>62</v>
      </c>
      <c r="B92" s="21">
        <v>1360</v>
      </c>
      <c r="C92" s="21" t="s">
        <v>335</v>
      </c>
    </row>
    <row r="93" spans="1:3" x14ac:dyDescent="0.25">
      <c r="A93" s="40" t="s">
        <v>61</v>
      </c>
      <c r="B93">
        <v>1361</v>
      </c>
      <c r="C93" s="38">
        <f>VLOOKUP(B93,'Vlookup Prop Class'!$D$11:$E$377,2,FALSE)</f>
        <v>100</v>
      </c>
    </row>
    <row r="94" spans="1:3" s="21" customFormat="1" x14ac:dyDescent="0.25">
      <c r="A94" s="24" t="s">
        <v>60</v>
      </c>
      <c r="B94" s="21">
        <v>1361</v>
      </c>
      <c r="C94" s="21" t="s">
        <v>335</v>
      </c>
    </row>
    <row r="95" spans="1:3" s="21" customFormat="1" x14ac:dyDescent="0.25">
      <c r="A95" s="24" t="s">
        <v>59</v>
      </c>
      <c r="B95" s="21">
        <v>1361</v>
      </c>
      <c r="C95" s="21" t="s">
        <v>335</v>
      </c>
    </row>
    <row r="96" spans="1:3" x14ac:dyDescent="0.25">
      <c r="A96" s="40" t="s">
        <v>58</v>
      </c>
      <c r="B96">
        <v>1362</v>
      </c>
      <c r="C96" s="38">
        <f>VLOOKUP(B96,'Vlookup Prop Class'!$D$11:$E$377,2,FALSE)</f>
        <v>200</v>
      </c>
    </row>
    <row r="97" spans="1:3" x14ac:dyDescent="0.25">
      <c r="A97" s="40" t="s">
        <v>57</v>
      </c>
      <c r="B97">
        <v>1362</v>
      </c>
      <c r="C97" s="38">
        <f>VLOOKUP(B97,'Vlookup Prop Class'!$D$11:$E$377,2,FALSE)</f>
        <v>200</v>
      </c>
    </row>
    <row r="98" spans="1:3" s="21" customFormat="1" x14ac:dyDescent="0.25">
      <c r="A98" s="24" t="s">
        <v>56</v>
      </c>
      <c r="B98" s="21">
        <v>1362</v>
      </c>
      <c r="C98" s="21" t="s">
        <v>335</v>
      </c>
    </row>
    <row r="99" spans="1:3" s="21" customFormat="1" x14ac:dyDescent="0.25">
      <c r="A99" s="24" t="s">
        <v>55</v>
      </c>
      <c r="B99" s="21">
        <v>1362</v>
      </c>
      <c r="C99" s="21" t="s">
        <v>335</v>
      </c>
    </row>
    <row r="100" spans="1:3" x14ac:dyDescent="0.25">
      <c r="A100" s="40" t="s">
        <v>54</v>
      </c>
      <c r="B100">
        <v>1364</v>
      </c>
      <c r="C100" s="38">
        <f>VLOOKUP(B100,'Vlookup Prop Class'!$D$11:$E$377,2,FALSE)</f>
        <v>300</v>
      </c>
    </row>
    <row r="101" spans="1:3" s="21" customFormat="1" x14ac:dyDescent="0.25">
      <c r="A101" s="24" t="s">
        <v>53</v>
      </c>
      <c r="B101" s="21">
        <v>1364</v>
      </c>
      <c r="C101" s="21" t="s">
        <v>335</v>
      </c>
    </row>
    <row r="102" spans="1:3" s="21" customFormat="1" x14ac:dyDescent="0.25">
      <c r="A102" s="24" t="s">
        <v>52</v>
      </c>
      <c r="B102" s="21">
        <v>1364</v>
      </c>
      <c r="C102" s="21" t="s">
        <v>335</v>
      </c>
    </row>
    <row r="103" spans="1:3" x14ac:dyDescent="0.25">
      <c r="A103" s="40" t="s">
        <v>51</v>
      </c>
      <c r="B103">
        <v>1365</v>
      </c>
      <c r="C103" s="38">
        <f>VLOOKUP(B103,'Vlookup Prop Class'!$D$11:$E$377,2,FALSE)</f>
        <v>300</v>
      </c>
    </row>
    <row r="104" spans="1:3" s="21" customFormat="1" x14ac:dyDescent="0.25">
      <c r="A104" s="24" t="s">
        <v>50</v>
      </c>
      <c r="B104" s="21">
        <v>1365</v>
      </c>
      <c r="C104" s="21" t="s">
        <v>335</v>
      </c>
    </row>
    <row r="105" spans="1:3" s="21" customFormat="1" x14ac:dyDescent="0.25">
      <c r="A105" s="24" t="s">
        <v>49</v>
      </c>
      <c r="B105" s="21">
        <v>1365</v>
      </c>
      <c r="C105" s="21" t="s">
        <v>335</v>
      </c>
    </row>
    <row r="106" spans="1:3" x14ac:dyDescent="0.25">
      <c r="A106" s="40" t="s">
        <v>48</v>
      </c>
      <c r="B106">
        <v>1366</v>
      </c>
      <c r="C106" s="38">
        <f>VLOOKUP(B106,'Vlookup Prop Class'!$D$11:$E$377,2,FALSE)</f>
        <v>100</v>
      </c>
    </row>
    <row r="107" spans="1:3" s="21" customFormat="1" x14ac:dyDescent="0.25">
      <c r="A107" s="24" t="s">
        <v>47</v>
      </c>
      <c r="B107" s="21">
        <v>1366</v>
      </c>
      <c r="C107" s="21" t="s">
        <v>335</v>
      </c>
    </row>
    <row r="108" spans="1:3" s="21" customFormat="1" x14ac:dyDescent="0.25">
      <c r="A108" s="24" t="s">
        <v>46</v>
      </c>
      <c r="B108" s="21">
        <v>1366</v>
      </c>
      <c r="C108" s="21" t="s">
        <v>335</v>
      </c>
    </row>
    <row r="109" spans="1:3" x14ac:dyDescent="0.25">
      <c r="A109" s="40" t="s">
        <v>45</v>
      </c>
      <c r="B109">
        <v>1367</v>
      </c>
      <c r="C109" s="38">
        <f>VLOOKUP(B109,'Vlookup Prop Class'!$D$11:$E$377,2,FALSE)</f>
        <v>300</v>
      </c>
    </row>
    <row r="110" spans="1:3" s="21" customFormat="1" x14ac:dyDescent="0.25">
      <c r="A110" s="24" t="s">
        <v>44</v>
      </c>
      <c r="B110" s="21">
        <v>1367</v>
      </c>
      <c r="C110" s="21" t="s">
        <v>335</v>
      </c>
    </row>
    <row r="111" spans="1:3" s="21" customFormat="1" x14ac:dyDescent="0.25">
      <c r="A111" s="24" t="s">
        <v>43</v>
      </c>
      <c r="B111" s="21">
        <v>1367</v>
      </c>
      <c r="C111" s="21" t="s">
        <v>335</v>
      </c>
    </row>
    <row r="112" spans="1:3" x14ac:dyDescent="0.25">
      <c r="A112" s="40" t="s">
        <v>42</v>
      </c>
      <c r="B112">
        <v>1368</v>
      </c>
      <c r="C112" s="38">
        <f>VLOOKUP(B112,'Vlookup Prop Class'!$D$11:$E$377,2,FALSE)</f>
        <v>200</v>
      </c>
    </row>
    <row r="113" spans="1:3" s="21" customFormat="1" x14ac:dyDescent="0.25">
      <c r="A113" s="24" t="s">
        <v>41</v>
      </c>
      <c r="B113" s="21">
        <v>1368</v>
      </c>
      <c r="C113" s="21" t="s">
        <v>335</v>
      </c>
    </row>
    <row r="114" spans="1:3" s="21" customFormat="1" x14ac:dyDescent="0.25">
      <c r="A114" s="24" t="s">
        <v>40</v>
      </c>
      <c r="B114" s="21">
        <v>1368</v>
      </c>
      <c r="C114" s="21" t="s">
        <v>335</v>
      </c>
    </row>
    <row r="115" spans="1:3" x14ac:dyDescent="0.25">
      <c r="A115" s="40" t="s">
        <v>39</v>
      </c>
      <c r="B115">
        <v>1369</v>
      </c>
      <c r="C115" s="38">
        <f>VLOOKUP(B115,'Vlookup Prop Class'!$D$11:$E$377,2,FALSE)</f>
        <v>300</v>
      </c>
    </row>
    <row r="116" spans="1:3" s="21" customFormat="1" x14ac:dyDescent="0.25">
      <c r="A116" s="24" t="s">
        <v>38</v>
      </c>
      <c r="B116" s="21">
        <v>1369</v>
      </c>
      <c r="C116" s="21" t="s">
        <v>335</v>
      </c>
    </row>
    <row r="117" spans="1:3" s="21" customFormat="1" x14ac:dyDescent="0.25">
      <c r="A117" s="24" t="s">
        <v>37</v>
      </c>
      <c r="B117" s="21">
        <v>1369</v>
      </c>
      <c r="C117" s="21" t="s">
        <v>335</v>
      </c>
    </row>
    <row r="118" spans="1:3" x14ac:dyDescent="0.25">
      <c r="A118" s="40" t="s">
        <v>36</v>
      </c>
      <c r="B118">
        <v>1370</v>
      </c>
      <c r="C118" s="38">
        <f>VLOOKUP(B118,'Vlookup Prop Class'!$D$11:$E$377,2,FALSE)</f>
        <v>300</v>
      </c>
    </row>
    <row r="119" spans="1:3" s="21" customFormat="1" x14ac:dyDescent="0.25">
      <c r="A119" s="24" t="s">
        <v>35</v>
      </c>
      <c r="B119" s="21">
        <v>1370</v>
      </c>
      <c r="C119" s="21" t="s">
        <v>335</v>
      </c>
    </row>
    <row r="120" spans="1:3" s="21" customFormat="1" x14ac:dyDescent="0.25">
      <c r="A120" s="24" t="s">
        <v>34</v>
      </c>
      <c r="B120" s="21">
        <v>1370</v>
      </c>
      <c r="C120" s="21" t="s">
        <v>335</v>
      </c>
    </row>
    <row r="121" spans="1:3" x14ac:dyDescent="0.25">
      <c r="A121" s="40" t="s">
        <v>33</v>
      </c>
      <c r="B121">
        <v>1371</v>
      </c>
      <c r="C121" s="38">
        <f>VLOOKUP(B121,'Vlookup Prop Class'!$D$11:$E$377,2,FALSE)</f>
        <v>300</v>
      </c>
    </row>
    <row r="122" spans="1:3" s="21" customFormat="1" x14ac:dyDescent="0.25">
      <c r="A122" s="24" t="s">
        <v>32</v>
      </c>
      <c r="B122" s="21">
        <v>1371</v>
      </c>
      <c r="C122" s="21" t="s">
        <v>335</v>
      </c>
    </row>
    <row r="123" spans="1:3" s="21" customFormat="1" x14ac:dyDescent="0.25">
      <c r="A123" s="24" t="s">
        <v>31</v>
      </c>
      <c r="B123" s="21">
        <v>1371</v>
      </c>
      <c r="C123" s="21" t="s">
        <v>335</v>
      </c>
    </row>
    <row r="124" spans="1:3" x14ac:dyDescent="0.25">
      <c r="A124" s="40" t="s">
        <v>30</v>
      </c>
      <c r="B124">
        <v>1373</v>
      </c>
      <c r="C124" s="38">
        <f>VLOOKUP(B124,'Vlookup Prop Class'!$D$11:$E$377,2,FALSE)</f>
        <v>300</v>
      </c>
    </row>
    <row r="125" spans="1:3" s="21" customFormat="1" x14ac:dyDescent="0.25">
      <c r="A125" s="24" t="s">
        <v>29</v>
      </c>
      <c r="B125" s="21">
        <v>1373</v>
      </c>
      <c r="C125" s="21" t="s">
        <v>335</v>
      </c>
    </row>
    <row r="126" spans="1:3" x14ac:dyDescent="0.25">
      <c r="A126" s="40" t="s">
        <v>28</v>
      </c>
      <c r="B126">
        <v>1374</v>
      </c>
      <c r="C126" s="38" t="s">
        <v>255</v>
      </c>
    </row>
    <row r="127" spans="1:3" x14ac:dyDescent="0.25">
      <c r="A127" s="40" t="s">
        <v>27</v>
      </c>
      <c r="B127">
        <v>1389</v>
      </c>
      <c r="C127" s="38">
        <f>VLOOKUP(B127,'Vlookup Prop Class'!$D$11:$E$377,2,FALSE)</f>
        <v>100</v>
      </c>
    </row>
    <row r="128" spans="1:3" s="21" customFormat="1" x14ac:dyDescent="0.25">
      <c r="A128" s="24" t="s">
        <v>26</v>
      </c>
      <c r="B128" s="21">
        <v>1389</v>
      </c>
      <c r="C128" s="21" t="s">
        <v>335</v>
      </c>
    </row>
    <row r="129" spans="1:3" x14ac:dyDescent="0.25">
      <c r="A129" s="40" t="s">
        <v>25</v>
      </c>
      <c r="B129">
        <v>1390</v>
      </c>
      <c r="C129" s="38">
        <f>VLOOKUP(B129,'Vlookup Prop Class'!$D$11:$E$377,2,FALSE)</f>
        <v>100</v>
      </c>
    </row>
    <row r="130" spans="1:3" x14ac:dyDescent="0.25">
      <c r="A130" s="40" t="s">
        <v>24</v>
      </c>
      <c r="B130">
        <v>1390</v>
      </c>
      <c r="C130" s="38">
        <f>VLOOKUP(B130,'Vlookup Prop Class'!$D$11:$E$377,2,FALSE)</f>
        <v>100</v>
      </c>
    </row>
    <row r="131" spans="1:3" s="21" customFormat="1" x14ac:dyDescent="0.25">
      <c r="A131" s="24" t="s">
        <v>23</v>
      </c>
      <c r="B131" s="21">
        <v>1390</v>
      </c>
      <c r="C131" s="21" t="s">
        <v>335</v>
      </c>
    </row>
    <row r="132" spans="1:3" x14ac:dyDescent="0.25">
      <c r="A132" s="40" t="s">
        <v>22</v>
      </c>
      <c r="B132">
        <v>1391</v>
      </c>
      <c r="C132" s="38">
        <f>VLOOKUP(B132,'Vlookup Prop Class'!$D$11:$E$377,2,FALSE)</f>
        <v>300</v>
      </c>
    </row>
    <row r="133" spans="1:3" x14ac:dyDescent="0.25">
      <c r="A133" s="40" t="s">
        <v>21</v>
      </c>
      <c r="B133">
        <v>1391</v>
      </c>
      <c r="C133" s="38">
        <f>VLOOKUP(B133,'Vlookup Prop Class'!$D$11:$E$377,2,FALSE)</f>
        <v>300</v>
      </c>
    </row>
    <row r="134" spans="1:3" s="21" customFormat="1" x14ac:dyDescent="0.25">
      <c r="A134" s="24" t="s">
        <v>20</v>
      </c>
      <c r="B134" s="21">
        <v>1391</v>
      </c>
      <c r="C134" s="21" t="s">
        <v>335</v>
      </c>
    </row>
    <row r="135" spans="1:3" x14ac:dyDescent="0.25">
      <c r="A135" s="40" t="s">
        <v>19</v>
      </c>
      <c r="B135">
        <v>1392</v>
      </c>
      <c r="C135" s="38" t="str">
        <f>VLOOKUP(B135,'Vlookup Prop Class'!$D$11:$E$377,2,FALSE)</f>
        <v>Exempt</v>
      </c>
    </row>
    <row r="136" spans="1:3" x14ac:dyDescent="0.25">
      <c r="A136" s="40" t="s">
        <v>18</v>
      </c>
      <c r="B136">
        <v>1392</v>
      </c>
      <c r="C136" s="38" t="str">
        <f>VLOOKUP(B136,'Vlookup Prop Class'!$D$11:$E$377,2,FALSE)</f>
        <v>Exempt</v>
      </c>
    </row>
    <row r="137" spans="1:3" x14ac:dyDescent="0.25">
      <c r="A137" s="40" t="s">
        <v>17</v>
      </c>
      <c r="B137">
        <v>1392</v>
      </c>
      <c r="C137" s="38" t="str">
        <f>VLOOKUP(B137,'Vlookup Prop Class'!$D$11:$E$377,2,FALSE)</f>
        <v>Exempt</v>
      </c>
    </row>
    <row r="138" spans="1:3" s="21" customFormat="1" x14ac:dyDescent="0.25">
      <c r="A138" s="24" t="s">
        <v>16</v>
      </c>
      <c r="B138" s="21">
        <v>1392</v>
      </c>
      <c r="C138" s="21" t="s">
        <v>335</v>
      </c>
    </row>
    <row r="139" spans="1:3" x14ac:dyDescent="0.25">
      <c r="A139" s="40" t="s">
        <v>15</v>
      </c>
      <c r="B139">
        <v>1393</v>
      </c>
      <c r="C139" s="38">
        <f>VLOOKUP(B139,'Vlookup Prop Class'!$D$11:$E$377,2,FALSE)</f>
        <v>300</v>
      </c>
    </row>
    <row r="140" spans="1:3" s="21" customFormat="1" x14ac:dyDescent="0.25">
      <c r="A140" s="24" t="s">
        <v>14</v>
      </c>
      <c r="B140" s="21">
        <v>1393</v>
      </c>
      <c r="C140" s="21" t="s">
        <v>335</v>
      </c>
    </row>
    <row r="141" spans="1:3" x14ac:dyDescent="0.25">
      <c r="A141" s="40" t="s">
        <v>13</v>
      </c>
      <c r="B141">
        <v>1394</v>
      </c>
      <c r="C141" s="38">
        <f>VLOOKUP(B141,'Vlookup Prop Class'!$D$11:$E$377,2,FALSE)</f>
        <v>300</v>
      </c>
    </row>
    <row r="142" spans="1:3" s="21" customFormat="1" x14ac:dyDescent="0.25">
      <c r="A142" s="24" t="s">
        <v>12</v>
      </c>
      <c r="B142" s="21">
        <v>1394</v>
      </c>
      <c r="C142" s="21" t="s">
        <v>335</v>
      </c>
    </row>
    <row r="143" spans="1:3" x14ac:dyDescent="0.25">
      <c r="A143" s="40" t="s">
        <v>11</v>
      </c>
      <c r="B143">
        <v>1395</v>
      </c>
      <c r="C143" s="38">
        <f>VLOOKUP(B143,'Vlookup Prop Class'!$D$11:$E$377,2,FALSE)</f>
        <v>300</v>
      </c>
    </row>
    <row r="144" spans="1:3" s="21" customFormat="1" x14ac:dyDescent="0.25">
      <c r="A144" s="24" t="s">
        <v>10</v>
      </c>
      <c r="B144" s="21">
        <v>1395</v>
      </c>
      <c r="C144" s="21" t="s">
        <v>335</v>
      </c>
    </row>
    <row r="145" spans="1:3" x14ac:dyDescent="0.25">
      <c r="A145" s="40" t="s">
        <v>9</v>
      </c>
      <c r="B145">
        <v>1396</v>
      </c>
      <c r="C145" s="38">
        <f>VLOOKUP(B145,'Vlookup Prop Class'!$D$11:$E$377,2,FALSE)</f>
        <v>300</v>
      </c>
    </row>
    <row r="146" spans="1:3" s="21" customFormat="1" x14ac:dyDescent="0.25">
      <c r="A146" s="24" t="s">
        <v>8</v>
      </c>
      <c r="B146" s="21">
        <v>1396</v>
      </c>
      <c r="C146" s="21" t="s">
        <v>335</v>
      </c>
    </row>
    <row r="147" spans="1:3" x14ac:dyDescent="0.25">
      <c r="A147" s="40" t="s">
        <v>7</v>
      </c>
      <c r="B147">
        <v>1397</v>
      </c>
      <c r="C147" s="38">
        <f>VLOOKUP(B147,'Vlookup Prop Class'!$D$11:$E$377,2,FALSE)</f>
        <v>300</v>
      </c>
    </row>
    <row r="148" spans="1:3" x14ac:dyDescent="0.25">
      <c r="A148" s="40" t="s">
        <v>6</v>
      </c>
      <c r="B148">
        <v>1397</v>
      </c>
      <c r="C148" s="38">
        <f>VLOOKUP(B148,'Vlookup Prop Class'!$D$11:$E$377,2,FALSE)</f>
        <v>300</v>
      </c>
    </row>
    <row r="149" spans="1:3" s="21" customFormat="1" x14ac:dyDescent="0.25">
      <c r="A149" s="24" t="s">
        <v>5</v>
      </c>
      <c r="B149" s="21">
        <v>1397</v>
      </c>
      <c r="C149" s="21" t="s">
        <v>335</v>
      </c>
    </row>
    <row r="150" spans="1:3" x14ac:dyDescent="0.25">
      <c r="A150" s="40" t="s">
        <v>4</v>
      </c>
      <c r="B150">
        <v>1398</v>
      </c>
      <c r="C150" s="38">
        <f>VLOOKUP(B150,'Vlookup Prop Class'!$D$11:$E$377,2,FALSE)</f>
        <v>300</v>
      </c>
    </row>
    <row r="151" spans="1:3" s="21" customFormat="1" x14ac:dyDescent="0.25">
      <c r="A151" s="24" t="s">
        <v>3</v>
      </c>
      <c r="B151" s="21">
        <v>1398</v>
      </c>
      <c r="C151" s="21" t="s">
        <v>335</v>
      </c>
    </row>
    <row r="152" spans="1:3" x14ac:dyDescent="0.25">
      <c r="A152" s="40" t="s">
        <v>2</v>
      </c>
      <c r="B152">
        <v>3121</v>
      </c>
      <c r="C152" s="38">
        <v>100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tabSelected="1" workbookViewId="0">
      <selection activeCell="C23" sqref="C23"/>
    </sheetView>
  </sheetViews>
  <sheetFormatPr defaultRowHeight="15" x14ac:dyDescent="0.25"/>
  <cols>
    <col min="1" max="2" width="9.140625" style="38"/>
    <col min="3" max="4" width="10.42578125" style="38" bestFit="1" customWidth="1"/>
    <col min="5" max="5" width="13.7109375" style="15" customWidth="1"/>
    <col min="6" max="9" width="9.140625" style="38"/>
    <col min="10" max="10" width="13.7109375" style="38" customWidth="1"/>
    <col min="11" max="11" width="15.7109375" style="38" customWidth="1"/>
    <col min="12" max="16384" width="9.140625" style="38"/>
  </cols>
  <sheetData>
    <row r="1" spans="1:11" x14ac:dyDescent="0.25">
      <c r="A1" s="17" t="s">
        <v>186</v>
      </c>
    </row>
    <row r="2" spans="1:11" x14ac:dyDescent="0.25">
      <c r="A2" s="17"/>
    </row>
    <row r="3" spans="1:11" x14ac:dyDescent="0.25">
      <c r="A3" s="17" t="s">
        <v>187</v>
      </c>
    </row>
    <row r="5" spans="1:11" x14ac:dyDescent="0.25">
      <c r="A5" s="17" t="s">
        <v>188</v>
      </c>
    </row>
    <row r="7" spans="1:11" x14ac:dyDescent="0.25">
      <c r="B7" s="14" t="s">
        <v>189</v>
      </c>
      <c r="K7" s="10" t="s">
        <v>190</v>
      </c>
    </row>
    <row r="9" spans="1:11" x14ac:dyDescent="0.25">
      <c r="B9" s="14" t="s">
        <v>191</v>
      </c>
      <c r="C9" s="14" t="s">
        <v>192</v>
      </c>
      <c r="D9" s="14" t="s">
        <v>192</v>
      </c>
      <c r="E9" s="35" t="s">
        <v>193</v>
      </c>
    </row>
    <row r="10" spans="1:11" x14ac:dyDescent="0.25">
      <c r="B10" s="14"/>
      <c r="C10" s="14"/>
      <c r="D10" s="14"/>
      <c r="E10" s="35"/>
    </row>
    <row r="11" spans="1:11" x14ac:dyDescent="0.25">
      <c r="B11" s="32">
        <v>1301</v>
      </c>
      <c r="C11" s="29">
        <v>130100</v>
      </c>
      <c r="D11" s="29">
        <v>1301</v>
      </c>
      <c r="E11" s="25"/>
      <c r="F11" s="38" t="s">
        <v>194</v>
      </c>
      <c r="K11" s="32" t="s">
        <v>195</v>
      </c>
    </row>
    <row r="12" spans="1:11" x14ac:dyDescent="0.25">
      <c r="B12" s="32">
        <v>1302</v>
      </c>
      <c r="C12" s="38">
        <v>130200</v>
      </c>
      <c r="D12" s="38">
        <v>1302</v>
      </c>
      <c r="F12" s="38" t="s">
        <v>196</v>
      </c>
      <c r="K12" s="32" t="s">
        <v>195</v>
      </c>
    </row>
    <row r="13" spans="1:11" x14ac:dyDescent="0.25">
      <c r="B13" s="32">
        <v>1303</v>
      </c>
      <c r="C13" s="38">
        <v>130300</v>
      </c>
      <c r="D13" s="38">
        <v>1303</v>
      </c>
      <c r="E13" s="15">
        <v>300</v>
      </c>
      <c r="F13" s="38" t="s">
        <v>197</v>
      </c>
      <c r="K13" s="32" t="s">
        <v>195</v>
      </c>
    </row>
    <row r="14" spans="1:11" x14ac:dyDescent="0.25">
      <c r="C14" s="22">
        <v>130310</v>
      </c>
      <c r="D14" s="22">
        <v>1303</v>
      </c>
      <c r="E14" s="22">
        <v>300</v>
      </c>
    </row>
    <row r="15" spans="1:11" x14ac:dyDescent="0.25">
      <c r="B15" s="14"/>
      <c r="C15" s="22">
        <v>330310</v>
      </c>
      <c r="D15" s="22">
        <v>3303</v>
      </c>
      <c r="E15" s="22">
        <v>300</v>
      </c>
    </row>
    <row r="16" spans="1:11" x14ac:dyDescent="0.25">
      <c r="B16" s="14" t="s">
        <v>198</v>
      </c>
    </row>
    <row r="17" spans="2:11" x14ac:dyDescent="0.25">
      <c r="B17" s="17"/>
    </row>
    <row r="18" spans="2:11" x14ac:dyDescent="0.25">
      <c r="B18" s="14" t="s">
        <v>191</v>
      </c>
      <c r="C18" s="14" t="s">
        <v>192</v>
      </c>
      <c r="D18" s="14" t="s">
        <v>334</v>
      </c>
      <c r="E18" s="35"/>
    </row>
    <row r="19" spans="2:11" x14ac:dyDescent="0.25">
      <c r="B19" s="14"/>
      <c r="C19" s="14"/>
      <c r="D19" s="14"/>
      <c r="E19" s="35"/>
    </row>
    <row r="20" spans="2:11" x14ac:dyDescent="0.25">
      <c r="B20" s="32">
        <v>1310.0999999999999</v>
      </c>
      <c r="C20" s="38">
        <v>131020</v>
      </c>
      <c r="D20" s="38">
        <v>1310</v>
      </c>
      <c r="E20" s="15">
        <v>100</v>
      </c>
      <c r="F20" s="38" t="s">
        <v>199</v>
      </c>
      <c r="K20" s="38" t="s">
        <v>200</v>
      </c>
    </row>
    <row r="21" spans="2:11" x14ac:dyDescent="0.25">
      <c r="B21" s="32">
        <v>1310.2</v>
      </c>
      <c r="C21" s="38">
        <v>131010</v>
      </c>
      <c r="D21" s="38">
        <v>1310</v>
      </c>
      <c r="E21" s="15">
        <v>100</v>
      </c>
      <c r="F21" s="38" t="s">
        <v>201</v>
      </c>
      <c r="K21" s="38" t="s">
        <v>200</v>
      </c>
    </row>
    <row r="22" spans="2:11" x14ac:dyDescent="0.25">
      <c r="B22" s="32">
        <v>1311</v>
      </c>
      <c r="C22" s="38">
        <v>131100</v>
      </c>
      <c r="D22" s="38">
        <v>1311</v>
      </c>
      <c r="E22" s="15">
        <v>100</v>
      </c>
      <c r="F22" s="38" t="s">
        <v>202</v>
      </c>
      <c r="K22" s="38" t="s">
        <v>203</v>
      </c>
    </row>
    <row r="23" spans="2:11" x14ac:dyDescent="0.25">
      <c r="B23" s="32">
        <v>1311</v>
      </c>
      <c r="C23" s="22">
        <v>131101</v>
      </c>
      <c r="D23" s="22">
        <v>1311</v>
      </c>
      <c r="E23" s="22">
        <v>100</v>
      </c>
      <c r="F23" s="38" t="s">
        <v>202</v>
      </c>
      <c r="K23" s="38" t="s">
        <v>203</v>
      </c>
    </row>
    <row r="24" spans="2:11" x14ac:dyDescent="0.25">
      <c r="B24" s="32">
        <v>1312</v>
      </c>
      <c r="C24" s="38">
        <v>131200</v>
      </c>
      <c r="D24" s="38">
        <v>1312</v>
      </c>
      <c r="E24" s="15">
        <v>200</v>
      </c>
      <c r="F24" s="38" t="s">
        <v>204</v>
      </c>
      <c r="K24" s="38" t="s">
        <v>205</v>
      </c>
    </row>
    <row r="25" spans="2:11" x14ac:dyDescent="0.25">
      <c r="B25" s="32">
        <v>1313</v>
      </c>
      <c r="C25" s="38">
        <v>131300</v>
      </c>
      <c r="D25" s="38">
        <v>1313</v>
      </c>
      <c r="E25" s="15">
        <v>200</v>
      </c>
      <c r="F25" s="38" t="s">
        <v>206</v>
      </c>
      <c r="K25" s="38" t="s">
        <v>205</v>
      </c>
    </row>
    <row r="26" spans="2:11" x14ac:dyDescent="0.25">
      <c r="B26" s="32">
        <v>1314</v>
      </c>
      <c r="C26" s="38">
        <v>131400</v>
      </c>
      <c r="D26" s="38">
        <v>1314</v>
      </c>
      <c r="E26" s="15">
        <v>200</v>
      </c>
      <c r="F26" s="38" t="s">
        <v>207</v>
      </c>
      <c r="K26" s="38" t="s">
        <v>205</v>
      </c>
    </row>
    <row r="27" spans="2:11" x14ac:dyDescent="0.25">
      <c r="B27" s="32">
        <v>1315</v>
      </c>
      <c r="C27" s="38">
        <v>131500</v>
      </c>
      <c r="D27" s="38">
        <v>1315</v>
      </c>
      <c r="E27" s="15">
        <v>200</v>
      </c>
      <c r="F27" s="38" t="s">
        <v>208</v>
      </c>
      <c r="K27" s="38" t="s">
        <v>205</v>
      </c>
    </row>
    <row r="28" spans="2:11" x14ac:dyDescent="0.25">
      <c r="B28" s="32">
        <v>1316</v>
      </c>
      <c r="C28" s="38">
        <v>131600</v>
      </c>
      <c r="D28" s="38">
        <v>1316</v>
      </c>
      <c r="E28" s="15">
        <v>200</v>
      </c>
      <c r="F28" s="38" t="s">
        <v>209</v>
      </c>
      <c r="K28" s="38" t="s">
        <v>210</v>
      </c>
    </row>
    <row r="30" spans="2:11" x14ac:dyDescent="0.25">
      <c r="B30" s="14" t="s">
        <v>211</v>
      </c>
    </row>
    <row r="31" spans="2:11" x14ac:dyDescent="0.25">
      <c r="B31" s="17" t="s">
        <v>212</v>
      </c>
    </row>
    <row r="32" spans="2:11" x14ac:dyDescent="0.25">
      <c r="B32" s="14" t="s">
        <v>191</v>
      </c>
      <c r="C32" s="14" t="s">
        <v>192</v>
      </c>
      <c r="D32" s="14" t="s">
        <v>334</v>
      </c>
      <c r="E32" s="35"/>
    </row>
    <row r="34" spans="2:11" x14ac:dyDescent="0.25">
      <c r="B34" s="32">
        <v>1330.1</v>
      </c>
      <c r="C34" s="38">
        <v>133020</v>
      </c>
      <c r="D34" s="38">
        <v>1330</v>
      </c>
      <c r="E34" s="15">
        <v>100</v>
      </c>
      <c r="F34" s="38" t="s">
        <v>199</v>
      </c>
      <c r="K34" s="38" t="s">
        <v>200</v>
      </c>
    </row>
    <row r="35" spans="2:11" x14ac:dyDescent="0.25">
      <c r="B35" s="32">
        <v>1330.4</v>
      </c>
      <c r="C35" s="38">
        <v>133010</v>
      </c>
      <c r="D35" s="38">
        <v>1330</v>
      </c>
      <c r="E35" s="15">
        <v>100</v>
      </c>
      <c r="F35" s="38" t="s">
        <v>201</v>
      </c>
      <c r="K35" s="38" t="s">
        <v>200</v>
      </c>
    </row>
    <row r="36" spans="2:11" x14ac:dyDescent="0.25">
      <c r="B36" s="32">
        <v>1331.1</v>
      </c>
      <c r="C36" s="38">
        <v>133100</v>
      </c>
      <c r="D36" s="38">
        <v>1331</v>
      </c>
      <c r="E36" s="15">
        <v>100</v>
      </c>
      <c r="F36" s="38" t="s">
        <v>213</v>
      </c>
      <c r="K36" s="38" t="s">
        <v>203</v>
      </c>
    </row>
    <row r="37" spans="2:11" x14ac:dyDescent="0.25">
      <c r="B37" s="32">
        <v>1332.1</v>
      </c>
      <c r="C37" s="38">
        <v>133200</v>
      </c>
      <c r="D37" s="38">
        <v>1332</v>
      </c>
      <c r="E37" s="15">
        <v>200</v>
      </c>
      <c r="F37" s="38" t="s">
        <v>214</v>
      </c>
      <c r="K37" s="38" t="s">
        <v>205</v>
      </c>
    </row>
    <row r="38" spans="2:11" x14ac:dyDescent="0.25">
      <c r="B38" s="32">
        <v>1333.1</v>
      </c>
      <c r="C38" s="38">
        <v>133300</v>
      </c>
      <c r="D38" s="38">
        <v>1333</v>
      </c>
      <c r="E38" s="15">
        <v>200</v>
      </c>
      <c r="F38" s="38" t="s">
        <v>215</v>
      </c>
      <c r="K38" s="38" t="s">
        <v>205</v>
      </c>
    </row>
    <row r="39" spans="2:11" x14ac:dyDescent="0.25">
      <c r="B39" s="32">
        <v>1334.1</v>
      </c>
      <c r="C39" s="38">
        <v>133400</v>
      </c>
      <c r="D39" s="38">
        <v>1334</v>
      </c>
      <c r="E39" s="15">
        <v>200</v>
      </c>
      <c r="F39" s="38" t="s">
        <v>208</v>
      </c>
      <c r="K39" s="38" t="s">
        <v>205</v>
      </c>
    </row>
    <row r="40" spans="2:11" x14ac:dyDescent="0.25">
      <c r="B40" s="32">
        <v>1335.1</v>
      </c>
      <c r="C40" s="38">
        <v>133500</v>
      </c>
      <c r="D40" s="38">
        <v>1335</v>
      </c>
      <c r="E40" s="15">
        <v>200</v>
      </c>
      <c r="F40" s="38" t="s">
        <v>209</v>
      </c>
      <c r="K40" s="38" t="s">
        <v>210</v>
      </c>
    </row>
    <row r="41" spans="2:11" x14ac:dyDescent="0.25">
      <c r="B41" s="32">
        <v>1336.1</v>
      </c>
      <c r="C41" s="38">
        <v>133600</v>
      </c>
      <c r="D41" s="38">
        <v>1336</v>
      </c>
      <c r="E41" s="15">
        <v>100</v>
      </c>
      <c r="F41" s="38" t="s">
        <v>216</v>
      </c>
      <c r="K41" s="38" t="s">
        <v>200</v>
      </c>
    </row>
    <row r="43" spans="2:11" x14ac:dyDescent="0.25">
      <c r="B43" s="17" t="s">
        <v>217</v>
      </c>
    </row>
    <row r="44" spans="2:11" x14ac:dyDescent="0.25">
      <c r="B44" s="14" t="s">
        <v>191</v>
      </c>
      <c r="C44" s="14" t="s">
        <v>192</v>
      </c>
      <c r="D44" s="14" t="s">
        <v>334</v>
      </c>
      <c r="E44" s="35"/>
    </row>
    <row r="46" spans="2:11" x14ac:dyDescent="0.25">
      <c r="B46" s="18">
        <v>1330.1</v>
      </c>
      <c r="C46" s="38">
        <v>133020</v>
      </c>
      <c r="D46" s="38">
        <v>1330</v>
      </c>
      <c r="E46" s="15">
        <v>100</v>
      </c>
      <c r="F46" s="38" t="s">
        <v>199</v>
      </c>
      <c r="K46" s="38" t="s">
        <v>200</v>
      </c>
    </row>
    <row r="47" spans="2:11" x14ac:dyDescent="0.25">
      <c r="B47" s="18">
        <v>1330.4</v>
      </c>
      <c r="C47" s="38">
        <v>133010</v>
      </c>
      <c r="D47" s="38">
        <v>1330</v>
      </c>
      <c r="E47" s="15">
        <v>100</v>
      </c>
      <c r="F47" s="38" t="s">
        <v>201</v>
      </c>
      <c r="K47" s="38" t="s">
        <v>200</v>
      </c>
    </row>
    <row r="48" spans="2:11" x14ac:dyDescent="0.25">
      <c r="B48" s="18">
        <v>1331.1</v>
      </c>
      <c r="C48" s="38">
        <v>133100</v>
      </c>
      <c r="D48" s="38">
        <v>1331</v>
      </c>
      <c r="F48" s="38" t="s">
        <v>213</v>
      </c>
      <c r="K48" s="38" t="s">
        <v>203</v>
      </c>
    </row>
    <row r="49" spans="2:11" x14ac:dyDescent="0.25">
      <c r="B49" s="18">
        <v>1332.1</v>
      </c>
      <c r="C49" s="38">
        <v>133200</v>
      </c>
      <c r="D49" s="38">
        <v>1332</v>
      </c>
      <c r="E49" s="15">
        <v>200</v>
      </c>
      <c r="F49" s="38" t="s">
        <v>214</v>
      </c>
      <c r="K49" s="38" t="s">
        <v>205</v>
      </c>
    </row>
    <row r="50" spans="2:11" x14ac:dyDescent="0.25">
      <c r="B50" s="18">
        <v>1333.1</v>
      </c>
      <c r="C50" s="38">
        <v>133300</v>
      </c>
      <c r="D50" s="38">
        <v>1333</v>
      </c>
      <c r="E50" s="15">
        <v>200</v>
      </c>
      <c r="F50" s="38" t="s">
        <v>215</v>
      </c>
      <c r="K50" s="38" t="s">
        <v>205</v>
      </c>
    </row>
    <row r="51" spans="2:11" x14ac:dyDescent="0.25">
      <c r="B51" s="18">
        <v>1334.1</v>
      </c>
      <c r="C51" s="38">
        <v>133400</v>
      </c>
      <c r="D51" s="38">
        <v>1334</v>
      </c>
      <c r="E51" s="15">
        <v>200</v>
      </c>
      <c r="F51" s="38" t="s">
        <v>208</v>
      </c>
      <c r="K51" s="38" t="s">
        <v>205</v>
      </c>
    </row>
    <row r="52" spans="2:11" x14ac:dyDescent="0.25">
      <c r="B52" s="18">
        <v>1335.1</v>
      </c>
      <c r="C52" s="38">
        <v>133500</v>
      </c>
      <c r="D52" s="38">
        <v>1335</v>
      </c>
      <c r="F52" s="38" t="s">
        <v>209</v>
      </c>
      <c r="K52" s="38" t="s">
        <v>210</v>
      </c>
    </row>
    <row r="53" spans="2:11" x14ac:dyDescent="0.25">
      <c r="B53" s="18">
        <v>1336.1</v>
      </c>
      <c r="C53" s="38">
        <v>133600</v>
      </c>
      <c r="D53" s="38">
        <v>1336</v>
      </c>
      <c r="E53" s="15">
        <v>100</v>
      </c>
      <c r="F53" s="38" t="s">
        <v>216</v>
      </c>
      <c r="K53" s="38" t="s">
        <v>200</v>
      </c>
    </row>
    <row r="54" spans="2:11" x14ac:dyDescent="0.25">
      <c r="B54" s="18"/>
    </row>
    <row r="56" spans="2:11" x14ac:dyDescent="0.25">
      <c r="B56" s="14" t="s">
        <v>218</v>
      </c>
    </row>
    <row r="58" spans="2:11" x14ac:dyDescent="0.25">
      <c r="B58" s="14" t="s">
        <v>191</v>
      </c>
      <c r="C58" s="14" t="s">
        <v>192</v>
      </c>
      <c r="D58" s="14" t="s">
        <v>334</v>
      </c>
      <c r="E58" s="35"/>
    </row>
    <row r="60" spans="2:11" x14ac:dyDescent="0.25">
      <c r="B60" s="18">
        <v>1340.1</v>
      </c>
      <c r="C60" s="38">
        <v>134020</v>
      </c>
      <c r="D60" s="38">
        <v>1340</v>
      </c>
      <c r="E60" s="15">
        <v>100</v>
      </c>
      <c r="F60" s="38" t="s">
        <v>199</v>
      </c>
      <c r="K60" s="38" t="s">
        <v>200</v>
      </c>
    </row>
    <row r="61" spans="2:11" x14ac:dyDescent="0.25">
      <c r="B61" s="18">
        <v>1340.2</v>
      </c>
      <c r="C61" s="38">
        <v>134010</v>
      </c>
      <c r="D61" s="38">
        <v>1340</v>
      </c>
      <c r="E61" s="15">
        <v>100</v>
      </c>
      <c r="F61" s="38" t="s">
        <v>201</v>
      </c>
      <c r="K61" s="38" t="s">
        <v>200</v>
      </c>
    </row>
    <row r="62" spans="2:11" x14ac:dyDescent="0.25">
      <c r="B62" s="18">
        <v>1341</v>
      </c>
      <c r="C62" s="38">
        <v>134100</v>
      </c>
      <c r="D62" s="38">
        <v>1341</v>
      </c>
      <c r="E62" s="15">
        <v>200</v>
      </c>
      <c r="F62" s="38" t="s">
        <v>213</v>
      </c>
      <c r="K62" s="38" t="s">
        <v>203</v>
      </c>
    </row>
    <row r="63" spans="2:11" x14ac:dyDescent="0.25">
      <c r="B63" s="18">
        <v>1342</v>
      </c>
      <c r="C63" s="38">
        <v>134200</v>
      </c>
      <c r="D63" s="38">
        <v>1342</v>
      </c>
      <c r="E63" s="15">
        <v>200</v>
      </c>
      <c r="F63" s="38" t="s">
        <v>219</v>
      </c>
      <c r="K63" s="38" t="s">
        <v>205</v>
      </c>
    </row>
    <row r="64" spans="2:11" x14ac:dyDescent="0.25">
      <c r="B64" s="18">
        <v>1343</v>
      </c>
      <c r="C64" s="38">
        <v>134300</v>
      </c>
      <c r="D64" s="38">
        <v>1343</v>
      </c>
      <c r="E64" s="15">
        <v>200</v>
      </c>
      <c r="F64" s="38" t="s">
        <v>220</v>
      </c>
      <c r="K64" s="38" t="s">
        <v>205</v>
      </c>
    </row>
    <row r="65" spans="2:11" x14ac:dyDescent="0.25">
      <c r="B65" s="18">
        <v>1344</v>
      </c>
      <c r="C65" s="38">
        <v>134400</v>
      </c>
      <c r="D65" s="38">
        <v>1344</v>
      </c>
      <c r="E65" s="15">
        <v>200</v>
      </c>
      <c r="F65" s="38" t="s">
        <v>221</v>
      </c>
      <c r="K65" s="38" t="s">
        <v>205</v>
      </c>
    </row>
    <row r="66" spans="2:11" x14ac:dyDescent="0.25">
      <c r="B66" s="18">
        <v>1345</v>
      </c>
      <c r="C66" s="38">
        <v>134500</v>
      </c>
      <c r="D66" s="38">
        <v>1345</v>
      </c>
      <c r="E66" s="15">
        <v>200</v>
      </c>
      <c r="F66" s="38" t="s">
        <v>222</v>
      </c>
      <c r="K66" s="38" t="s">
        <v>205</v>
      </c>
    </row>
    <row r="67" spans="2:11" x14ac:dyDescent="0.25">
      <c r="B67" s="18">
        <v>1346</v>
      </c>
      <c r="C67" s="38">
        <v>134600</v>
      </c>
      <c r="D67" s="38">
        <v>1346</v>
      </c>
      <c r="E67" s="15">
        <v>200</v>
      </c>
      <c r="F67" s="38" t="s">
        <v>209</v>
      </c>
      <c r="K67" s="38" t="s">
        <v>210</v>
      </c>
    </row>
    <row r="68" spans="2:11" x14ac:dyDescent="0.25">
      <c r="B68" s="18"/>
    </row>
    <row r="69" spans="2:11" x14ac:dyDescent="0.25">
      <c r="B69" s="14" t="s">
        <v>223</v>
      </c>
    </row>
    <row r="70" spans="2:11" x14ac:dyDescent="0.25">
      <c r="B70" s="14"/>
    </row>
    <row r="71" spans="2:11" x14ac:dyDescent="0.25">
      <c r="B71" s="17" t="s">
        <v>212</v>
      </c>
    </row>
    <row r="72" spans="2:11" x14ac:dyDescent="0.25">
      <c r="B72" s="14" t="s">
        <v>191</v>
      </c>
      <c r="C72" s="14" t="s">
        <v>192</v>
      </c>
      <c r="D72" s="14" t="s">
        <v>334</v>
      </c>
      <c r="E72" s="35"/>
    </row>
    <row r="73" spans="2:11" x14ac:dyDescent="0.25">
      <c r="B73" s="14"/>
      <c r="C73" s="14"/>
      <c r="D73" s="14"/>
      <c r="E73" s="35"/>
    </row>
    <row r="74" spans="2:11" x14ac:dyDescent="0.25">
      <c r="B74" s="32">
        <v>1350.2</v>
      </c>
      <c r="C74" s="38">
        <v>135020</v>
      </c>
      <c r="D74" s="38">
        <v>1350</v>
      </c>
      <c r="E74" s="15">
        <v>100</v>
      </c>
      <c r="F74" s="38" t="s">
        <v>199</v>
      </c>
      <c r="K74" s="38" t="s">
        <v>200</v>
      </c>
    </row>
    <row r="75" spans="2:11" x14ac:dyDescent="0.25">
      <c r="B75" s="32">
        <v>1353.2</v>
      </c>
      <c r="C75" s="38">
        <v>135310</v>
      </c>
      <c r="D75" s="38">
        <v>1353</v>
      </c>
      <c r="E75" s="15">
        <v>200</v>
      </c>
      <c r="F75" s="38" t="s">
        <v>224</v>
      </c>
      <c r="K75" s="38" t="s">
        <v>210</v>
      </c>
    </row>
    <row r="76" spans="2:11" x14ac:dyDescent="0.25">
      <c r="B76" s="32"/>
      <c r="C76" s="22">
        <v>135320</v>
      </c>
      <c r="D76" s="22">
        <v>1353</v>
      </c>
      <c r="E76" s="22">
        <v>200</v>
      </c>
    </row>
    <row r="77" spans="2:11" x14ac:dyDescent="0.25">
      <c r="B77" s="32">
        <v>1354.2</v>
      </c>
      <c r="C77" s="38">
        <v>135400</v>
      </c>
      <c r="D77" s="38">
        <v>1354</v>
      </c>
      <c r="E77" s="15">
        <v>300</v>
      </c>
      <c r="F77" s="38" t="s">
        <v>225</v>
      </c>
      <c r="K77" s="38" t="s">
        <v>226</v>
      </c>
    </row>
    <row r="78" spans="2:11" x14ac:dyDescent="0.25">
      <c r="B78" s="32">
        <v>1355.2</v>
      </c>
      <c r="C78" s="38">
        <v>135500</v>
      </c>
      <c r="D78" s="38">
        <v>1355</v>
      </c>
      <c r="E78" s="15">
        <v>300</v>
      </c>
      <c r="F78" s="38" t="s">
        <v>227</v>
      </c>
      <c r="K78" s="38" t="s">
        <v>226</v>
      </c>
    </row>
    <row r="79" spans="2:11" x14ac:dyDescent="0.25">
      <c r="B79" s="32">
        <v>1356.2</v>
      </c>
      <c r="C79" s="38">
        <v>135600</v>
      </c>
      <c r="D79" s="38">
        <v>1356</v>
      </c>
      <c r="E79" s="15">
        <v>300</v>
      </c>
      <c r="F79" s="38" t="s">
        <v>228</v>
      </c>
      <c r="K79" s="38" t="s">
        <v>226</v>
      </c>
    </row>
    <row r="81" spans="2:11" x14ac:dyDescent="0.25">
      <c r="B81" s="17" t="s">
        <v>217</v>
      </c>
    </row>
    <row r="82" spans="2:11" x14ac:dyDescent="0.25">
      <c r="B82" s="14" t="s">
        <v>191</v>
      </c>
      <c r="C82" s="14" t="s">
        <v>192</v>
      </c>
      <c r="D82" s="14" t="s">
        <v>334</v>
      </c>
      <c r="E82" s="35"/>
    </row>
    <row r="84" spans="2:11" x14ac:dyDescent="0.25">
      <c r="B84" s="32">
        <v>1350.2</v>
      </c>
      <c r="C84" s="38">
        <v>135020</v>
      </c>
      <c r="D84" s="38">
        <v>1350</v>
      </c>
      <c r="E84" s="15">
        <v>100</v>
      </c>
      <c r="F84" s="38" t="s">
        <v>199</v>
      </c>
      <c r="K84" s="38" t="s">
        <v>200</v>
      </c>
    </row>
    <row r="85" spans="2:11" x14ac:dyDescent="0.25">
      <c r="B85" s="32">
        <v>1350.4</v>
      </c>
      <c r="C85" s="38">
        <v>135010</v>
      </c>
      <c r="D85" s="38">
        <v>1350</v>
      </c>
      <c r="E85" s="15">
        <v>100</v>
      </c>
      <c r="F85" s="38" t="s">
        <v>201</v>
      </c>
      <c r="K85" s="38" t="s">
        <v>200</v>
      </c>
    </row>
    <row r="86" spans="2:11" x14ac:dyDescent="0.25">
      <c r="B86" s="32">
        <v>1352.1</v>
      </c>
      <c r="C86" s="38">
        <v>135210</v>
      </c>
      <c r="D86" s="38">
        <v>1352</v>
      </c>
      <c r="E86" s="15">
        <v>100</v>
      </c>
      <c r="F86" s="38" t="s">
        <v>229</v>
      </c>
      <c r="K86" s="38" t="s">
        <v>200</v>
      </c>
    </row>
    <row r="87" spans="2:11" x14ac:dyDescent="0.25">
      <c r="B87" s="32">
        <v>1352.2</v>
      </c>
      <c r="C87" s="38">
        <v>135220</v>
      </c>
      <c r="D87" s="38">
        <v>1352</v>
      </c>
      <c r="E87" s="15">
        <v>100</v>
      </c>
      <c r="F87" s="38" t="s">
        <v>230</v>
      </c>
      <c r="K87" s="38" t="s">
        <v>200</v>
      </c>
    </row>
    <row r="88" spans="2:11" x14ac:dyDescent="0.25">
      <c r="B88" s="32">
        <v>1353.2</v>
      </c>
      <c r="C88" s="38">
        <v>135310</v>
      </c>
      <c r="D88" s="38">
        <v>1353</v>
      </c>
      <c r="E88" s="15">
        <v>200</v>
      </c>
      <c r="F88" s="38" t="s">
        <v>231</v>
      </c>
      <c r="K88" s="38" t="s">
        <v>210</v>
      </c>
    </row>
    <row r="89" spans="2:11" x14ac:dyDescent="0.25">
      <c r="B89" s="32">
        <v>1354.2</v>
      </c>
      <c r="C89" s="38">
        <v>135400</v>
      </c>
      <c r="D89" s="38">
        <v>1354</v>
      </c>
      <c r="E89" s="15">
        <v>300</v>
      </c>
      <c r="F89" s="38" t="s">
        <v>232</v>
      </c>
      <c r="K89" s="38" t="s">
        <v>226</v>
      </c>
    </row>
    <row r="90" spans="2:11" x14ac:dyDescent="0.25">
      <c r="B90" s="32">
        <v>1355.2</v>
      </c>
      <c r="C90" s="38">
        <v>135500</v>
      </c>
      <c r="D90" s="38">
        <v>1355</v>
      </c>
      <c r="E90" s="15">
        <v>300</v>
      </c>
      <c r="F90" s="38" t="s">
        <v>227</v>
      </c>
      <c r="K90" s="38" t="s">
        <v>226</v>
      </c>
    </row>
    <row r="91" spans="2:11" x14ac:dyDescent="0.25">
      <c r="B91" s="32">
        <v>1356.2</v>
      </c>
      <c r="C91" s="38">
        <v>135600</v>
      </c>
      <c r="D91" s="38">
        <v>1356</v>
      </c>
      <c r="E91" s="15">
        <v>300</v>
      </c>
      <c r="F91" s="38" t="s">
        <v>228</v>
      </c>
      <c r="K91" s="38" t="s">
        <v>226</v>
      </c>
    </row>
    <row r="92" spans="2:11" x14ac:dyDescent="0.25">
      <c r="B92" s="32">
        <v>1357</v>
      </c>
      <c r="C92" s="38">
        <v>135700</v>
      </c>
      <c r="D92" s="38">
        <v>1357</v>
      </c>
      <c r="E92" s="15">
        <v>100</v>
      </c>
      <c r="F92" s="38" t="s">
        <v>233</v>
      </c>
      <c r="K92" s="38" t="s">
        <v>200</v>
      </c>
    </row>
    <row r="93" spans="2:11" x14ac:dyDescent="0.25">
      <c r="B93" s="32">
        <v>1358</v>
      </c>
      <c r="C93" s="38">
        <v>135800</v>
      </c>
      <c r="D93" s="38">
        <v>1358</v>
      </c>
      <c r="E93" s="15">
        <v>300</v>
      </c>
      <c r="F93" s="38" t="s">
        <v>234</v>
      </c>
      <c r="K93" s="38" t="s">
        <v>226</v>
      </c>
    </row>
    <row r="94" spans="2:11" x14ac:dyDescent="0.25">
      <c r="B94" s="32"/>
    </row>
    <row r="95" spans="2:11" x14ac:dyDescent="0.25">
      <c r="B95" s="32"/>
    </row>
    <row r="96" spans="2:11" x14ac:dyDescent="0.25">
      <c r="B96" s="14" t="s">
        <v>235</v>
      </c>
      <c r="C96" s="14"/>
      <c r="D96" s="14"/>
      <c r="E96" s="35"/>
    </row>
    <row r="98" spans="2:11" x14ac:dyDescent="0.25">
      <c r="B98" s="14" t="s">
        <v>191</v>
      </c>
      <c r="C98" s="14" t="s">
        <v>192</v>
      </c>
      <c r="D98" s="14" t="s">
        <v>334</v>
      </c>
      <c r="E98" s="35"/>
    </row>
    <row r="100" spans="2:11" x14ac:dyDescent="0.25">
      <c r="B100" s="32">
        <v>1360.1</v>
      </c>
      <c r="C100" s="38">
        <v>136020</v>
      </c>
      <c r="D100" s="38">
        <v>1360</v>
      </c>
      <c r="E100" s="15">
        <v>100</v>
      </c>
      <c r="F100" s="38" t="s">
        <v>236</v>
      </c>
      <c r="K100" s="38" t="s">
        <v>200</v>
      </c>
    </row>
    <row r="101" spans="2:11" x14ac:dyDescent="0.25">
      <c r="B101" s="32">
        <v>1360.4</v>
      </c>
      <c r="C101" s="38">
        <v>136010</v>
      </c>
      <c r="D101" s="38">
        <v>1360</v>
      </c>
      <c r="E101" s="15">
        <v>100</v>
      </c>
      <c r="F101" s="38" t="s">
        <v>201</v>
      </c>
      <c r="K101" s="38" t="s">
        <v>200</v>
      </c>
    </row>
    <row r="102" spans="2:11" x14ac:dyDescent="0.25">
      <c r="B102" s="32">
        <v>1361.1</v>
      </c>
      <c r="C102" s="38">
        <v>136100</v>
      </c>
      <c r="D102" s="38">
        <v>1361</v>
      </c>
      <c r="E102" s="15">
        <v>100</v>
      </c>
      <c r="F102" s="38" t="s">
        <v>213</v>
      </c>
      <c r="K102" s="38" t="s">
        <v>200</v>
      </c>
    </row>
    <row r="103" spans="2:11" x14ac:dyDescent="0.25">
      <c r="B103" s="32">
        <v>1362.1</v>
      </c>
      <c r="C103" s="38">
        <v>136200</v>
      </c>
      <c r="D103" s="38">
        <v>1362</v>
      </c>
      <c r="E103" s="15">
        <v>200</v>
      </c>
      <c r="F103" s="38" t="s">
        <v>237</v>
      </c>
      <c r="K103" s="38" t="s">
        <v>210</v>
      </c>
    </row>
    <row r="104" spans="2:11" x14ac:dyDescent="0.25">
      <c r="B104" s="32"/>
      <c r="C104" s="22">
        <v>136205</v>
      </c>
      <c r="D104" s="22">
        <v>1362</v>
      </c>
      <c r="E104" s="22">
        <v>200</v>
      </c>
    </row>
    <row r="105" spans="2:11" x14ac:dyDescent="0.25">
      <c r="B105" s="37">
        <v>1363</v>
      </c>
      <c r="C105" s="17">
        <v>136300</v>
      </c>
      <c r="D105" s="17">
        <v>1363</v>
      </c>
      <c r="E105" s="34"/>
      <c r="F105" s="17" t="s">
        <v>238</v>
      </c>
      <c r="G105" s="17"/>
      <c r="H105" s="17"/>
      <c r="I105" s="17"/>
    </row>
    <row r="106" spans="2:11" x14ac:dyDescent="0.25">
      <c r="B106" s="32">
        <v>1364</v>
      </c>
      <c r="C106" s="38">
        <v>136400</v>
      </c>
      <c r="D106" s="38">
        <v>1364</v>
      </c>
      <c r="E106" s="15">
        <v>300</v>
      </c>
      <c r="F106" s="38" t="s">
        <v>239</v>
      </c>
      <c r="K106" s="38" t="s">
        <v>226</v>
      </c>
    </row>
    <row r="107" spans="2:11" x14ac:dyDescent="0.25">
      <c r="B107" s="32">
        <v>1365</v>
      </c>
      <c r="C107" s="38">
        <v>136500</v>
      </c>
      <c r="D107" s="38">
        <v>1365</v>
      </c>
      <c r="E107" s="15">
        <v>300</v>
      </c>
      <c r="F107" s="38" t="s">
        <v>228</v>
      </c>
      <c r="K107" s="38" t="s">
        <v>226</v>
      </c>
    </row>
    <row r="108" spans="2:11" x14ac:dyDescent="0.25">
      <c r="B108" s="32">
        <v>1366</v>
      </c>
      <c r="C108" s="38">
        <v>136600</v>
      </c>
      <c r="D108" s="38">
        <v>1366</v>
      </c>
      <c r="E108" s="15">
        <v>100</v>
      </c>
      <c r="F108" s="38" t="s">
        <v>233</v>
      </c>
      <c r="K108" s="38" t="s">
        <v>200</v>
      </c>
    </row>
    <row r="109" spans="2:11" x14ac:dyDescent="0.25">
      <c r="B109" s="32">
        <v>1367</v>
      </c>
      <c r="C109" s="38">
        <v>136700</v>
      </c>
      <c r="D109" s="38">
        <v>1367</v>
      </c>
      <c r="E109" s="15">
        <v>300</v>
      </c>
      <c r="F109" s="38" t="s">
        <v>234</v>
      </c>
      <c r="K109" s="38" t="s">
        <v>226</v>
      </c>
    </row>
    <row r="110" spans="2:11" x14ac:dyDescent="0.25">
      <c r="B110" s="32"/>
      <c r="C110" s="22">
        <v>136800</v>
      </c>
      <c r="D110" s="22">
        <v>1368</v>
      </c>
      <c r="E110" s="22">
        <v>200</v>
      </c>
    </row>
    <row r="111" spans="2:11" x14ac:dyDescent="0.25">
      <c r="B111" s="32">
        <v>1368.1</v>
      </c>
      <c r="C111" s="38">
        <v>136810</v>
      </c>
      <c r="D111" s="38">
        <v>1368</v>
      </c>
      <c r="E111" s="15">
        <v>200</v>
      </c>
      <c r="F111" s="38" t="s">
        <v>240</v>
      </c>
      <c r="K111" s="38" t="s">
        <v>241</v>
      </c>
    </row>
    <row r="112" spans="2:11" x14ac:dyDescent="0.25">
      <c r="B112" s="32">
        <v>1368.2</v>
      </c>
      <c r="C112" s="38">
        <v>136820</v>
      </c>
      <c r="D112" s="38">
        <v>1368</v>
      </c>
      <c r="E112" s="15">
        <v>200</v>
      </c>
      <c r="F112" s="38" t="s">
        <v>242</v>
      </c>
      <c r="K112" s="38" t="s">
        <v>241</v>
      </c>
    </row>
    <row r="113" spans="2:13" x14ac:dyDescent="0.25">
      <c r="B113" s="32"/>
      <c r="C113" s="22">
        <v>136900</v>
      </c>
      <c r="D113" s="22">
        <v>1369</v>
      </c>
      <c r="E113" s="22">
        <v>300</v>
      </c>
    </row>
    <row r="114" spans="2:13" x14ac:dyDescent="0.25">
      <c r="B114" s="32">
        <v>1369.1</v>
      </c>
      <c r="C114" s="38">
        <v>136910</v>
      </c>
      <c r="D114" s="38">
        <v>1369</v>
      </c>
      <c r="E114" s="15">
        <v>300</v>
      </c>
      <c r="F114" s="38" t="s">
        <v>243</v>
      </c>
      <c r="K114" s="38" t="s">
        <v>244</v>
      </c>
    </row>
    <row r="115" spans="2:13" x14ac:dyDescent="0.25">
      <c r="B115" s="32">
        <v>1369.2</v>
      </c>
      <c r="C115" s="38">
        <v>136920</v>
      </c>
      <c r="D115" s="38">
        <v>1369</v>
      </c>
      <c r="E115" s="15">
        <v>300</v>
      </c>
      <c r="F115" s="38" t="s">
        <v>245</v>
      </c>
      <c r="K115" s="38" t="s">
        <v>244</v>
      </c>
    </row>
    <row r="116" spans="2:13" x14ac:dyDescent="0.25">
      <c r="B116" s="32"/>
      <c r="C116" s="22">
        <v>137000</v>
      </c>
      <c r="D116" s="22">
        <v>1370</v>
      </c>
      <c r="E116" s="22">
        <v>300</v>
      </c>
    </row>
    <row r="117" spans="2:13" x14ac:dyDescent="0.25">
      <c r="B117" s="32">
        <v>1370.1</v>
      </c>
      <c r="C117" s="38">
        <v>137010</v>
      </c>
      <c r="D117" s="38">
        <v>1370</v>
      </c>
      <c r="E117" s="15">
        <v>300</v>
      </c>
      <c r="F117" s="38" t="s">
        <v>246</v>
      </c>
      <c r="K117" s="38" t="s">
        <v>226</v>
      </c>
      <c r="M117" s="32"/>
    </row>
    <row r="118" spans="2:13" x14ac:dyDescent="0.25">
      <c r="B118" s="32">
        <v>1370.2</v>
      </c>
      <c r="C118" s="38">
        <v>137020</v>
      </c>
      <c r="D118" s="38">
        <v>1370</v>
      </c>
      <c r="E118" s="15">
        <v>300</v>
      </c>
      <c r="F118" s="38" t="s">
        <v>247</v>
      </c>
      <c r="K118" s="38" t="s">
        <v>226</v>
      </c>
      <c r="M118" s="32"/>
    </row>
    <row r="119" spans="2:13" x14ac:dyDescent="0.25">
      <c r="B119" s="37">
        <v>1371</v>
      </c>
      <c r="C119" s="17">
        <v>137100</v>
      </c>
      <c r="D119" s="17">
        <v>1371</v>
      </c>
      <c r="E119" s="34">
        <v>300</v>
      </c>
      <c r="F119" s="17" t="s">
        <v>248</v>
      </c>
      <c r="G119" s="17"/>
      <c r="H119" s="17"/>
      <c r="I119" s="17"/>
    </row>
    <row r="120" spans="2:13" x14ac:dyDescent="0.25">
      <c r="B120" s="37">
        <v>1372</v>
      </c>
      <c r="C120" s="17">
        <v>137200</v>
      </c>
      <c r="D120" s="17">
        <v>1372</v>
      </c>
      <c r="E120" s="34"/>
      <c r="F120" s="17" t="s">
        <v>249</v>
      </c>
      <c r="G120" s="17"/>
      <c r="H120" s="17"/>
      <c r="I120" s="17"/>
    </row>
    <row r="121" spans="2:13" x14ac:dyDescent="0.25">
      <c r="B121" s="37"/>
      <c r="C121" s="17">
        <v>137300</v>
      </c>
      <c r="D121" s="17">
        <v>1373</v>
      </c>
      <c r="E121" s="34">
        <v>300</v>
      </c>
      <c r="F121" s="17"/>
      <c r="G121" s="17"/>
      <c r="H121" s="17"/>
      <c r="I121" s="17"/>
    </row>
    <row r="122" spans="2:13" x14ac:dyDescent="0.25">
      <c r="B122" s="32">
        <v>1373.1</v>
      </c>
      <c r="C122" s="38">
        <v>137310</v>
      </c>
      <c r="D122" s="38">
        <v>1373</v>
      </c>
      <c r="E122" s="15">
        <v>300</v>
      </c>
      <c r="F122" s="38" t="s">
        <v>250</v>
      </c>
      <c r="K122" s="38" t="s">
        <v>226</v>
      </c>
    </row>
    <row r="123" spans="2:13" x14ac:dyDescent="0.25">
      <c r="B123" s="32">
        <v>1373.2</v>
      </c>
      <c r="C123" s="38">
        <v>137320</v>
      </c>
      <c r="D123" s="38">
        <v>1373</v>
      </c>
      <c r="F123" s="38" t="s">
        <v>251</v>
      </c>
      <c r="K123" s="38" t="s">
        <v>244</v>
      </c>
    </row>
    <row r="124" spans="2:13" x14ac:dyDescent="0.25">
      <c r="B124" s="32">
        <v>1373.4</v>
      </c>
      <c r="C124" s="38">
        <v>137340</v>
      </c>
      <c r="D124" s="38">
        <v>1373</v>
      </c>
      <c r="E124" s="15">
        <v>200</v>
      </c>
      <c r="F124" s="38" t="s">
        <v>252</v>
      </c>
      <c r="K124" s="38" t="s">
        <v>241</v>
      </c>
    </row>
    <row r="125" spans="2:13" x14ac:dyDescent="0.25">
      <c r="B125" s="14" t="s">
        <v>253</v>
      </c>
    </row>
    <row r="126" spans="2:13" x14ac:dyDescent="0.25">
      <c r="B126" s="14" t="s">
        <v>191</v>
      </c>
      <c r="C126" s="14" t="s">
        <v>192</v>
      </c>
      <c r="D126" s="14" t="s">
        <v>334</v>
      </c>
      <c r="E126" s="35"/>
    </row>
    <row r="128" spans="2:13" x14ac:dyDescent="0.25">
      <c r="B128" s="32">
        <v>1389.1</v>
      </c>
      <c r="C128" s="38">
        <v>138920</v>
      </c>
      <c r="D128" s="38">
        <v>1389</v>
      </c>
      <c r="E128" s="15">
        <v>100</v>
      </c>
      <c r="F128" s="38" t="s">
        <v>199</v>
      </c>
      <c r="K128" s="38" t="s">
        <v>200</v>
      </c>
    </row>
    <row r="129" spans="2:13" x14ac:dyDescent="0.25">
      <c r="B129" s="32">
        <v>1389.2</v>
      </c>
      <c r="C129" s="38">
        <v>138910</v>
      </c>
      <c r="D129" s="38">
        <v>1389</v>
      </c>
      <c r="E129" s="15">
        <v>100</v>
      </c>
      <c r="F129" s="38" t="s">
        <v>201</v>
      </c>
      <c r="K129" s="38" t="s">
        <v>200</v>
      </c>
    </row>
    <row r="130" spans="2:13" x14ac:dyDescent="0.25">
      <c r="B130" s="32">
        <v>1390</v>
      </c>
      <c r="C130" s="38">
        <v>139000</v>
      </c>
      <c r="D130" s="38">
        <v>1390</v>
      </c>
      <c r="E130" s="15">
        <v>100</v>
      </c>
      <c r="F130" s="38" t="s">
        <v>213</v>
      </c>
      <c r="K130" s="38" t="s">
        <v>200</v>
      </c>
    </row>
    <row r="131" spans="2:13" x14ac:dyDescent="0.25">
      <c r="B131" s="32"/>
      <c r="C131" s="22">
        <v>139010</v>
      </c>
      <c r="D131" s="22">
        <v>1390</v>
      </c>
      <c r="E131" s="22">
        <v>100</v>
      </c>
      <c r="M131" s="31"/>
    </row>
    <row r="132" spans="2:13" x14ac:dyDescent="0.25">
      <c r="B132" s="32"/>
      <c r="C132" s="22">
        <v>339010</v>
      </c>
      <c r="D132" s="22">
        <v>3390</v>
      </c>
      <c r="E132" s="22">
        <v>100</v>
      </c>
      <c r="M132" s="31"/>
    </row>
    <row r="133" spans="2:13" x14ac:dyDescent="0.25">
      <c r="B133" s="32">
        <v>1391</v>
      </c>
      <c r="C133" s="38">
        <v>139100</v>
      </c>
      <c r="D133" s="38">
        <v>1391</v>
      </c>
      <c r="E133" s="15">
        <v>300</v>
      </c>
      <c r="F133" s="38" t="s">
        <v>254</v>
      </c>
      <c r="K133" s="38" t="s">
        <v>226</v>
      </c>
    </row>
    <row r="134" spans="2:13" x14ac:dyDescent="0.25">
      <c r="B134" s="32"/>
      <c r="C134" s="22">
        <v>139120</v>
      </c>
      <c r="D134" s="22">
        <v>1391</v>
      </c>
      <c r="E134" s="22">
        <v>300</v>
      </c>
    </row>
    <row r="135" spans="2:13" x14ac:dyDescent="0.25">
      <c r="B135" s="32"/>
      <c r="C135" s="22">
        <v>139130</v>
      </c>
      <c r="D135" s="22">
        <v>1391</v>
      </c>
      <c r="E135" s="22">
        <v>300</v>
      </c>
    </row>
    <row r="136" spans="2:13" x14ac:dyDescent="0.25">
      <c r="B136" s="32"/>
      <c r="C136" s="22">
        <v>139131</v>
      </c>
      <c r="D136" s="22">
        <v>1391</v>
      </c>
      <c r="E136" s="22">
        <v>300</v>
      </c>
    </row>
    <row r="137" spans="2:13" x14ac:dyDescent="0.25">
      <c r="B137" s="32"/>
      <c r="C137" s="22">
        <v>139200</v>
      </c>
      <c r="D137" s="22">
        <v>1392</v>
      </c>
      <c r="E137" s="28" t="s">
        <v>255</v>
      </c>
    </row>
    <row r="138" spans="2:13" x14ac:dyDescent="0.25">
      <c r="B138" s="32">
        <v>1392.1</v>
      </c>
      <c r="C138" s="38">
        <v>139210</v>
      </c>
      <c r="D138" s="38">
        <v>1392</v>
      </c>
      <c r="E138" s="28" t="s">
        <v>255</v>
      </c>
      <c r="F138" s="38" t="s">
        <v>256</v>
      </c>
      <c r="K138" s="38" t="s">
        <v>226</v>
      </c>
    </row>
    <row r="139" spans="2:13" x14ac:dyDescent="0.25">
      <c r="B139" s="32">
        <v>1392.2</v>
      </c>
      <c r="C139" s="38">
        <v>139220</v>
      </c>
      <c r="D139" s="38">
        <v>1392</v>
      </c>
      <c r="E139" s="28" t="s">
        <v>255</v>
      </c>
      <c r="F139" s="38" t="s">
        <v>257</v>
      </c>
      <c r="K139" s="38" t="s">
        <v>226</v>
      </c>
    </row>
    <row r="140" spans="2:13" x14ac:dyDescent="0.25">
      <c r="B140" s="32">
        <v>1393</v>
      </c>
      <c r="C140" s="38">
        <v>139300</v>
      </c>
      <c r="D140" s="38">
        <v>1393</v>
      </c>
      <c r="E140" s="15">
        <v>300</v>
      </c>
      <c r="F140" s="38" t="s">
        <v>258</v>
      </c>
      <c r="K140" s="38" t="s">
        <v>226</v>
      </c>
    </row>
    <row r="141" spans="2:13" x14ac:dyDescent="0.25">
      <c r="B141" s="32">
        <v>1394.1</v>
      </c>
      <c r="C141" s="38">
        <v>139400</v>
      </c>
      <c r="D141" s="38">
        <v>1394</v>
      </c>
      <c r="E141" s="15">
        <v>300</v>
      </c>
      <c r="F141" s="38" t="s">
        <v>259</v>
      </c>
      <c r="K141" s="38" t="s">
        <v>226</v>
      </c>
    </row>
    <row r="142" spans="2:13" x14ac:dyDescent="0.25">
      <c r="B142" s="32">
        <v>1395</v>
      </c>
      <c r="C142" s="38">
        <v>139500</v>
      </c>
      <c r="D142" s="38">
        <v>1395</v>
      </c>
      <c r="E142" s="15">
        <v>300</v>
      </c>
      <c r="F142" s="38" t="s">
        <v>260</v>
      </c>
      <c r="K142" s="38" t="s">
        <v>226</v>
      </c>
    </row>
    <row r="143" spans="2:13" x14ac:dyDescent="0.25">
      <c r="B143" s="32">
        <v>1396.1</v>
      </c>
      <c r="C143" s="38">
        <v>139610</v>
      </c>
      <c r="D143" s="38">
        <v>1396</v>
      </c>
      <c r="E143" s="15">
        <v>300</v>
      </c>
      <c r="F143" s="38" t="s">
        <v>261</v>
      </c>
      <c r="K143" s="38" t="s">
        <v>226</v>
      </c>
    </row>
    <row r="144" spans="2:13" x14ac:dyDescent="0.25">
      <c r="B144" s="32">
        <v>1396.2</v>
      </c>
      <c r="C144" s="38">
        <v>139620</v>
      </c>
      <c r="D144" s="38">
        <v>1396</v>
      </c>
      <c r="E144" s="15">
        <v>300</v>
      </c>
      <c r="F144" s="38" t="s">
        <v>262</v>
      </c>
      <c r="K144" s="38" t="s">
        <v>226</v>
      </c>
    </row>
    <row r="145" spans="1:11" x14ac:dyDescent="0.25">
      <c r="B145" s="32">
        <v>1397</v>
      </c>
      <c r="C145" s="38">
        <v>139700</v>
      </c>
      <c r="D145" s="38">
        <v>1397</v>
      </c>
      <c r="E145" s="15">
        <v>300</v>
      </c>
      <c r="F145" s="38" t="s">
        <v>263</v>
      </c>
      <c r="K145" s="38" t="s">
        <v>226</v>
      </c>
    </row>
    <row r="146" spans="1:11" x14ac:dyDescent="0.25">
      <c r="B146" s="32"/>
      <c r="C146" s="22">
        <v>339700</v>
      </c>
      <c r="D146" s="22">
        <v>3397</v>
      </c>
      <c r="E146" s="22">
        <v>300</v>
      </c>
    </row>
    <row r="147" spans="1:11" x14ac:dyDescent="0.25">
      <c r="B147" s="32">
        <v>1398</v>
      </c>
      <c r="C147" s="38">
        <v>139800</v>
      </c>
      <c r="D147" s="38">
        <v>1398</v>
      </c>
      <c r="E147" s="15">
        <v>300</v>
      </c>
      <c r="F147" s="38" t="s">
        <v>264</v>
      </c>
      <c r="K147" s="38" t="s">
        <v>226</v>
      </c>
    </row>
    <row r="148" spans="1:11" x14ac:dyDescent="0.25">
      <c r="B148" s="32">
        <v>1399</v>
      </c>
      <c r="C148" s="38">
        <v>139900</v>
      </c>
      <c r="D148" s="38">
        <v>1399</v>
      </c>
      <c r="E148" s="15">
        <v>300</v>
      </c>
      <c r="F148" s="38" t="s">
        <v>265</v>
      </c>
      <c r="K148" s="38" t="s">
        <v>226</v>
      </c>
    </row>
    <row r="149" spans="1:11" x14ac:dyDescent="0.25">
      <c r="A149" s="17" t="s">
        <v>266</v>
      </c>
    </row>
    <row r="151" spans="1:11" x14ac:dyDescent="0.25">
      <c r="B151" s="14" t="s">
        <v>191</v>
      </c>
      <c r="C151" s="14" t="s">
        <v>192</v>
      </c>
      <c r="D151" s="14" t="s">
        <v>334</v>
      </c>
      <c r="E151" s="35"/>
    </row>
    <row r="153" spans="1:11" x14ac:dyDescent="0.25">
      <c r="B153" s="32">
        <v>1360.1</v>
      </c>
      <c r="C153" s="38">
        <v>136020</v>
      </c>
      <c r="D153" s="38">
        <v>1360</v>
      </c>
      <c r="E153" s="15">
        <v>100</v>
      </c>
      <c r="F153" s="38" t="s">
        <v>267</v>
      </c>
      <c r="K153" s="38" t="s">
        <v>200</v>
      </c>
    </row>
    <row r="154" spans="1:11" x14ac:dyDescent="0.25">
      <c r="B154" s="32">
        <v>1362.1</v>
      </c>
      <c r="C154" s="38">
        <v>136200</v>
      </c>
      <c r="D154" s="38">
        <v>1362</v>
      </c>
      <c r="E154" s="15">
        <v>100</v>
      </c>
      <c r="F154" s="38" t="s">
        <v>268</v>
      </c>
      <c r="K154" s="38" t="s">
        <v>200</v>
      </c>
    </row>
    <row r="156" spans="1:11" x14ac:dyDescent="0.25">
      <c r="A156" s="17" t="s">
        <v>269</v>
      </c>
    </row>
    <row r="158" spans="1:11" x14ac:dyDescent="0.25">
      <c r="B158" s="14" t="s">
        <v>270</v>
      </c>
    </row>
    <row r="160" spans="1:11" x14ac:dyDescent="0.25">
      <c r="B160" s="14" t="s">
        <v>191</v>
      </c>
      <c r="C160" s="14" t="s">
        <v>192</v>
      </c>
      <c r="D160" s="14" t="s">
        <v>334</v>
      </c>
      <c r="E160" s="35"/>
    </row>
    <row r="161" spans="2:11" x14ac:dyDescent="0.25">
      <c r="B161" s="14"/>
      <c r="C161" s="14"/>
      <c r="D161" s="14"/>
      <c r="E161" s="35"/>
    </row>
    <row r="162" spans="2:11" x14ac:dyDescent="0.25">
      <c r="B162" s="32">
        <v>2301</v>
      </c>
      <c r="C162" s="29">
        <v>230100</v>
      </c>
      <c r="D162" s="29">
        <v>2301</v>
      </c>
      <c r="E162" s="25"/>
      <c r="F162" s="38" t="s">
        <v>271</v>
      </c>
      <c r="K162" s="32" t="s">
        <v>195</v>
      </c>
    </row>
    <row r="163" spans="2:11" x14ac:dyDescent="0.25">
      <c r="B163" s="32">
        <v>2302</v>
      </c>
      <c r="C163" s="38">
        <v>230200</v>
      </c>
      <c r="D163" s="38">
        <v>2302</v>
      </c>
      <c r="F163" s="38" t="s">
        <v>196</v>
      </c>
      <c r="K163" s="32" t="s">
        <v>195</v>
      </c>
    </row>
    <row r="164" spans="2:11" x14ac:dyDescent="0.25">
      <c r="B164" s="32"/>
      <c r="K164" s="32"/>
    </row>
    <row r="166" spans="2:11" x14ac:dyDescent="0.25">
      <c r="B166" s="14" t="s">
        <v>272</v>
      </c>
    </row>
    <row r="168" spans="2:11" x14ac:dyDescent="0.25">
      <c r="B168" s="14" t="s">
        <v>191</v>
      </c>
      <c r="C168" s="14" t="s">
        <v>192</v>
      </c>
      <c r="D168" s="14" t="s">
        <v>334</v>
      </c>
      <c r="E168" s="35"/>
    </row>
    <row r="170" spans="2:11" x14ac:dyDescent="0.25">
      <c r="B170" s="32">
        <v>2350.1</v>
      </c>
      <c r="C170" s="38">
        <v>235010</v>
      </c>
      <c r="D170" s="38">
        <v>2350</v>
      </c>
      <c r="E170" s="15">
        <v>100</v>
      </c>
      <c r="F170" s="38" t="s">
        <v>236</v>
      </c>
      <c r="K170" s="38" t="s">
        <v>200</v>
      </c>
    </row>
    <row r="171" spans="2:11" x14ac:dyDescent="0.25">
      <c r="B171" s="32">
        <v>2350.1999999999998</v>
      </c>
      <c r="C171" s="38">
        <v>235020</v>
      </c>
      <c r="D171" s="38">
        <v>2350</v>
      </c>
      <c r="E171" s="15">
        <v>100</v>
      </c>
      <c r="F171" s="38" t="s">
        <v>273</v>
      </c>
      <c r="K171" s="38" t="s">
        <v>200</v>
      </c>
    </row>
    <row r="172" spans="2:11" x14ac:dyDescent="0.25">
      <c r="B172" s="32">
        <v>2351.1999999999998</v>
      </c>
      <c r="C172" s="38">
        <v>235120</v>
      </c>
      <c r="D172" s="38">
        <v>2351</v>
      </c>
      <c r="E172" s="15">
        <v>100</v>
      </c>
      <c r="F172" s="38" t="s">
        <v>274</v>
      </c>
      <c r="K172" s="38" t="s">
        <v>200</v>
      </c>
    </row>
    <row r="173" spans="2:11" x14ac:dyDescent="0.25">
      <c r="B173" s="32">
        <v>2351.3000000000002</v>
      </c>
      <c r="C173" s="38">
        <v>235130</v>
      </c>
      <c r="D173" s="38">
        <v>2351</v>
      </c>
      <c r="E173" s="15">
        <v>100</v>
      </c>
      <c r="F173" s="38" t="s">
        <v>275</v>
      </c>
      <c r="K173" s="38" t="s">
        <v>200</v>
      </c>
    </row>
    <row r="174" spans="2:11" x14ac:dyDescent="0.25">
      <c r="B174" s="32">
        <v>2351.4</v>
      </c>
      <c r="C174" s="38">
        <v>235140</v>
      </c>
      <c r="D174" s="38">
        <v>2351</v>
      </c>
      <c r="E174" s="15">
        <v>100</v>
      </c>
      <c r="F174" s="38" t="s">
        <v>276</v>
      </c>
      <c r="K174" s="38" t="s">
        <v>200</v>
      </c>
    </row>
    <row r="175" spans="2:11" x14ac:dyDescent="0.25">
      <c r="B175" s="32">
        <v>2352.0100000000002</v>
      </c>
      <c r="C175" s="38">
        <v>235240</v>
      </c>
      <c r="D175" s="38">
        <v>2352</v>
      </c>
      <c r="E175" s="15">
        <v>100</v>
      </c>
      <c r="F175" s="38" t="s">
        <v>277</v>
      </c>
      <c r="K175" s="38" t="s">
        <v>200</v>
      </c>
    </row>
    <row r="176" spans="2:11" x14ac:dyDescent="0.25">
      <c r="B176" s="32">
        <v>2352.02</v>
      </c>
      <c r="C176" s="38">
        <v>235250</v>
      </c>
      <c r="D176" s="38">
        <v>2352</v>
      </c>
      <c r="E176" s="15">
        <v>100</v>
      </c>
      <c r="F176" s="38" t="s">
        <v>278</v>
      </c>
      <c r="K176" s="38" t="s">
        <v>200</v>
      </c>
    </row>
    <row r="177" spans="2:11" x14ac:dyDescent="0.25">
      <c r="B177" s="32">
        <v>2352.1</v>
      </c>
      <c r="C177" s="38">
        <v>235210</v>
      </c>
      <c r="D177" s="38">
        <v>2352</v>
      </c>
      <c r="E177" s="15">
        <v>100</v>
      </c>
      <c r="F177" s="38" t="s">
        <v>279</v>
      </c>
      <c r="K177" s="38" t="s">
        <v>200</v>
      </c>
    </row>
    <row r="178" spans="2:11" x14ac:dyDescent="0.25">
      <c r="B178" s="32">
        <v>2352.1999999999998</v>
      </c>
      <c r="C178" s="38">
        <v>235220</v>
      </c>
      <c r="D178" s="38">
        <v>2352</v>
      </c>
      <c r="E178" s="15">
        <v>100</v>
      </c>
      <c r="F178" s="38" t="s">
        <v>280</v>
      </c>
      <c r="K178" s="38" t="s">
        <v>200</v>
      </c>
    </row>
    <row r="179" spans="2:11" x14ac:dyDescent="0.25">
      <c r="B179" s="37">
        <v>2352.3000000000002</v>
      </c>
      <c r="C179" s="17">
        <v>235230</v>
      </c>
      <c r="D179" s="17">
        <v>2352</v>
      </c>
      <c r="E179" s="34"/>
      <c r="F179" s="17" t="s">
        <v>281</v>
      </c>
      <c r="G179" s="17"/>
      <c r="H179" s="17"/>
      <c r="I179" s="17"/>
    </row>
    <row r="180" spans="2:11" x14ac:dyDescent="0.25">
      <c r="B180" s="32">
        <v>2353</v>
      </c>
      <c r="C180" s="38">
        <v>235300</v>
      </c>
      <c r="D180" s="38">
        <v>2353</v>
      </c>
      <c r="E180" s="15">
        <v>100</v>
      </c>
      <c r="F180" s="38" t="s">
        <v>282</v>
      </c>
      <c r="K180" s="38" t="s">
        <v>200</v>
      </c>
    </row>
    <row r="181" spans="2:11" x14ac:dyDescent="0.25">
      <c r="B181" s="32">
        <v>2354</v>
      </c>
      <c r="C181" s="38">
        <v>235400</v>
      </c>
      <c r="D181" s="38">
        <v>2354</v>
      </c>
      <c r="E181" s="15">
        <v>300</v>
      </c>
      <c r="F181" s="38" t="s">
        <v>283</v>
      </c>
      <c r="K181" s="38" t="s">
        <v>226</v>
      </c>
    </row>
    <row r="182" spans="2:11" x14ac:dyDescent="0.25">
      <c r="B182" s="32">
        <v>2355</v>
      </c>
      <c r="C182" s="38">
        <v>235500</v>
      </c>
      <c r="D182" s="38">
        <v>2355</v>
      </c>
      <c r="E182" s="15">
        <v>300</v>
      </c>
      <c r="F182" s="38" t="s">
        <v>284</v>
      </c>
      <c r="K182" s="38" t="s">
        <v>226</v>
      </c>
    </row>
    <row r="183" spans="2:11" x14ac:dyDescent="0.25">
      <c r="B183" s="32">
        <v>2356</v>
      </c>
      <c r="C183" s="38">
        <v>235600</v>
      </c>
      <c r="D183" s="38">
        <v>2356</v>
      </c>
      <c r="E183" s="15">
        <v>300</v>
      </c>
      <c r="F183" s="38" t="s">
        <v>285</v>
      </c>
      <c r="K183" s="38" t="s">
        <v>226</v>
      </c>
    </row>
    <row r="184" spans="2:11" x14ac:dyDescent="0.25">
      <c r="B184" s="32">
        <v>2357</v>
      </c>
      <c r="C184" s="38">
        <v>235700</v>
      </c>
      <c r="D184" s="38">
        <v>2357</v>
      </c>
      <c r="E184" s="15">
        <v>300</v>
      </c>
      <c r="F184" s="38" t="s">
        <v>286</v>
      </c>
      <c r="K184" s="38" t="s">
        <v>226</v>
      </c>
    </row>
    <row r="187" spans="2:11" x14ac:dyDescent="0.25">
      <c r="B187" s="14" t="s">
        <v>287</v>
      </c>
    </row>
    <row r="189" spans="2:11" x14ac:dyDescent="0.25">
      <c r="B189" s="14" t="s">
        <v>191</v>
      </c>
      <c r="C189" s="14" t="s">
        <v>192</v>
      </c>
      <c r="D189" s="14" t="s">
        <v>334</v>
      </c>
      <c r="E189" s="35"/>
    </row>
    <row r="191" spans="2:11" x14ac:dyDescent="0.25">
      <c r="B191" s="32">
        <v>2350.1</v>
      </c>
      <c r="C191" s="38">
        <v>235010</v>
      </c>
      <c r="D191" s="38">
        <v>2350</v>
      </c>
      <c r="E191" s="15">
        <v>100</v>
      </c>
      <c r="F191" s="38" t="s">
        <v>199</v>
      </c>
      <c r="K191" s="38" t="s">
        <v>200</v>
      </c>
    </row>
    <row r="192" spans="2:11" x14ac:dyDescent="0.25">
      <c r="B192" s="32">
        <v>2350.1999999999998</v>
      </c>
      <c r="C192" s="38">
        <v>235020</v>
      </c>
      <c r="D192" s="38">
        <v>2350</v>
      </c>
      <c r="E192" s="15">
        <v>100</v>
      </c>
      <c r="F192" s="38" t="s">
        <v>201</v>
      </c>
      <c r="K192" s="38" t="s">
        <v>200</v>
      </c>
    </row>
    <row r="193" spans="2:11" x14ac:dyDescent="0.25">
      <c r="B193" s="32">
        <v>2361</v>
      </c>
      <c r="C193" s="38">
        <v>235100</v>
      </c>
      <c r="D193" s="38">
        <v>2351</v>
      </c>
      <c r="E193" s="15">
        <v>100</v>
      </c>
      <c r="F193" s="38" t="s">
        <v>288</v>
      </c>
      <c r="K193" s="38" t="s">
        <v>200</v>
      </c>
    </row>
    <row r="194" spans="2:11" x14ac:dyDescent="0.25">
      <c r="B194" s="32">
        <v>2362</v>
      </c>
      <c r="C194" s="38">
        <v>235200</v>
      </c>
      <c r="D194" s="38">
        <v>2352</v>
      </c>
      <c r="F194" s="38" t="s">
        <v>289</v>
      </c>
    </row>
    <row r="197" spans="2:11" x14ac:dyDescent="0.25">
      <c r="B197" s="14" t="s">
        <v>290</v>
      </c>
    </row>
    <row r="199" spans="2:11" x14ac:dyDescent="0.25">
      <c r="B199" s="14" t="s">
        <v>191</v>
      </c>
      <c r="C199" s="14" t="s">
        <v>192</v>
      </c>
      <c r="D199" s="14" t="s">
        <v>334</v>
      </c>
      <c r="E199" s="35"/>
    </row>
    <row r="201" spans="2:11" x14ac:dyDescent="0.25">
      <c r="B201" s="32">
        <v>2365.11</v>
      </c>
      <c r="C201" s="38">
        <v>236010</v>
      </c>
      <c r="D201" s="38">
        <v>2360</v>
      </c>
      <c r="E201" s="15">
        <v>100</v>
      </c>
      <c r="F201" s="38" t="s">
        <v>236</v>
      </c>
      <c r="K201" s="38" t="s">
        <v>200</v>
      </c>
    </row>
    <row r="202" spans="2:11" x14ac:dyDescent="0.25">
      <c r="B202" s="32">
        <v>2365.12</v>
      </c>
      <c r="C202" s="38">
        <v>236020</v>
      </c>
      <c r="D202" s="38">
        <v>2360</v>
      </c>
      <c r="E202" s="15">
        <v>100</v>
      </c>
      <c r="F202" s="38" t="s">
        <v>201</v>
      </c>
      <c r="K202" s="38" t="s">
        <v>200</v>
      </c>
    </row>
    <row r="203" spans="2:11" x14ac:dyDescent="0.25">
      <c r="B203" s="32">
        <v>2365.1999999999998</v>
      </c>
      <c r="C203" s="38">
        <v>236520</v>
      </c>
      <c r="D203" s="38">
        <v>2365</v>
      </c>
      <c r="E203" s="15">
        <v>100</v>
      </c>
      <c r="F203" s="38" t="s">
        <v>273</v>
      </c>
      <c r="K203" s="38" t="s">
        <v>200</v>
      </c>
    </row>
    <row r="204" spans="2:11" x14ac:dyDescent="0.25">
      <c r="B204" s="32">
        <v>2366.1</v>
      </c>
      <c r="C204" s="38">
        <v>236610</v>
      </c>
      <c r="D204" s="38">
        <v>2366</v>
      </c>
      <c r="E204" s="15">
        <v>100</v>
      </c>
      <c r="F204" s="38" t="s">
        <v>274</v>
      </c>
      <c r="K204" s="38" t="s">
        <v>200</v>
      </c>
    </row>
    <row r="205" spans="2:11" x14ac:dyDescent="0.25">
      <c r="B205" s="32">
        <v>2366.1999999999998</v>
      </c>
      <c r="C205" s="38">
        <v>236620</v>
      </c>
      <c r="D205" s="38">
        <v>2366</v>
      </c>
      <c r="E205" s="15">
        <v>100</v>
      </c>
      <c r="F205" s="38" t="s">
        <v>275</v>
      </c>
      <c r="K205" s="38" t="s">
        <v>200</v>
      </c>
    </row>
    <row r="206" spans="2:11" x14ac:dyDescent="0.25">
      <c r="B206" s="32">
        <v>2366.3000000000002</v>
      </c>
      <c r="C206" s="38">
        <v>236630</v>
      </c>
      <c r="D206" s="38">
        <v>2366</v>
      </c>
      <c r="E206" s="15">
        <v>100</v>
      </c>
      <c r="F206" s="38" t="s">
        <v>276</v>
      </c>
      <c r="K206" s="38" t="s">
        <v>200</v>
      </c>
    </row>
    <row r="207" spans="2:11" x14ac:dyDescent="0.25">
      <c r="B207" s="32">
        <v>2367</v>
      </c>
      <c r="C207" s="38">
        <v>236700</v>
      </c>
      <c r="D207" s="38">
        <v>2367</v>
      </c>
      <c r="E207" s="15">
        <v>100</v>
      </c>
      <c r="F207" s="38" t="s">
        <v>291</v>
      </c>
      <c r="K207" s="38" t="s">
        <v>200</v>
      </c>
    </row>
    <row r="208" spans="2:11" x14ac:dyDescent="0.25">
      <c r="B208" s="32">
        <v>2368</v>
      </c>
      <c r="C208" s="38">
        <v>236800</v>
      </c>
      <c r="D208" s="38">
        <v>2368</v>
      </c>
      <c r="E208" s="15">
        <v>300</v>
      </c>
      <c r="F208" s="38" t="s">
        <v>283</v>
      </c>
      <c r="K208" s="38" t="s">
        <v>226</v>
      </c>
    </row>
    <row r="209" spans="2:11" x14ac:dyDescent="0.25">
      <c r="B209" s="32">
        <v>2369</v>
      </c>
      <c r="C209" s="38">
        <v>236900</v>
      </c>
      <c r="D209" s="38">
        <v>2369</v>
      </c>
      <c r="E209" s="15">
        <v>300</v>
      </c>
      <c r="F209" s="38" t="s">
        <v>292</v>
      </c>
      <c r="K209" s="38" t="s">
        <v>226</v>
      </c>
    </row>
    <row r="210" spans="2:11" x14ac:dyDescent="0.25">
      <c r="B210" s="32">
        <v>2370</v>
      </c>
      <c r="C210" s="38">
        <v>237000</v>
      </c>
      <c r="D210" s="38">
        <v>2370</v>
      </c>
      <c r="E210" s="15">
        <v>300</v>
      </c>
      <c r="F210" s="38" t="s">
        <v>293</v>
      </c>
      <c r="K210" s="38" t="s">
        <v>226</v>
      </c>
    </row>
    <row r="211" spans="2:11" x14ac:dyDescent="0.25">
      <c r="B211" s="32">
        <v>2371</v>
      </c>
      <c r="C211" s="38">
        <v>237100</v>
      </c>
      <c r="D211" s="38">
        <v>2371</v>
      </c>
      <c r="E211" s="15">
        <v>300</v>
      </c>
      <c r="F211" s="38" t="s">
        <v>286</v>
      </c>
      <c r="K211" s="38" t="s">
        <v>226</v>
      </c>
    </row>
    <row r="214" spans="2:11" x14ac:dyDescent="0.25">
      <c r="B214" s="14" t="s">
        <v>294</v>
      </c>
    </row>
    <row r="217" spans="2:11" x14ac:dyDescent="0.25">
      <c r="B217" s="14" t="s">
        <v>191</v>
      </c>
      <c r="C217" s="14" t="s">
        <v>192</v>
      </c>
      <c r="D217" s="14" t="s">
        <v>334</v>
      </c>
      <c r="E217" s="35"/>
    </row>
    <row r="219" spans="2:11" x14ac:dyDescent="0.25">
      <c r="B219" s="32">
        <v>2374.11</v>
      </c>
      <c r="C219" s="38">
        <v>237411</v>
      </c>
      <c r="D219" s="38">
        <v>2374</v>
      </c>
      <c r="E219" s="15">
        <v>100</v>
      </c>
      <c r="F219" s="38" t="s">
        <v>295</v>
      </c>
      <c r="K219" s="38" t="s">
        <v>200</v>
      </c>
    </row>
    <row r="220" spans="2:11" x14ac:dyDescent="0.25">
      <c r="B220" s="32">
        <v>2374.12</v>
      </c>
      <c r="C220" s="38">
        <v>237412</v>
      </c>
      <c r="D220" s="38">
        <v>2374</v>
      </c>
      <c r="E220" s="15">
        <v>100</v>
      </c>
      <c r="F220" s="38" t="s">
        <v>296</v>
      </c>
      <c r="K220" s="38" t="s">
        <v>200</v>
      </c>
    </row>
    <row r="221" spans="2:11" x14ac:dyDescent="0.25">
      <c r="B221" s="32">
        <v>2374.21</v>
      </c>
      <c r="C221" s="38">
        <v>237421</v>
      </c>
      <c r="D221" s="38">
        <v>2374</v>
      </c>
      <c r="E221" s="15">
        <v>100</v>
      </c>
      <c r="F221" s="38" t="s">
        <v>297</v>
      </c>
      <c r="K221" s="38" t="s">
        <v>200</v>
      </c>
    </row>
    <row r="222" spans="2:11" x14ac:dyDescent="0.25">
      <c r="B222" s="32">
        <v>2374.2199999999998</v>
      </c>
      <c r="C222" s="38">
        <v>237422</v>
      </c>
      <c r="D222" s="38">
        <v>2374</v>
      </c>
      <c r="E222" s="15">
        <v>100</v>
      </c>
      <c r="F222" s="38" t="s">
        <v>298</v>
      </c>
      <c r="K222" s="38" t="s">
        <v>200</v>
      </c>
    </row>
    <row r="223" spans="2:11" x14ac:dyDescent="0.25">
      <c r="B223" s="32">
        <v>2375.1</v>
      </c>
      <c r="C223" s="38">
        <v>237510</v>
      </c>
      <c r="D223" s="38">
        <v>2375</v>
      </c>
      <c r="E223" s="15">
        <v>100</v>
      </c>
      <c r="F223" s="38" t="s">
        <v>299</v>
      </c>
      <c r="K223" s="38" t="s">
        <v>200</v>
      </c>
    </row>
    <row r="224" spans="2:11" x14ac:dyDescent="0.25">
      <c r="B224" s="32">
        <v>2375.1999999999998</v>
      </c>
      <c r="C224" s="38">
        <v>237520</v>
      </c>
      <c r="D224" s="38">
        <v>2375</v>
      </c>
      <c r="E224" s="15">
        <v>100</v>
      </c>
      <c r="F224" s="38" t="s">
        <v>300</v>
      </c>
      <c r="K224" s="38" t="s">
        <v>200</v>
      </c>
    </row>
    <row r="225" spans="2:11" x14ac:dyDescent="0.25">
      <c r="B225" s="32">
        <v>2376</v>
      </c>
      <c r="C225" s="38">
        <v>237600</v>
      </c>
      <c r="D225" s="38">
        <v>2376</v>
      </c>
      <c r="E225" s="15">
        <v>100</v>
      </c>
      <c r="F225" s="38" t="s">
        <v>291</v>
      </c>
      <c r="K225" s="38" t="s">
        <v>200</v>
      </c>
    </row>
    <row r="226" spans="2:11" x14ac:dyDescent="0.25">
      <c r="B226" s="32">
        <v>2377</v>
      </c>
      <c r="C226" s="38">
        <v>237700</v>
      </c>
      <c r="D226" s="38">
        <v>2377</v>
      </c>
      <c r="E226" s="15">
        <v>300</v>
      </c>
      <c r="F226" s="38" t="s">
        <v>283</v>
      </c>
      <c r="K226" s="38" t="s">
        <v>226</v>
      </c>
    </row>
    <row r="227" spans="2:11" x14ac:dyDescent="0.25">
      <c r="B227" s="32">
        <v>2378</v>
      </c>
      <c r="C227" s="38">
        <v>237800</v>
      </c>
      <c r="D227" s="38">
        <v>2378</v>
      </c>
      <c r="E227" s="15">
        <v>300</v>
      </c>
      <c r="F227" s="38" t="s">
        <v>301</v>
      </c>
      <c r="K227" s="38" t="s">
        <v>226</v>
      </c>
    </row>
    <row r="228" spans="2:11" x14ac:dyDescent="0.25">
      <c r="B228" s="32">
        <v>2379</v>
      </c>
      <c r="C228" s="38">
        <v>237900</v>
      </c>
      <c r="D228" s="38">
        <v>2379</v>
      </c>
      <c r="E228" s="15">
        <v>300</v>
      </c>
      <c r="F228" s="38" t="s">
        <v>302</v>
      </c>
      <c r="K228" s="38" t="s">
        <v>226</v>
      </c>
    </row>
    <row r="229" spans="2:11" x14ac:dyDescent="0.25">
      <c r="B229" s="32">
        <v>2380</v>
      </c>
      <c r="C229" s="38">
        <v>238000</v>
      </c>
      <c r="D229" s="38">
        <v>2380</v>
      </c>
      <c r="E229" s="15">
        <v>100</v>
      </c>
      <c r="F229" s="38" t="s">
        <v>303</v>
      </c>
      <c r="K229" s="38" t="s">
        <v>200</v>
      </c>
    </row>
    <row r="230" spans="2:11" x14ac:dyDescent="0.25">
      <c r="B230" s="32">
        <v>2381</v>
      </c>
      <c r="C230" s="38">
        <v>238100</v>
      </c>
      <c r="D230" s="38">
        <v>2381</v>
      </c>
      <c r="E230" s="15">
        <v>300</v>
      </c>
      <c r="F230" s="38" t="s">
        <v>246</v>
      </c>
      <c r="K230" s="38" t="s">
        <v>226</v>
      </c>
    </row>
    <row r="231" spans="2:11" x14ac:dyDescent="0.25">
      <c r="B231" s="32">
        <v>2382</v>
      </c>
      <c r="C231" s="38">
        <v>238200</v>
      </c>
      <c r="D231" s="38">
        <v>2382</v>
      </c>
      <c r="E231" s="15">
        <v>300</v>
      </c>
      <c r="F231" s="38" t="s">
        <v>304</v>
      </c>
      <c r="K231" s="38" t="s">
        <v>226</v>
      </c>
    </row>
    <row r="232" spans="2:11" x14ac:dyDescent="0.25">
      <c r="B232" s="32">
        <v>2383</v>
      </c>
      <c r="C232" s="38">
        <v>238300</v>
      </c>
      <c r="D232" s="38">
        <v>2383</v>
      </c>
      <c r="E232" s="15">
        <v>300</v>
      </c>
      <c r="F232" s="38" t="s">
        <v>305</v>
      </c>
      <c r="K232" s="38" t="s">
        <v>226</v>
      </c>
    </row>
    <row r="233" spans="2:11" x14ac:dyDescent="0.25">
      <c r="B233" s="32">
        <v>2384</v>
      </c>
      <c r="C233" s="38">
        <v>238400</v>
      </c>
      <c r="D233" s="38">
        <v>2384</v>
      </c>
      <c r="E233" s="15">
        <v>300</v>
      </c>
      <c r="F233" s="38" t="s">
        <v>306</v>
      </c>
      <c r="K233" s="38" t="s">
        <v>226</v>
      </c>
    </row>
    <row r="234" spans="2:11" x14ac:dyDescent="0.25">
      <c r="B234" s="32">
        <v>2385</v>
      </c>
      <c r="C234" s="38">
        <v>238500</v>
      </c>
      <c r="D234" s="38">
        <v>2385</v>
      </c>
      <c r="E234" s="15">
        <v>300</v>
      </c>
      <c r="F234" s="38" t="s">
        <v>307</v>
      </c>
      <c r="K234" s="38" t="s">
        <v>226</v>
      </c>
    </row>
    <row r="235" spans="2:11" x14ac:dyDescent="0.25">
      <c r="B235" s="37">
        <v>2386</v>
      </c>
      <c r="C235" s="17">
        <v>238600</v>
      </c>
      <c r="D235" s="17">
        <v>2386</v>
      </c>
      <c r="E235" s="34"/>
      <c r="F235" s="17" t="s">
        <v>308</v>
      </c>
      <c r="G235" s="17"/>
      <c r="H235" s="17"/>
      <c r="I235" s="17"/>
      <c r="J235" s="17"/>
    </row>
    <row r="236" spans="2:11" x14ac:dyDescent="0.25">
      <c r="B236" s="32">
        <v>2387</v>
      </c>
      <c r="C236" s="38">
        <v>238700</v>
      </c>
      <c r="D236" s="38">
        <v>2387</v>
      </c>
      <c r="E236" s="15">
        <v>300</v>
      </c>
      <c r="F236" s="38" t="s">
        <v>286</v>
      </c>
      <c r="K236" s="38" t="s">
        <v>226</v>
      </c>
    </row>
    <row r="239" spans="2:11" x14ac:dyDescent="0.25">
      <c r="B239" s="14" t="s">
        <v>309</v>
      </c>
    </row>
    <row r="242" spans="2:11" x14ac:dyDescent="0.25">
      <c r="B242" s="14" t="s">
        <v>191</v>
      </c>
      <c r="C242" s="14" t="s">
        <v>192</v>
      </c>
      <c r="D242" s="14" t="s">
        <v>334</v>
      </c>
      <c r="E242" s="35"/>
    </row>
    <row r="244" spans="2:11" x14ac:dyDescent="0.25">
      <c r="B244" s="32">
        <v>2389.1</v>
      </c>
      <c r="C244" s="38">
        <v>238910</v>
      </c>
      <c r="D244" s="38">
        <v>2389</v>
      </c>
      <c r="E244" s="15">
        <v>100</v>
      </c>
      <c r="F244" s="38" t="s">
        <v>199</v>
      </c>
      <c r="K244" s="38" t="s">
        <v>200</v>
      </c>
    </row>
    <row r="245" spans="2:11" x14ac:dyDescent="0.25">
      <c r="B245" s="32">
        <v>2389.1999999999998</v>
      </c>
      <c r="C245" s="38">
        <v>238920</v>
      </c>
      <c r="D245" s="38">
        <v>2389</v>
      </c>
      <c r="E245" s="15">
        <v>100</v>
      </c>
      <c r="F245" s="38" t="s">
        <v>201</v>
      </c>
      <c r="K245" s="38" t="s">
        <v>200</v>
      </c>
    </row>
    <row r="246" spans="2:11" x14ac:dyDescent="0.25">
      <c r="B246" s="32">
        <v>2390</v>
      </c>
      <c r="C246" s="38">
        <v>239000</v>
      </c>
      <c r="D246" s="38">
        <v>2390</v>
      </c>
      <c r="E246" s="15">
        <v>100</v>
      </c>
      <c r="F246" s="38" t="s">
        <v>213</v>
      </c>
      <c r="K246" s="38" t="s">
        <v>200</v>
      </c>
    </row>
    <row r="247" spans="2:11" x14ac:dyDescent="0.25">
      <c r="B247" s="32">
        <v>2391</v>
      </c>
      <c r="C247" s="38">
        <v>239100</v>
      </c>
      <c r="D247" s="38">
        <v>2391</v>
      </c>
      <c r="E247" s="15">
        <v>300</v>
      </c>
      <c r="F247" s="38" t="s">
        <v>254</v>
      </c>
      <c r="K247" s="38" t="s">
        <v>226</v>
      </c>
    </row>
    <row r="248" spans="2:11" x14ac:dyDescent="0.25">
      <c r="B248" s="32">
        <v>2392.1</v>
      </c>
      <c r="C248" s="38">
        <v>239210</v>
      </c>
      <c r="D248" s="38">
        <v>2392</v>
      </c>
      <c r="E248" s="15">
        <v>300</v>
      </c>
      <c r="F248" s="38" t="s">
        <v>256</v>
      </c>
      <c r="K248" s="38" t="s">
        <v>226</v>
      </c>
    </row>
    <row r="249" spans="2:11" x14ac:dyDescent="0.25">
      <c r="B249" s="32">
        <v>2392.1999999999998</v>
      </c>
      <c r="C249" s="38">
        <v>239220</v>
      </c>
      <c r="D249" s="38">
        <v>2392</v>
      </c>
      <c r="E249" s="15">
        <v>300</v>
      </c>
      <c r="F249" s="38" t="s">
        <v>257</v>
      </c>
      <c r="K249" s="38" t="s">
        <v>226</v>
      </c>
    </row>
    <row r="250" spans="2:11" x14ac:dyDescent="0.25">
      <c r="B250" s="32">
        <v>2393</v>
      </c>
      <c r="C250" s="38">
        <v>239300</v>
      </c>
      <c r="D250" s="38">
        <v>2393</v>
      </c>
      <c r="E250" s="15">
        <v>300</v>
      </c>
      <c r="F250" s="38" t="s">
        <v>258</v>
      </c>
      <c r="K250" s="38" t="s">
        <v>226</v>
      </c>
    </row>
    <row r="251" spans="2:11" x14ac:dyDescent="0.25">
      <c r="B251" s="32">
        <v>2394.1</v>
      </c>
      <c r="C251" s="38">
        <v>239400</v>
      </c>
      <c r="D251" s="38">
        <v>2394</v>
      </c>
      <c r="E251" s="15">
        <v>300</v>
      </c>
      <c r="F251" s="38" t="s">
        <v>259</v>
      </c>
      <c r="K251" s="38" t="s">
        <v>226</v>
      </c>
    </row>
    <row r="252" spans="2:11" x14ac:dyDescent="0.25">
      <c r="B252" s="32">
        <v>2395</v>
      </c>
      <c r="C252" s="38">
        <v>239500</v>
      </c>
      <c r="D252" s="38">
        <v>2395</v>
      </c>
      <c r="E252" s="15">
        <v>300</v>
      </c>
      <c r="F252" s="38" t="s">
        <v>260</v>
      </c>
      <c r="K252" s="38" t="s">
        <v>226</v>
      </c>
    </row>
    <row r="253" spans="2:11" x14ac:dyDescent="0.25">
      <c r="B253" s="32">
        <v>2396.1</v>
      </c>
      <c r="C253" s="38">
        <v>239610</v>
      </c>
      <c r="D253" s="38">
        <v>2396</v>
      </c>
      <c r="E253" s="15">
        <v>300</v>
      </c>
      <c r="F253" s="38" t="s">
        <v>261</v>
      </c>
      <c r="K253" s="38" t="s">
        <v>226</v>
      </c>
    </row>
    <row r="254" spans="2:11" x14ac:dyDescent="0.25">
      <c r="B254" s="32">
        <v>2396.1999999999998</v>
      </c>
      <c r="C254" s="38">
        <v>239620</v>
      </c>
      <c r="D254" s="38">
        <v>2396</v>
      </c>
      <c r="E254" s="15">
        <v>300</v>
      </c>
      <c r="F254" s="38" t="s">
        <v>262</v>
      </c>
      <c r="K254" s="38" t="s">
        <v>226</v>
      </c>
    </row>
    <row r="255" spans="2:11" x14ac:dyDescent="0.25">
      <c r="B255" s="32">
        <v>2397</v>
      </c>
      <c r="C255" s="38">
        <v>239700</v>
      </c>
      <c r="D255" s="38">
        <v>2397</v>
      </c>
      <c r="E255" s="15">
        <v>300</v>
      </c>
      <c r="F255" s="38" t="s">
        <v>263</v>
      </c>
      <c r="K255" s="38" t="s">
        <v>226</v>
      </c>
    </row>
    <row r="256" spans="2:11" x14ac:dyDescent="0.25">
      <c r="B256" s="32">
        <v>2398</v>
      </c>
      <c r="C256" s="38">
        <v>239800</v>
      </c>
      <c r="D256" s="38">
        <v>2398</v>
      </c>
      <c r="E256" s="15">
        <v>300</v>
      </c>
      <c r="F256" s="38" t="s">
        <v>264</v>
      </c>
      <c r="K256" s="38" t="s">
        <v>226</v>
      </c>
    </row>
    <row r="257" spans="1:11" x14ac:dyDescent="0.25">
      <c r="B257" s="32">
        <v>2399</v>
      </c>
      <c r="C257" s="38">
        <v>239900</v>
      </c>
      <c r="D257" s="38">
        <v>2399</v>
      </c>
      <c r="E257" s="15">
        <v>300</v>
      </c>
      <c r="F257" s="38" t="s">
        <v>265</v>
      </c>
      <c r="K257" s="38" t="s">
        <v>226</v>
      </c>
    </row>
    <row r="260" spans="1:11" x14ac:dyDescent="0.25">
      <c r="A260" s="17" t="s">
        <v>310</v>
      </c>
    </row>
    <row r="262" spans="1:11" x14ac:dyDescent="0.25">
      <c r="B262" s="14" t="s">
        <v>311</v>
      </c>
    </row>
    <row r="264" spans="1:11" x14ac:dyDescent="0.25">
      <c r="B264" s="14" t="s">
        <v>191</v>
      </c>
      <c r="C264" s="14" t="s">
        <v>192</v>
      </c>
      <c r="D264" s="14" t="s">
        <v>334</v>
      </c>
      <c r="E264" s="35"/>
    </row>
    <row r="265" spans="1:11" x14ac:dyDescent="0.25">
      <c r="B265" s="32">
        <v>3301</v>
      </c>
      <c r="C265" s="29">
        <v>330100</v>
      </c>
      <c r="D265" s="29">
        <v>3301</v>
      </c>
      <c r="E265" s="25"/>
      <c r="F265" s="38" t="s">
        <v>271</v>
      </c>
      <c r="K265" s="32" t="s">
        <v>195</v>
      </c>
    </row>
    <row r="266" spans="1:11" x14ac:dyDescent="0.25">
      <c r="B266" s="32">
        <v>3302</v>
      </c>
      <c r="C266" s="38">
        <v>330200</v>
      </c>
      <c r="D266" s="38">
        <v>3302</v>
      </c>
      <c r="F266" s="38" t="s">
        <v>196</v>
      </c>
      <c r="K266" s="32" t="s">
        <v>195</v>
      </c>
    </row>
    <row r="267" spans="1:11" x14ac:dyDescent="0.25">
      <c r="B267" s="32">
        <v>3303</v>
      </c>
      <c r="C267" s="38">
        <v>330300</v>
      </c>
      <c r="D267" s="38">
        <v>3303</v>
      </c>
      <c r="E267" s="15">
        <v>300</v>
      </c>
      <c r="F267" s="38" t="s">
        <v>312</v>
      </c>
      <c r="K267" s="32" t="s">
        <v>195</v>
      </c>
    </row>
    <row r="268" spans="1:11" x14ac:dyDescent="0.25">
      <c r="B268" s="32">
        <v>3303.1</v>
      </c>
      <c r="C268" s="38">
        <v>330310</v>
      </c>
      <c r="D268" s="38">
        <v>3303</v>
      </c>
      <c r="E268" s="15">
        <v>300</v>
      </c>
      <c r="F268" s="38" t="s">
        <v>313</v>
      </c>
      <c r="K268" s="32" t="s">
        <v>195</v>
      </c>
    </row>
    <row r="269" spans="1:11" x14ac:dyDescent="0.25">
      <c r="B269" s="32">
        <v>3303.2</v>
      </c>
      <c r="C269" s="38">
        <v>330320</v>
      </c>
      <c r="D269" s="38">
        <v>3303</v>
      </c>
      <c r="E269" s="15">
        <v>300</v>
      </c>
      <c r="F269" s="38" t="s">
        <v>314</v>
      </c>
      <c r="K269" s="32" t="s">
        <v>195</v>
      </c>
    </row>
    <row r="272" spans="1:11" x14ac:dyDescent="0.25">
      <c r="B272" s="14" t="s">
        <v>253</v>
      </c>
    </row>
    <row r="274" spans="2:11" x14ac:dyDescent="0.25">
      <c r="B274" s="14" t="s">
        <v>191</v>
      </c>
      <c r="C274" s="14" t="s">
        <v>192</v>
      </c>
      <c r="D274" s="14" t="s">
        <v>334</v>
      </c>
      <c r="E274" s="35"/>
    </row>
    <row r="276" spans="2:11" x14ac:dyDescent="0.25">
      <c r="B276" s="32">
        <v>3389.1</v>
      </c>
      <c r="C276" s="38">
        <v>338910</v>
      </c>
      <c r="D276" s="38">
        <v>3389</v>
      </c>
      <c r="E276" s="15">
        <v>100</v>
      </c>
      <c r="F276" s="38" t="s">
        <v>199</v>
      </c>
      <c r="K276" s="38" t="s">
        <v>200</v>
      </c>
    </row>
    <row r="277" spans="2:11" x14ac:dyDescent="0.25">
      <c r="B277" s="32">
        <v>3389.2</v>
      </c>
      <c r="C277" s="38">
        <v>338920</v>
      </c>
      <c r="D277" s="38">
        <v>3389</v>
      </c>
      <c r="E277" s="15">
        <v>100</v>
      </c>
      <c r="F277" s="38" t="s">
        <v>201</v>
      </c>
      <c r="K277" s="38" t="s">
        <v>200</v>
      </c>
    </row>
    <row r="278" spans="2:11" x14ac:dyDescent="0.25">
      <c r="B278" s="32">
        <v>3390.1</v>
      </c>
      <c r="C278" s="38">
        <v>339010</v>
      </c>
      <c r="D278" s="38">
        <v>3390</v>
      </c>
      <c r="E278" s="15">
        <v>100</v>
      </c>
      <c r="F278" s="38" t="s">
        <v>315</v>
      </c>
      <c r="K278" s="38" t="s">
        <v>200</v>
      </c>
    </row>
    <row r="279" spans="2:11" x14ac:dyDescent="0.25">
      <c r="B279" s="32">
        <v>3390.2</v>
      </c>
      <c r="C279" s="38">
        <v>339020</v>
      </c>
      <c r="D279" s="38">
        <v>3390</v>
      </c>
      <c r="E279" s="15">
        <v>100</v>
      </c>
      <c r="F279" s="38" t="s">
        <v>316</v>
      </c>
      <c r="K279" s="38" t="s">
        <v>200</v>
      </c>
    </row>
    <row r="280" spans="2:11" x14ac:dyDescent="0.25">
      <c r="B280" s="32">
        <v>3390.3</v>
      </c>
      <c r="C280" s="38">
        <v>339030</v>
      </c>
      <c r="D280" s="38">
        <v>3390</v>
      </c>
      <c r="E280" s="15">
        <v>100</v>
      </c>
      <c r="F280" s="38" t="s">
        <v>317</v>
      </c>
      <c r="K280" s="38" t="s">
        <v>200</v>
      </c>
    </row>
    <row r="281" spans="2:11" x14ac:dyDescent="0.25">
      <c r="B281" s="32">
        <v>3390.4</v>
      </c>
      <c r="C281" s="38">
        <v>339040</v>
      </c>
      <c r="D281" s="38">
        <v>3390</v>
      </c>
      <c r="E281" s="15">
        <v>100</v>
      </c>
      <c r="F281" s="38" t="s">
        <v>318</v>
      </c>
      <c r="K281" s="38" t="s">
        <v>200</v>
      </c>
    </row>
    <row r="282" spans="2:11" x14ac:dyDescent="0.25">
      <c r="B282" s="32">
        <v>3390.6</v>
      </c>
      <c r="C282" s="38">
        <v>339060</v>
      </c>
      <c r="D282" s="38">
        <v>3390</v>
      </c>
      <c r="E282" s="15">
        <v>100</v>
      </c>
      <c r="F282" s="38" t="s">
        <v>319</v>
      </c>
      <c r="K282" s="38" t="s">
        <v>200</v>
      </c>
    </row>
    <row r="283" spans="2:11" x14ac:dyDescent="0.25">
      <c r="B283" s="32">
        <v>3391.1</v>
      </c>
      <c r="C283" s="38">
        <v>339110</v>
      </c>
      <c r="D283" s="38">
        <v>3391</v>
      </c>
      <c r="E283" s="15">
        <v>300</v>
      </c>
      <c r="F283" s="38" t="s">
        <v>320</v>
      </c>
      <c r="K283" s="38" t="s">
        <v>226</v>
      </c>
    </row>
    <row r="284" spans="2:11" x14ac:dyDescent="0.25">
      <c r="B284" s="32">
        <v>3391.2</v>
      </c>
      <c r="C284" s="38">
        <v>339120</v>
      </c>
      <c r="D284" s="38">
        <v>3391</v>
      </c>
      <c r="E284" s="15">
        <v>300</v>
      </c>
      <c r="F284" s="38" t="s">
        <v>321</v>
      </c>
      <c r="K284" s="38" t="s">
        <v>226</v>
      </c>
    </row>
    <row r="285" spans="2:11" x14ac:dyDescent="0.25">
      <c r="B285" s="32">
        <v>3391.3</v>
      </c>
      <c r="C285" s="38">
        <v>339130</v>
      </c>
      <c r="D285" s="38">
        <v>3391</v>
      </c>
      <c r="E285" s="15">
        <v>300</v>
      </c>
      <c r="F285" s="38" t="s">
        <v>322</v>
      </c>
      <c r="K285" s="38" t="s">
        <v>226</v>
      </c>
    </row>
    <row r="286" spans="2:11" x14ac:dyDescent="0.25">
      <c r="B286" s="32">
        <v>3391.31</v>
      </c>
      <c r="C286" s="38">
        <v>339131</v>
      </c>
      <c r="D286" s="38">
        <v>3391</v>
      </c>
      <c r="E286" s="15">
        <v>300</v>
      </c>
      <c r="F286" s="38" t="s">
        <v>323</v>
      </c>
      <c r="K286" s="38" t="s">
        <v>226</v>
      </c>
    </row>
    <row r="287" spans="2:11" x14ac:dyDescent="0.25">
      <c r="B287" s="32">
        <v>3391.4</v>
      </c>
      <c r="C287" s="38">
        <v>339140</v>
      </c>
      <c r="D287" s="38">
        <v>3391</v>
      </c>
      <c r="E287" s="15">
        <v>300</v>
      </c>
      <c r="F287" s="38" t="s">
        <v>324</v>
      </c>
      <c r="K287" s="38" t="s">
        <v>226</v>
      </c>
    </row>
    <row r="288" spans="2:11" x14ac:dyDescent="0.25">
      <c r="B288" s="32">
        <v>3392.1</v>
      </c>
      <c r="C288" s="38">
        <v>339210</v>
      </c>
      <c r="D288" s="38">
        <v>3392</v>
      </c>
      <c r="E288" s="15">
        <v>300</v>
      </c>
      <c r="F288" s="38" t="s">
        <v>256</v>
      </c>
      <c r="K288" s="38" t="s">
        <v>226</v>
      </c>
    </row>
    <row r="289" spans="1:11" x14ac:dyDescent="0.25">
      <c r="B289" s="32">
        <v>3392.2</v>
      </c>
      <c r="C289" s="38">
        <v>339220</v>
      </c>
      <c r="D289" s="38">
        <v>3392</v>
      </c>
      <c r="E289" s="15">
        <v>300</v>
      </c>
      <c r="F289" s="38" t="s">
        <v>257</v>
      </c>
      <c r="K289" s="38" t="s">
        <v>226</v>
      </c>
    </row>
    <row r="290" spans="1:11" x14ac:dyDescent="0.25">
      <c r="B290" s="32">
        <v>3393</v>
      </c>
      <c r="C290" s="38">
        <v>339300</v>
      </c>
      <c r="D290" s="38">
        <v>3393</v>
      </c>
      <c r="E290" s="15">
        <v>300</v>
      </c>
      <c r="F290" s="38" t="s">
        <v>258</v>
      </c>
      <c r="K290" s="38" t="s">
        <v>226</v>
      </c>
    </row>
    <row r="291" spans="1:11" x14ac:dyDescent="0.25">
      <c r="B291" s="32">
        <v>3394.2</v>
      </c>
      <c r="C291" s="38">
        <v>339400</v>
      </c>
      <c r="D291" s="38">
        <v>3394</v>
      </c>
      <c r="E291" s="15">
        <v>300</v>
      </c>
      <c r="F291" s="38" t="s">
        <v>259</v>
      </c>
      <c r="K291" s="38" t="s">
        <v>226</v>
      </c>
    </row>
    <row r="292" spans="1:11" x14ac:dyDescent="0.25">
      <c r="B292" s="32">
        <v>3395</v>
      </c>
      <c r="C292" s="38">
        <v>339500</v>
      </c>
      <c r="D292" s="38">
        <v>3395</v>
      </c>
      <c r="E292" s="15">
        <v>300</v>
      </c>
      <c r="F292" s="38" t="s">
        <v>260</v>
      </c>
      <c r="K292" s="38" t="s">
        <v>226</v>
      </c>
    </row>
    <row r="293" spans="1:11" x14ac:dyDescent="0.25">
      <c r="B293" s="32">
        <v>3396.1</v>
      </c>
      <c r="C293" s="38">
        <v>339610</v>
      </c>
      <c r="D293" s="38">
        <v>3396</v>
      </c>
      <c r="E293" s="15">
        <v>300</v>
      </c>
      <c r="F293" s="38" t="s">
        <v>261</v>
      </c>
      <c r="K293" s="38" t="s">
        <v>226</v>
      </c>
    </row>
    <row r="294" spans="1:11" x14ac:dyDescent="0.25">
      <c r="B294" s="32">
        <v>3396.2</v>
      </c>
      <c r="C294" s="38">
        <v>339620</v>
      </c>
      <c r="D294" s="38">
        <v>3396</v>
      </c>
      <c r="E294" s="15">
        <v>300</v>
      </c>
      <c r="F294" s="38" t="s">
        <v>262</v>
      </c>
      <c r="K294" s="38" t="s">
        <v>226</v>
      </c>
    </row>
    <row r="295" spans="1:11" x14ac:dyDescent="0.25">
      <c r="B295" s="32">
        <v>3397</v>
      </c>
      <c r="C295" s="38">
        <v>339700</v>
      </c>
      <c r="D295" s="38">
        <v>3397</v>
      </c>
      <c r="E295" s="15">
        <v>300</v>
      </c>
      <c r="F295" s="38" t="s">
        <v>325</v>
      </c>
      <c r="K295" s="38" t="s">
        <v>226</v>
      </c>
    </row>
    <row r="296" spans="1:11" x14ac:dyDescent="0.25">
      <c r="B296" s="32">
        <v>3397.1</v>
      </c>
      <c r="C296" s="38">
        <v>339710</v>
      </c>
      <c r="D296" s="38">
        <v>3397</v>
      </c>
      <c r="E296" s="15">
        <v>300</v>
      </c>
      <c r="F296" s="38" t="s">
        <v>326</v>
      </c>
      <c r="K296" s="38" t="s">
        <v>226</v>
      </c>
    </row>
    <row r="297" spans="1:11" x14ac:dyDescent="0.25">
      <c r="B297" s="32">
        <v>3398</v>
      </c>
      <c r="C297" s="38">
        <v>339800</v>
      </c>
      <c r="D297" s="38">
        <v>3398</v>
      </c>
      <c r="E297" s="15">
        <v>300</v>
      </c>
      <c r="F297" s="38" t="s">
        <v>327</v>
      </c>
      <c r="K297" s="38" t="s">
        <v>226</v>
      </c>
    </row>
    <row r="298" spans="1:11" x14ac:dyDescent="0.25">
      <c r="B298" s="32">
        <v>3399</v>
      </c>
      <c r="C298" s="38">
        <v>339900</v>
      </c>
      <c r="D298" s="38">
        <v>3399</v>
      </c>
      <c r="E298" s="15">
        <v>300</v>
      </c>
      <c r="F298" s="38" t="s">
        <v>265</v>
      </c>
      <c r="K298" s="38" t="s">
        <v>226</v>
      </c>
    </row>
    <row r="301" spans="1:11" x14ac:dyDescent="0.25">
      <c r="A301" s="17" t="s">
        <v>328</v>
      </c>
    </row>
    <row r="303" spans="1:11" x14ac:dyDescent="0.25">
      <c r="A303" s="17" t="s">
        <v>329</v>
      </c>
    </row>
    <row r="305" spans="2:11" x14ac:dyDescent="0.25">
      <c r="B305" s="14" t="s">
        <v>189</v>
      </c>
    </row>
    <row r="307" spans="2:11" x14ac:dyDescent="0.25">
      <c r="B307" s="14" t="s">
        <v>191</v>
      </c>
      <c r="C307" s="14" t="s">
        <v>192</v>
      </c>
      <c r="D307" s="14" t="s">
        <v>334</v>
      </c>
      <c r="E307" s="35"/>
    </row>
    <row r="308" spans="2:11" x14ac:dyDescent="0.25">
      <c r="B308" s="14"/>
      <c r="C308" s="14"/>
      <c r="D308" s="14"/>
      <c r="E308" s="35"/>
    </row>
    <row r="309" spans="2:11" x14ac:dyDescent="0.25">
      <c r="B309" s="32">
        <v>7301</v>
      </c>
      <c r="C309" s="29">
        <v>130100</v>
      </c>
      <c r="D309" s="29">
        <v>1301</v>
      </c>
      <c r="E309" s="25"/>
      <c r="F309" s="38" t="s">
        <v>194</v>
      </c>
      <c r="K309" s="32" t="s">
        <v>195</v>
      </c>
    </row>
    <row r="310" spans="2:11" x14ac:dyDescent="0.25">
      <c r="B310" s="32">
        <v>7302</v>
      </c>
      <c r="C310" s="38">
        <v>130200</v>
      </c>
      <c r="D310" s="38">
        <v>1302</v>
      </c>
      <c r="F310" s="38" t="s">
        <v>196</v>
      </c>
      <c r="K310" s="32" t="s">
        <v>195</v>
      </c>
    </row>
    <row r="311" spans="2:11" x14ac:dyDescent="0.25">
      <c r="B311" s="32">
        <v>7303</v>
      </c>
      <c r="C311" s="38">
        <v>130300</v>
      </c>
      <c r="D311" s="38">
        <v>1303</v>
      </c>
      <c r="F311" s="38" t="s">
        <v>197</v>
      </c>
      <c r="K311" s="32" t="s">
        <v>195</v>
      </c>
    </row>
    <row r="314" spans="2:11" x14ac:dyDescent="0.25">
      <c r="B314" s="14" t="s">
        <v>223</v>
      </c>
    </row>
    <row r="316" spans="2:11" x14ac:dyDescent="0.25">
      <c r="B316" s="14" t="s">
        <v>191</v>
      </c>
      <c r="C316" s="14" t="s">
        <v>192</v>
      </c>
      <c r="D316" s="14" t="s">
        <v>334</v>
      </c>
      <c r="E316" s="35"/>
    </row>
    <row r="318" spans="2:11" x14ac:dyDescent="0.25">
      <c r="B318" s="32">
        <v>7350.1</v>
      </c>
      <c r="C318" s="38">
        <v>135020</v>
      </c>
      <c r="D318" s="38">
        <v>1350</v>
      </c>
      <c r="E318" s="15">
        <v>100</v>
      </c>
      <c r="F318" s="38" t="s">
        <v>199</v>
      </c>
      <c r="K318" s="38" t="s">
        <v>200</v>
      </c>
    </row>
    <row r="319" spans="2:11" x14ac:dyDescent="0.25">
      <c r="B319" s="32">
        <v>7350.4</v>
      </c>
      <c r="C319" s="38">
        <v>135010</v>
      </c>
      <c r="D319" s="38">
        <v>1350</v>
      </c>
      <c r="E319" s="15">
        <v>100</v>
      </c>
      <c r="F319" s="38" t="s">
        <v>201</v>
      </c>
      <c r="K319" s="38" t="s">
        <v>200</v>
      </c>
    </row>
    <row r="320" spans="2:11" x14ac:dyDescent="0.25">
      <c r="B320" s="32">
        <v>7352</v>
      </c>
      <c r="C320" s="38">
        <v>135210</v>
      </c>
      <c r="D320" s="38">
        <v>1352</v>
      </c>
      <c r="E320" s="15">
        <v>100</v>
      </c>
      <c r="F320" s="38" t="s">
        <v>330</v>
      </c>
      <c r="K320" s="38" t="s">
        <v>200</v>
      </c>
    </row>
    <row r="321" spans="2:11" x14ac:dyDescent="0.25">
      <c r="B321" s="32">
        <v>7353</v>
      </c>
      <c r="C321" s="38">
        <v>135310</v>
      </c>
      <c r="D321" s="38">
        <v>1353</v>
      </c>
      <c r="E321" s="15">
        <v>200</v>
      </c>
      <c r="F321" s="38" t="s">
        <v>331</v>
      </c>
      <c r="K321" s="38" t="s">
        <v>210</v>
      </c>
    </row>
    <row r="322" spans="2:11" x14ac:dyDescent="0.25">
      <c r="B322" s="32">
        <v>7354</v>
      </c>
      <c r="C322" s="38">
        <v>135400</v>
      </c>
      <c r="D322" s="38">
        <v>1354</v>
      </c>
      <c r="E322" s="15">
        <v>300</v>
      </c>
      <c r="F322" s="38" t="s">
        <v>232</v>
      </c>
      <c r="K322" s="38" t="s">
        <v>226</v>
      </c>
    </row>
    <row r="323" spans="2:11" x14ac:dyDescent="0.25">
      <c r="B323" s="32">
        <v>7355</v>
      </c>
      <c r="C323" s="38">
        <v>135500</v>
      </c>
      <c r="D323" s="38">
        <v>1355</v>
      </c>
      <c r="E323" s="15">
        <v>300</v>
      </c>
      <c r="F323" s="38" t="s">
        <v>227</v>
      </c>
      <c r="K323" s="38" t="s">
        <v>226</v>
      </c>
    </row>
    <row r="324" spans="2:11" x14ac:dyDescent="0.25">
      <c r="B324" s="32">
        <v>7356</v>
      </c>
      <c r="C324" s="38">
        <v>135600</v>
      </c>
      <c r="D324" s="38">
        <v>1356</v>
      </c>
      <c r="E324" s="15">
        <v>300</v>
      </c>
      <c r="F324" s="38" t="s">
        <v>228</v>
      </c>
      <c r="K324" s="38" t="s">
        <v>226</v>
      </c>
    </row>
    <row r="325" spans="2:11" x14ac:dyDescent="0.25">
      <c r="B325" s="32">
        <v>7357</v>
      </c>
      <c r="C325" s="38">
        <v>135700</v>
      </c>
      <c r="D325" s="38">
        <v>1357</v>
      </c>
      <c r="E325" s="15">
        <v>100</v>
      </c>
      <c r="F325" s="38" t="s">
        <v>233</v>
      </c>
      <c r="K325" s="38" t="s">
        <v>200</v>
      </c>
    </row>
    <row r="326" spans="2:11" x14ac:dyDescent="0.25">
      <c r="B326" s="32">
        <v>7358</v>
      </c>
      <c r="C326" s="38">
        <v>135800</v>
      </c>
      <c r="D326" s="38">
        <v>1358</v>
      </c>
      <c r="E326" s="15">
        <v>300</v>
      </c>
      <c r="F326" s="38" t="s">
        <v>234</v>
      </c>
      <c r="K326" s="38" t="s">
        <v>226</v>
      </c>
    </row>
    <row r="327" spans="2:11" x14ac:dyDescent="0.25">
      <c r="B327" s="32"/>
    </row>
    <row r="329" spans="2:11" x14ac:dyDescent="0.25">
      <c r="B329" s="14" t="s">
        <v>253</v>
      </c>
    </row>
    <row r="331" spans="2:11" x14ac:dyDescent="0.25">
      <c r="B331" s="14" t="s">
        <v>191</v>
      </c>
      <c r="C331" s="14" t="s">
        <v>192</v>
      </c>
      <c r="D331" s="14" t="s">
        <v>334</v>
      </c>
      <c r="E331" s="35"/>
    </row>
    <row r="333" spans="2:11" x14ac:dyDescent="0.25">
      <c r="B333" s="32">
        <v>7389.1</v>
      </c>
      <c r="C333" s="38">
        <v>338910</v>
      </c>
      <c r="D333" s="38">
        <v>3389</v>
      </c>
      <c r="E333" s="15">
        <v>100</v>
      </c>
      <c r="F333" s="38" t="s">
        <v>199</v>
      </c>
      <c r="K333" s="38" t="s">
        <v>200</v>
      </c>
    </row>
    <row r="334" spans="2:11" x14ac:dyDescent="0.25">
      <c r="B334" s="32">
        <v>7389.2</v>
      </c>
      <c r="C334" s="38">
        <v>338920</v>
      </c>
      <c r="D334" s="38">
        <v>3389</v>
      </c>
      <c r="E334" s="15">
        <v>100</v>
      </c>
      <c r="F334" s="38" t="s">
        <v>201</v>
      </c>
      <c r="K334" s="38" t="s">
        <v>200</v>
      </c>
    </row>
    <row r="335" spans="2:11" x14ac:dyDescent="0.25">
      <c r="B335" s="32">
        <v>7390</v>
      </c>
      <c r="C335" s="38">
        <v>339000</v>
      </c>
      <c r="D335" s="38">
        <v>3390</v>
      </c>
      <c r="E335" s="15">
        <v>100</v>
      </c>
      <c r="F335" s="38" t="s">
        <v>213</v>
      </c>
      <c r="K335" s="38" t="s">
        <v>200</v>
      </c>
    </row>
    <row r="336" spans="2:11" x14ac:dyDescent="0.25">
      <c r="B336" s="32">
        <v>7391</v>
      </c>
      <c r="C336" s="38">
        <v>339100</v>
      </c>
      <c r="D336" s="38">
        <v>3391</v>
      </c>
      <c r="E336" s="15">
        <v>300</v>
      </c>
      <c r="F336" s="38" t="s">
        <v>254</v>
      </c>
      <c r="K336" s="38" t="s">
        <v>226</v>
      </c>
    </row>
    <row r="337" spans="1:11" x14ac:dyDescent="0.25">
      <c r="B337" s="32">
        <v>7392</v>
      </c>
      <c r="C337" s="38">
        <v>339200</v>
      </c>
      <c r="D337" s="38">
        <v>3392</v>
      </c>
      <c r="E337" s="15">
        <v>300</v>
      </c>
      <c r="F337" s="38" t="s">
        <v>256</v>
      </c>
      <c r="K337" s="38" t="s">
        <v>226</v>
      </c>
    </row>
    <row r="338" spans="1:11" x14ac:dyDescent="0.25">
      <c r="B338" s="32">
        <v>7393</v>
      </c>
      <c r="C338" s="38">
        <v>339300</v>
      </c>
      <c r="D338" s="38">
        <v>3393</v>
      </c>
      <c r="E338" s="15">
        <v>300</v>
      </c>
      <c r="F338" s="38" t="s">
        <v>258</v>
      </c>
      <c r="K338" s="38" t="s">
        <v>226</v>
      </c>
    </row>
    <row r="339" spans="1:11" x14ac:dyDescent="0.25">
      <c r="B339" s="32" t="s">
        <v>332</v>
      </c>
      <c r="C339" s="38">
        <v>339400</v>
      </c>
      <c r="D339" s="38">
        <v>3394</v>
      </c>
      <c r="E339" s="15">
        <v>300</v>
      </c>
      <c r="F339" s="38" t="s">
        <v>259</v>
      </c>
      <c r="K339" s="38" t="s">
        <v>226</v>
      </c>
    </row>
    <row r="340" spans="1:11" x14ac:dyDescent="0.25">
      <c r="B340" s="32">
        <v>7395</v>
      </c>
      <c r="C340" s="38">
        <v>339500</v>
      </c>
      <c r="D340" s="38">
        <v>3395</v>
      </c>
      <c r="E340" s="15">
        <v>300</v>
      </c>
      <c r="F340" s="38" t="s">
        <v>260</v>
      </c>
      <c r="K340" s="38" t="s">
        <v>226</v>
      </c>
    </row>
    <row r="341" spans="1:11" x14ac:dyDescent="0.25">
      <c r="B341" s="32">
        <v>7396</v>
      </c>
      <c r="C341" s="38">
        <v>339600</v>
      </c>
      <c r="D341" s="38">
        <v>3396</v>
      </c>
      <c r="E341" s="15">
        <v>300</v>
      </c>
      <c r="F341" s="38" t="s">
        <v>262</v>
      </c>
      <c r="K341" s="38" t="s">
        <v>226</v>
      </c>
    </row>
    <row r="342" spans="1:11" x14ac:dyDescent="0.25">
      <c r="B342" s="32">
        <v>7397</v>
      </c>
      <c r="C342" s="38">
        <v>339700</v>
      </c>
      <c r="D342" s="38">
        <v>3397</v>
      </c>
      <c r="E342" s="15">
        <v>300</v>
      </c>
      <c r="F342" s="38" t="s">
        <v>263</v>
      </c>
      <c r="K342" s="38" t="s">
        <v>226</v>
      </c>
    </row>
    <row r="343" spans="1:11" x14ac:dyDescent="0.25">
      <c r="B343" s="32">
        <v>7398</v>
      </c>
      <c r="C343" s="38">
        <v>339800</v>
      </c>
      <c r="D343" s="38">
        <v>3398</v>
      </c>
      <c r="E343" s="15">
        <v>300</v>
      </c>
      <c r="F343" s="38" t="s">
        <v>264</v>
      </c>
      <c r="K343" s="38" t="s">
        <v>226</v>
      </c>
    </row>
    <row r="344" spans="1:11" x14ac:dyDescent="0.25">
      <c r="B344" s="32">
        <v>7399</v>
      </c>
      <c r="C344" s="38">
        <v>339900</v>
      </c>
      <c r="D344" s="38">
        <v>3399</v>
      </c>
      <c r="E344" s="15">
        <v>300</v>
      </c>
      <c r="F344" s="38" t="s">
        <v>265</v>
      </c>
      <c r="K344" s="38" t="s">
        <v>226</v>
      </c>
    </row>
    <row r="347" spans="1:11" x14ac:dyDescent="0.25">
      <c r="A347" s="17" t="s">
        <v>333</v>
      </c>
    </row>
    <row r="350" spans="1:11" x14ac:dyDescent="0.25">
      <c r="B350" s="14" t="s">
        <v>270</v>
      </c>
    </row>
    <row r="352" spans="1:11" x14ac:dyDescent="0.25">
      <c r="B352" s="14" t="s">
        <v>191</v>
      </c>
      <c r="C352" s="14" t="s">
        <v>192</v>
      </c>
      <c r="D352" s="14" t="s">
        <v>334</v>
      </c>
      <c r="E352" s="35"/>
    </row>
    <row r="353" spans="2:11" x14ac:dyDescent="0.25">
      <c r="B353" s="14"/>
      <c r="C353" s="14"/>
      <c r="D353" s="14"/>
      <c r="E353" s="35"/>
    </row>
    <row r="354" spans="2:11" x14ac:dyDescent="0.25">
      <c r="B354" s="32">
        <v>8301</v>
      </c>
      <c r="C354" s="29">
        <v>230100</v>
      </c>
      <c r="D354" s="29">
        <v>2301</v>
      </c>
      <c r="E354" s="25"/>
      <c r="F354" s="38" t="s">
        <v>271</v>
      </c>
      <c r="K354" s="32" t="s">
        <v>195</v>
      </c>
    </row>
    <row r="355" spans="2:11" x14ac:dyDescent="0.25">
      <c r="B355" s="32">
        <v>8302</v>
      </c>
      <c r="C355" s="38">
        <v>230200</v>
      </c>
      <c r="D355" s="38">
        <v>2302</v>
      </c>
      <c r="F355" s="38" t="s">
        <v>196</v>
      </c>
      <c r="K355" s="32" t="s">
        <v>195</v>
      </c>
    </row>
    <row r="356" spans="2:11" x14ac:dyDescent="0.25">
      <c r="B356" s="32">
        <v>8303</v>
      </c>
      <c r="F356" s="38" t="s">
        <v>197</v>
      </c>
      <c r="K356" s="32" t="s">
        <v>195</v>
      </c>
    </row>
    <row r="359" spans="2:11" x14ac:dyDescent="0.25">
      <c r="B359" s="14" t="s">
        <v>272</v>
      </c>
    </row>
    <row r="361" spans="2:11" x14ac:dyDescent="0.25">
      <c r="B361" s="14" t="s">
        <v>191</v>
      </c>
      <c r="C361" s="14" t="s">
        <v>192</v>
      </c>
      <c r="D361" s="14" t="s">
        <v>334</v>
      </c>
      <c r="E361" s="35"/>
    </row>
    <row r="363" spans="2:11" x14ac:dyDescent="0.25">
      <c r="B363" s="32">
        <v>8350.1</v>
      </c>
      <c r="C363" s="38">
        <v>235010</v>
      </c>
      <c r="D363" s="38">
        <v>2350</v>
      </c>
      <c r="E363" s="15">
        <v>100</v>
      </c>
      <c r="F363" s="38" t="s">
        <v>236</v>
      </c>
      <c r="K363" s="38" t="s">
        <v>200</v>
      </c>
    </row>
    <row r="364" spans="2:11" x14ac:dyDescent="0.25">
      <c r="B364" s="32">
        <v>8350.2000000000007</v>
      </c>
      <c r="C364" s="38">
        <v>235020</v>
      </c>
      <c r="D364" s="38">
        <v>2350</v>
      </c>
      <c r="E364" s="15">
        <v>100</v>
      </c>
      <c r="F364" s="38" t="s">
        <v>273</v>
      </c>
      <c r="K364" s="38" t="s">
        <v>200</v>
      </c>
    </row>
    <row r="365" spans="2:11" x14ac:dyDescent="0.25">
      <c r="B365" s="32">
        <v>8351.2000000000007</v>
      </c>
      <c r="C365" s="38">
        <v>235120</v>
      </c>
      <c r="D365" s="38">
        <v>2351</v>
      </c>
      <c r="E365" s="15">
        <v>100</v>
      </c>
      <c r="F365" s="38" t="s">
        <v>274</v>
      </c>
      <c r="K365" s="38" t="s">
        <v>200</v>
      </c>
    </row>
    <row r="366" spans="2:11" x14ac:dyDescent="0.25">
      <c r="B366" s="32">
        <v>8351.2999999999993</v>
      </c>
      <c r="C366" s="38">
        <v>235130</v>
      </c>
      <c r="D366" s="38">
        <v>2351</v>
      </c>
      <c r="E366" s="15">
        <v>100</v>
      </c>
      <c r="F366" s="38" t="s">
        <v>275</v>
      </c>
      <c r="K366" s="38" t="s">
        <v>200</v>
      </c>
    </row>
    <row r="367" spans="2:11" x14ac:dyDescent="0.25">
      <c r="B367" s="32">
        <v>8351.4</v>
      </c>
      <c r="C367" s="38">
        <v>235140</v>
      </c>
      <c r="D367" s="38">
        <v>2351</v>
      </c>
      <c r="E367" s="15">
        <v>100</v>
      </c>
      <c r="F367" s="38" t="s">
        <v>276</v>
      </c>
      <c r="K367" s="38" t="s">
        <v>200</v>
      </c>
    </row>
    <row r="368" spans="2:11" x14ac:dyDescent="0.25">
      <c r="B368" s="32">
        <v>8352.01</v>
      </c>
      <c r="C368" s="38">
        <v>235240</v>
      </c>
      <c r="D368" s="38">
        <v>2352</v>
      </c>
      <c r="E368" s="15">
        <v>100</v>
      </c>
      <c r="F368" s="38" t="s">
        <v>277</v>
      </c>
      <c r="K368" s="38" t="s">
        <v>200</v>
      </c>
    </row>
    <row r="369" spans="1:11" x14ac:dyDescent="0.25">
      <c r="B369" s="32">
        <v>8352.02</v>
      </c>
      <c r="C369" s="38">
        <v>235250</v>
      </c>
      <c r="D369" s="38">
        <v>2352</v>
      </c>
      <c r="E369" s="15">
        <v>100</v>
      </c>
      <c r="F369" s="38" t="s">
        <v>278</v>
      </c>
      <c r="K369" s="38" t="s">
        <v>200</v>
      </c>
    </row>
    <row r="370" spans="1:11" x14ac:dyDescent="0.25">
      <c r="B370" s="32">
        <v>8352.1</v>
      </c>
      <c r="C370" s="38">
        <v>235210</v>
      </c>
      <c r="D370" s="38">
        <v>2352</v>
      </c>
      <c r="E370" s="15">
        <v>100</v>
      </c>
      <c r="F370" s="38" t="s">
        <v>279</v>
      </c>
      <c r="K370" s="38" t="s">
        <v>200</v>
      </c>
    </row>
    <row r="371" spans="1:11" x14ac:dyDescent="0.25">
      <c r="B371" s="32">
        <v>8352.2000000000007</v>
      </c>
      <c r="C371" s="38">
        <v>235220</v>
      </c>
      <c r="D371" s="38">
        <v>2352</v>
      </c>
      <c r="E371" s="15">
        <v>100</v>
      </c>
      <c r="F371" s="38" t="s">
        <v>280</v>
      </c>
      <c r="K371" s="38" t="s">
        <v>200</v>
      </c>
    </row>
    <row r="372" spans="1:11" x14ac:dyDescent="0.25">
      <c r="A372" s="17"/>
      <c r="B372" s="37">
        <v>8352.2999999999993</v>
      </c>
      <c r="C372" s="17">
        <v>235230</v>
      </c>
      <c r="D372" s="17">
        <v>2352</v>
      </c>
      <c r="F372" s="17" t="s">
        <v>281</v>
      </c>
      <c r="G372" s="17"/>
      <c r="H372" s="17"/>
      <c r="I372" s="17"/>
    </row>
    <row r="373" spans="1:11" x14ac:dyDescent="0.25">
      <c r="B373" s="32">
        <v>8383</v>
      </c>
      <c r="C373" s="38">
        <v>235300</v>
      </c>
      <c r="D373" s="38">
        <v>2353</v>
      </c>
      <c r="E373" s="15">
        <v>100</v>
      </c>
      <c r="F373" s="38" t="s">
        <v>282</v>
      </c>
      <c r="K373" s="38" t="s">
        <v>200</v>
      </c>
    </row>
    <row r="374" spans="1:11" x14ac:dyDescent="0.25">
      <c r="B374" s="32">
        <v>8354</v>
      </c>
      <c r="C374" s="38">
        <v>235400</v>
      </c>
      <c r="D374" s="38">
        <v>2354</v>
      </c>
      <c r="E374" s="15">
        <v>300</v>
      </c>
      <c r="F374" s="38" t="s">
        <v>283</v>
      </c>
      <c r="K374" s="38" t="s">
        <v>226</v>
      </c>
    </row>
    <row r="375" spans="1:11" x14ac:dyDescent="0.25">
      <c r="B375" s="32">
        <v>8355</v>
      </c>
      <c r="C375" s="38">
        <v>235500</v>
      </c>
      <c r="D375" s="38">
        <v>2355</v>
      </c>
      <c r="E375" s="15">
        <v>300</v>
      </c>
      <c r="F375" s="38" t="s">
        <v>284</v>
      </c>
      <c r="K375" s="38" t="s">
        <v>226</v>
      </c>
    </row>
    <row r="376" spans="1:11" x14ac:dyDescent="0.25">
      <c r="B376" s="32">
        <v>8356</v>
      </c>
      <c r="C376" s="38">
        <v>235600</v>
      </c>
      <c r="D376" s="38">
        <v>2356</v>
      </c>
      <c r="E376" s="15">
        <v>300</v>
      </c>
      <c r="F376" s="38" t="s">
        <v>285</v>
      </c>
      <c r="K376" s="38" t="s">
        <v>226</v>
      </c>
    </row>
    <row r="377" spans="1:11" x14ac:dyDescent="0.25">
      <c r="B377" s="32">
        <v>8357</v>
      </c>
      <c r="C377" s="38">
        <v>235700</v>
      </c>
      <c r="D377" s="38">
        <v>2357</v>
      </c>
      <c r="E377" s="15">
        <v>300</v>
      </c>
      <c r="F377" s="38" t="s">
        <v>286</v>
      </c>
      <c r="K377" s="38" t="s">
        <v>226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ECR</vt:lpstr>
      <vt:lpstr>KU Analysis</vt:lpstr>
      <vt:lpstr>CWIP and RWIP</vt:lpstr>
      <vt:lpstr>Fuel Inventory and M&amp;S</vt:lpstr>
      <vt:lpstr>Prop Classification</vt:lpstr>
      <vt:lpstr>Vlookup Prop Class</vt:lpstr>
      <vt:lpstr>ECR!Print_Area</vt:lpstr>
      <vt:lpstr>'KU Analysis'!Print_Area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2015-01-21T00:08:30Z</dcterms:created>
  <dcterms:modified xsi:type="dcterms:W3CDTF">2015-01-21T00:08:37Z</dcterms:modified>
</cp:coreProperties>
</file>