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625" yWindow="-15" windowWidth="8670" windowHeight="7545" firstSheet="3" activeTab="4"/>
  </bookViews>
  <sheets>
    <sheet name="MAR-14 Impact By Unit" sheetId="1" r:id="rId1"/>
    <sheet name="MAR-14  Impact By System" sheetId="4" r:id="rId2"/>
    <sheet name="MAR-14  Impact By Cause Code" sheetId="5" r:id="rId3"/>
    <sheet name="MAR-14 BTF Impact By Cause Code" sheetId="6" r:id="rId4"/>
    <sheet name="MAR-14 Summary By Cause Code" sheetId="3" r:id="rId5"/>
    <sheet name="Sheet1" sheetId="7" r:id="rId6"/>
  </sheets>
  <definedNames>
    <definedName name="_xlnm.Print_Area" localSheetId="2">'MAR-14  Impact By Cause Code'!$A$1:$Q$313</definedName>
    <definedName name="_xlnm.Print_Area" localSheetId="1">'MAR-14  Impact By System'!$A$1:$Q$214</definedName>
    <definedName name="_xlnm.Print_Area" localSheetId="3">'MAR-14 BTF Impact By Cause Code'!$B$1:$R$26</definedName>
    <definedName name="_xlnm.Print_Area" localSheetId="0">'MAR-14 Impact By Unit'!$A$1:$Q$5</definedName>
    <definedName name="_xlnm.Print_Titles" localSheetId="2">'MAR-14  Impact By Cause Code'!$1:$3</definedName>
    <definedName name="_xlnm.Print_Titles" localSheetId="1">'MAR-14  Impact By System'!$1:$3</definedName>
    <definedName name="_xlnm.Print_Titles" localSheetId="3">'MAR-14 BTF Impact By Cause Code'!$1:$3</definedName>
    <definedName name="_xlnm.Print_Titles" localSheetId="0">'MAR-14 Impact By Unit'!$5:$5</definedName>
    <definedName name="_xlnm.Print_Titles" localSheetId="4">'MAR-14 Summary By Cause Code'!$1:$5</definedName>
  </definedNames>
  <calcPr calcId="145621"/>
</workbook>
</file>

<file path=xl/calcChain.xml><?xml version="1.0" encoding="utf-8"?>
<calcChain xmlns="http://schemas.openxmlformats.org/spreadsheetml/2006/main">
  <c r="B58" i="3" l="1"/>
  <c r="H58" i="3"/>
  <c r="G58" i="3"/>
  <c r="F58" i="3"/>
  <c r="E58" i="3"/>
  <c r="C58" i="3"/>
  <c r="H57" i="3"/>
  <c r="G57" i="3"/>
  <c r="F57" i="3"/>
  <c r="E57" i="3"/>
  <c r="B57" i="3"/>
  <c r="C57" i="3"/>
  <c r="H56" i="3"/>
  <c r="G56" i="3"/>
  <c r="F56" i="3"/>
  <c r="E56" i="3"/>
  <c r="B56" i="3"/>
  <c r="B55" i="3"/>
  <c r="H55" i="3"/>
  <c r="G55" i="3"/>
  <c r="F55" i="3"/>
  <c r="E55" i="3"/>
  <c r="C55" i="3"/>
  <c r="H54" i="3"/>
  <c r="G54" i="3"/>
  <c r="F54" i="3"/>
  <c r="E54" i="3"/>
  <c r="B54" i="3"/>
  <c r="C54" i="3"/>
  <c r="A13" i="6"/>
  <c r="A8" i="6"/>
  <c r="A11" i="6"/>
  <c r="A6" i="6"/>
  <c r="A5" i="6"/>
  <c r="G53" i="4" l="1"/>
  <c r="H53" i="4" s="1"/>
  <c r="I53" i="4" s="1"/>
  <c r="G201" i="4"/>
  <c r="H201" i="4" s="1"/>
  <c r="G194" i="4"/>
  <c r="H194" i="4" s="1"/>
  <c r="I194" i="4" s="1"/>
  <c r="G204" i="4"/>
  <c r="H204" i="4" s="1"/>
  <c r="I204" i="4" s="1"/>
  <c r="G187" i="4"/>
  <c r="H187" i="4" s="1"/>
  <c r="I187" i="4" s="1"/>
  <c r="G192" i="4"/>
  <c r="H192" i="4" s="1"/>
  <c r="G189" i="4"/>
  <c r="H189" i="4" s="1"/>
  <c r="I189" i="4" s="1"/>
  <c r="G186" i="4"/>
  <c r="H186" i="4" s="1"/>
  <c r="I186" i="4" s="1"/>
  <c r="G183" i="4"/>
  <c r="H183" i="4" s="1"/>
  <c r="G203" i="4"/>
  <c r="H203" i="4" s="1"/>
  <c r="G198" i="4"/>
  <c r="H198" i="4" s="1"/>
  <c r="I198" i="4" s="1"/>
  <c r="G200" i="4"/>
  <c r="G197" i="4"/>
  <c r="H197" i="4" s="1"/>
  <c r="I197" i="4" s="1"/>
  <c r="G184" i="4"/>
  <c r="G193" i="4"/>
  <c r="H193" i="4" s="1"/>
  <c r="I193" i="4" s="1"/>
  <c r="G182" i="4"/>
  <c r="H182" i="4" s="1"/>
  <c r="I182" i="4" s="1"/>
  <c r="G199" i="4"/>
  <c r="H199" i="4" s="1"/>
  <c r="I199" i="4" s="1"/>
  <c r="G180" i="4"/>
  <c r="H180" i="4" s="1"/>
  <c r="I180" i="4" s="1"/>
  <c r="G176" i="4"/>
  <c r="H176" i="4" s="1"/>
  <c r="I176" i="4" s="1"/>
  <c r="G172" i="4"/>
  <c r="H172" i="4" s="1"/>
  <c r="I172" i="4" s="1"/>
  <c r="G185" i="4"/>
  <c r="H185" i="4" s="1"/>
  <c r="I185" i="4" s="1"/>
  <c r="G177" i="4"/>
  <c r="H177" i="4" s="1"/>
  <c r="G202" i="4"/>
  <c r="G195" i="4"/>
  <c r="G190" i="4"/>
  <c r="G178" i="4"/>
  <c r="G196" i="4"/>
  <c r="G205" i="4"/>
  <c r="G174" i="4"/>
  <c r="H174" i="4" s="1"/>
  <c r="I174" i="4" s="1"/>
  <c r="G188" i="4"/>
  <c r="H188" i="4" s="1"/>
  <c r="I188" i="4" s="1"/>
  <c r="G181" i="4"/>
  <c r="H181" i="4" s="1"/>
  <c r="G173" i="4"/>
  <c r="H173" i="4" s="1"/>
  <c r="I173" i="4" s="1"/>
  <c r="G179" i="4"/>
  <c r="H179" i="4" s="1"/>
  <c r="I179" i="4" s="1"/>
  <c r="G191" i="4"/>
  <c r="H191" i="4" s="1"/>
  <c r="G7" i="4"/>
  <c r="G148" i="4"/>
  <c r="G97" i="4"/>
  <c r="H97" i="4" s="1"/>
  <c r="I97" i="4" s="1"/>
  <c r="G114" i="4"/>
  <c r="H114" i="4" s="1"/>
  <c r="I114" i="4" s="1"/>
  <c r="G83" i="4"/>
  <c r="H83" i="4" s="1"/>
  <c r="I83" i="4" s="1"/>
  <c r="G96" i="4"/>
  <c r="H96" i="4" s="1"/>
  <c r="I96" i="4" s="1"/>
  <c r="G120" i="4"/>
  <c r="H120" i="4" s="1"/>
  <c r="I120" i="4" s="1"/>
  <c r="G111" i="4"/>
  <c r="H111" i="4" s="1"/>
  <c r="I111" i="4" s="1"/>
  <c r="G98" i="4"/>
  <c r="H98" i="4" s="1"/>
  <c r="I98" i="4" s="1"/>
  <c r="G90" i="4"/>
  <c r="H90" i="4" s="1"/>
  <c r="I90" i="4" s="1"/>
  <c r="G106" i="4"/>
  <c r="H106" i="4" s="1"/>
  <c r="I106" i="4" s="1"/>
  <c r="G24" i="4"/>
  <c r="H24" i="4" s="1"/>
  <c r="G163" i="4"/>
  <c r="G41" i="4"/>
  <c r="H41" i="4" s="1"/>
  <c r="I41" i="4" s="1"/>
  <c r="G137" i="4"/>
  <c r="G8" i="4"/>
  <c r="H8" i="4" s="1"/>
  <c r="I8" i="4" s="1"/>
  <c r="G76" i="4"/>
  <c r="H76" i="4" s="1"/>
  <c r="I76" i="4" s="1"/>
  <c r="G34" i="4"/>
  <c r="H34" i="4" s="1"/>
  <c r="G39" i="4"/>
  <c r="H39" i="4" s="1"/>
  <c r="I39" i="4" s="1"/>
  <c r="G47" i="4"/>
  <c r="H47" i="4" s="1"/>
  <c r="I47" i="4" s="1"/>
  <c r="G107" i="4"/>
  <c r="H107" i="4" s="1"/>
  <c r="I107" i="4" s="1"/>
  <c r="G61" i="4"/>
  <c r="H61" i="4" s="1"/>
  <c r="I61" i="4" s="1"/>
  <c r="G43" i="4"/>
  <c r="H43" i="4" s="1"/>
  <c r="G118" i="4"/>
  <c r="H118" i="4" s="1"/>
  <c r="I118" i="4" s="1"/>
  <c r="G67" i="4"/>
  <c r="H67" i="4" s="1"/>
  <c r="I67" i="4" s="1"/>
  <c r="G45" i="4"/>
  <c r="H45" i="4" s="1"/>
  <c r="I45" i="4" s="1"/>
  <c r="G102" i="4"/>
  <c r="H102" i="4" s="1"/>
  <c r="I102" i="4" s="1"/>
  <c r="G59" i="4"/>
  <c r="H59" i="4" s="1"/>
  <c r="I59" i="4" s="1"/>
  <c r="G153" i="4"/>
  <c r="G150" i="4"/>
  <c r="G63" i="4"/>
  <c r="H63" i="4" s="1"/>
  <c r="I63" i="4" s="1"/>
  <c r="G143" i="4"/>
  <c r="G140" i="4"/>
  <c r="G156" i="4"/>
  <c r="G115" i="4"/>
  <c r="H115" i="4" s="1"/>
  <c r="I115" i="4" s="1"/>
  <c r="G116" i="4"/>
  <c r="H116" i="4" s="1"/>
  <c r="I116" i="4" s="1"/>
  <c r="G151" i="4"/>
  <c r="G162" i="4"/>
  <c r="G139" i="4"/>
  <c r="G147" i="4"/>
  <c r="G104" i="4"/>
  <c r="H104" i="4" s="1"/>
  <c r="I104" i="4" s="1"/>
  <c r="G144" i="4"/>
  <c r="G50" i="4"/>
  <c r="H50" i="4" s="1"/>
  <c r="G155" i="4"/>
  <c r="G149" i="4"/>
  <c r="G159" i="4"/>
  <c r="G131" i="4"/>
  <c r="H131" i="4" s="1"/>
  <c r="I131" i="4" s="1"/>
  <c r="G100" i="4"/>
  <c r="H100" i="4" s="1"/>
  <c r="I100" i="4" s="1"/>
  <c r="G129" i="4"/>
  <c r="H129" i="4" s="1"/>
  <c r="I129" i="4" s="1"/>
  <c r="G28" i="4"/>
  <c r="H28" i="4" s="1"/>
  <c r="I28" i="4" s="1"/>
  <c r="G134" i="4"/>
  <c r="H134" i="4" s="1"/>
  <c r="I134" i="4" s="1"/>
  <c r="G122" i="4"/>
  <c r="H122" i="4" s="1"/>
  <c r="I122" i="4" s="1"/>
  <c r="G161" i="4"/>
  <c r="G130" i="4"/>
  <c r="G123" i="4"/>
  <c r="H123" i="4" s="1"/>
  <c r="I123" i="4" s="1"/>
  <c r="G105" i="4"/>
  <c r="H105" i="4" s="1"/>
  <c r="I105" i="4" s="1"/>
  <c r="G79" i="4"/>
  <c r="H79" i="4" s="1"/>
  <c r="I79" i="4" s="1"/>
  <c r="G99" i="4"/>
  <c r="H99" i="4" s="1"/>
  <c r="I99" i="4" s="1"/>
  <c r="G36" i="4"/>
  <c r="H36" i="4" s="1"/>
  <c r="G146" i="4"/>
  <c r="G51" i="4"/>
  <c r="H51" i="4" s="1"/>
  <c r="I51" i="4" s="1"/>
  <c r="G38" i="4"/>
  <c r="H38" i="4" s="1"/>
  <c r="I38" i="4" s="1"/>
  <c r="G110" i="4"/>
  <c r="H110" i="4" s="1"/>
  <c r="I110" i="4" s="1"/>
  <c r="G103" i="4"/>
  <c r="G12" i="4"/>
  <c r="H12" i="4" s="1"/>
  <c r="I12" i="4" s="1"/>
  <c r="G85" i="4"/>
  <c r="H85" i="4" s="1"/>
  <c r="I85" i="4" s="1"/>
  <c r="G95" i="4"/>
  <c r="H95" i="4" s="1"/>
  <c r="I95" i="4" s="1"/>
  <c r="G94" i="4"/>
  <c r="H94" i="4" s="1"/>
  <c r="I94" i="4" s="1"/>
  <c r="G56" i="4"/>
  <c r="H56" i="4" s="1"/>
  <c r="I56" i="4" s="1"/>
  <c r="G68" i="4"/>
  <c r="H68" i="4" s="1"/>
  <c r="I68" i="4" s="1"/>
  <c r="G71" i="4"/>
  <c r="H71" i="4" s="1"/>
  <c r="I71" i="4" s="1"/>
  <c r="G35" i="4"/>
  <c r="H35" i="4" s="1"/>
  <c r="I35" i="4" s="1"/>
  <c r="G128" i="4"/>
  <c r="H128" i="4" s="1"/>
  <c r="I128" i="4" s="1"/>
  <c r="G109" i="4"/>
  <c r="H109" i="4" s="1"/>
  <c r="I109" i="4" s="1"/>
  <c r="G127" i="4"/>
  <c r="H127" i="4" s="1"/>
  <c r="I127" i="4" s="1"/>
  <c r="G121" i="4"/>
  <c r="H121" i="4" s="1"/>
  <c r="I121" i="4" s="1"/>
  <c r="G87" i="4"/>
  <c r="H87" i="4" s="1"/>
  <c r="I87" i="4" s="1"/>
  <c r="G91" i="4"/>
  <c r="H91" i="4" s="1"/>
  <c r="I91" i="4" s="1"/>
  <c r="G112" i="4"/>
  <c r="H112" i="4" s="1"/>
  <c r="I112" i="4" s="1"/>
  <c r="G133" i="4"/>
  <c r="H133" i="4" s="1"/>
  <c r="I133" i="4" s="1"/>
  <c r="G66" i="4"/>
  <c r="H66" i="4" s="1"/>
  <c r="I66" i="4" s="1"/>
  <c r="G46" i="4"/>
  <c r="H46" i="4" s="1"/>
  <c r="I46" i="4" s="1"/>
  <c r="G75" i="4"/>
  <c r="H75" i="4" s="1"/>
  <c r="I75" i="4" s="1"/>
  <c r="G55" i="4"/>
  <c r="H55" i="4" s="1"/>
  <c r="G33" i="4"/>
  <c r="H33" i="4" s="1"/>
  <c r="I33" i="4" s="1"/>
  <c r="G57" i="4"/>
  <c r="H57" i="4" s="1"/>
  <c r="I57" i="4" s="1"/>
  <c r="G30" i="4"/>
  <c r="H30" i="4" s="1"/>
  <c r="I30" i="4" s="1"/>
  <c r="G20" i="4"/>
  <c r="H20" i="4" s="1"/>
  <c r="I20" i="4" s="1"/>
  <c r="G9" i="4"/>
  <c r="H9" i="4" s="1"/>
  <c r="I9" i="4" s="1"/>
  <c r="G31" i="4"/>
  <c r="H31" i="4" s="1"/>
  <c r="G10" i="4"/>
  <c r="H10" i="4" s="1"/>
  <c r="I10" i="4" s="1"/>
  <c r="G64" i="4"/>
  <c r="H64" i="4" s="1"/>
  <c r="I64" i="4" s="1"/>
  <c r="G17" i="4"/>
  <c r="H17" i="4" s="1"/>
  <c r="I17" i="4" s="1"/>
  <c r="G60" i="4"/>
  <c r="G72" i="4"/>
  <c r="H72" i="4" s="1"/>
  <c r="I72" i="4" s="1"/>
  <c r="G32" i="4"/>
  <c r="H32" i="4" s="1"/>
  <c r="I32" i="4" s="1"/>
  <c r="G11" i="4"/>
  <c r="H11" i="4" s="1"/>
  <c r="I11" i="4" s="1"/>
  <c r="G157" i="4"/>
  <c r="G86" i="4"/>
  <c r="H86" i="4" s="1"/>
  <c r="I86" i="4" s="1"/>
  <c r="G19" i="4"/>
  <c r="H19" i="4" s="1"/>
  <c r="I19" i="4" s="1"/>
  <c r="G69" i="4"/>
  <c r="H69" i="4" s="1"/>
  <c r="I69" i="4" s="1"/>
  <c r="G89" i="4"/>
  <c r="H89" i="4" s="1"/>
  <c r="I89" i="4" s="1"/>
  <c r="G108" i="4"/>
  <c r="H108" i="4" s="1"/>
  <c r="I108" i="4" s="1"/>
  <c r="G125" i="4"/>
  <c r="H125" i="4" s="1"/>
  <c r="I125" i="4" s="1"/>
  <c r="G93" i="4"/>
  <c r="H93" i="4" s="1"/>
  <c r="I93" i="4" s="1"/>
  <c r="G37" i="4"/>
  <c r="H37" i="4" s="1"/>
  <c r="I37" i="4" s="1"/>
  <c r="G73" i="4"/>
  <c r="G58" i="4"/>
  <c r="H58" i="4" s="1"/>
  <c r="G135" i="4"/>
  <c r="H135" i="4" s="1"/>
  <c r="I135" i="4" s="1"/>
  <c r="G82" i="4"/>
  <c r="H82" i="4" s="1"/>
  <c r="I82" i="4" s="1"/>
  <c r="G22" i="4"/>
  <c r="H22" i="4" s="1"/>
  <c r="I22" i="4" s="1"/>
  <c r="G13" i="4"/>
  <c r="G101" i="4"/>
  <c r="H101" i="4" s="1"/>
  <c r="I101" i="4" s="1"/>
  <c r="G145" i="4"/>
  <c r="G54" i="4"/>
  <c r="H54" i="4" s="1"/>
  <c r="I54" i="4" s="1"/>
  <c r="G25" i="4"/>
  <c r="H25" i="4" s="1"/>
  <c r="I25" i="4" s="1"/>
  <c r="G132" i="4"/>
  <c r="H132" i="4" s="1"/>
  <c r="I132" i="4" s="1"/>
  <c r="G141" i="4"/>
  <c r="G142" i="4"/>
  <c r="G42" i="4"/>
  <c r="H42" i="4" s="1"/>
  <c r="I42" i="4" s="1"/>
  <c r="G92" i="4"/>
  <c r="H92" i="4" s="1"/>
  <c r="I92" i="4" s="1"/>
  <c r="G62" i="4"/>
  <c r="H62" i="4" s="1"/>
  <c r="G14" i="4"/>
  <c r="H14" i="4" s="1"/>
  <c r="I14" i="4" s="1"/>
  <c r="G26" i="4"/>
  <c r="H26" i="4" s="1"/>
  <c r="I26" i="4" s="1"/>
  <c r="G78" i="4"/>
  <c r="H78" i="4" s="1"/>
  <c r="I78" i="4" s="1"/>
  <c r="G52" i="4"/>
  <c r="H52" i="4" s="1"/>
  <c r="I52" i="4" s="1"/>
  <c r="G44" i="4"/>
  <c r="H44" i="4" s="1"/>
  <c r="I44" i="4" s="1"/>
  <c r="G119" i="4"/>
  <c r="H119" i="4" s="1"/>
  <c r="I119" i="4" s="1"/>
  <c r="G27" i="4"/>
  <c r="H27" i="4" s="1"/>
  <c r="I27" i="4" s="1"/>
  <c r="G48" i="4"/>
  <c r="H48" i="4" s="1"/>
  <c r="I48" i="4" s="1"/>
  <c r="G16" i="4"/>
  <c r="H16" i="4" s="1"/>
  <c r="I16" i="4" s="1"/>
  <c r="G74" i="4"/>
  <c r="H74" i="4" s="1"/>
  <c r="I74" i="4" s="1"/>
  <c r="G40" i="4"/>
  <c r="H40" i="4" s="1"/>
  <c r="I40" i="4" s="1"/>
  <c r="G77" i="4"/>
  <c r="H77" i="4" s="1"/>
  <c r="I77" i="4" s="1"/>
  <c r="G65" i="4"/>
  <c r="H65" i="4" s="1"/>
  <c r="I65" i="4" s="1"/>
  <c r="G152" i="4"/>
  <c r="G138" i="4"/>
  <c r="G160" i="4"/>
  <c r="G70" i="4"/>
  <c r="H70" i="4" s="1"/>
  <c r="G158" i="4"/>
  <c r="G126" i="4"/>
  <c r="H126" i="4" s="1"/>
  <c r="I126" i="4" s="1"/>
  <c r="G88" i="4"/>
  <c r="H88" i="4" s="1"/>
  <c r="I88" i="4" s="1"/>
  <c r="G113" i="4"/>
  <c r="H113" i="4" s="1"/>
  <c r="I113" i="4" s="1"/>
  <c r="G23" i="4"/>
  <c r="H23" i="4" s="1"/>
  <c r="I23" i="4" s="1"/>
  <c r="G29" i="4"/>
  <c r="H29" i="4" s="1"/>
  <c r="I29" i="4" s="1"/>
  <c r="G84" i="4"/>
  <c r="H84" i="4" s="1"/>
  <c r="I84" i="4" s="1"/>
  <c r="G21" i="4"/>
  <c r="H21" i="4" s="1"/>
  <c r="I21" i="4" s="1"/>
  <c r="G49" i="4"/>
  <c r="H49" i="4" s="1"/>
  <c r="I49" i="4" s="1"/>
  <c r="G18" i="4"/>
  <c r="G136" i="4"/>
  <c r="H136" i="4" s="1"/>
  <c r="I136" i="4" s="1"/>
  <c r="G124" i="4"/>
  <c r="H124" i="4" s="1"/>
  <c r="I124" i="4" s="1"/>
  <c r="G117" i="4"/>
  <c r="H117" i="4" s="1"/>
  <c r="I117" i="4" s="1"/>
  <c r="G80" i="4"/>
  <c r="H80" i="4" s="1"/>
  <c r="I80" i="4" s="1"/>
  <c r="G154" i="4"/>
  <c r="G81" i="4"/>
  <c r="H81" i="4" s="1"/>
  <c r="I81" i="4" s="1"/>
  <c r="K53" i="4" l="1"/>
  <c r="J53" i="4"/>
  <c r="K84" i="4"/>
  <c r="J10" i="4"/>
  <c r="J37" i="4"/>
  <c r="J72" i="4"/>
  <c r="K113" i="4"/>
  <c r="J101" i="4"/>
  <c r="J30" i="4"/>
  <c r="J79" i="4"/>
  <c r="J14" i="4"/>
  <c r="J11" i="4"/>
  <c r="L68" i="4"/>
  <c r="J85" i="4"/>
  <c r="J61" i="4"/>
  <c r="J29" i="4"/>
  <c r="J19" i="4"/>
  <c r="J66" i="4"/>
  <c r="J87" i="4"/>
  <c r="J12" i="4"/>
  <c r="J38" i="4"/>
  <c r="J123" i="4"/>
  <c r="J76" i="4"/>
  <c r="L98" i="4"/>
  <c r="L93" i="4"/>
  <c r="L91" i="4"/>
  <c r="L102" i="4"/>
  <c r="J135" i="4"/>
  <c r="J9" i="4"/>
  <c r="J128" i="4"/>
  <c r="K71" i="4"/>
  <c r="K119" i="4"/>
  <c r="J89" i="4"/>
  <c r="J20" i="4"/>
  <c r="I177" i="4"/>
  <c r="K92" i="4"/>
  <c r="J47" i="4"/>
  <c r="H7" i="4"/>
  <c r="H205" i="4"/>
  <c r="H196" i="4"/>
  <c r="H178" i="4"/>
  <c r="H190" i="4"/>
  <c r="H195" i="4"/>
  <c r="K77" i="4"/>
  <c r="K74" i="4"/>
  <c r="L131" i="4"/>
  <c r="H18" i="4"/>
  <c r="K52" i="4"/>
  <c r="K26" i="4"/>
  <c r="J93" i="4"/>
  <c r="J56" i="4"/>
  <c r="H202" i="4"/>
  <c r="I202" i="4" s="1"/>
  <c r="K117" i="4"/>
  <c r="J117" i="4"/>
  <c r="J126" i="4"/>
  <c r="L126" i="4"/>
  <c r="I70" i="4"/>
  <c r="L40" i="4"/>
  <c r="J40" i="4"/>
  <c r="K40" i="4"/>
  <c r="L78" i="4"/>
  <c r="K78" i="4"/>
  <c r="J78" i="4"/>
  <c r="K82" i="4"/>
  <c r="J82" i="4"/>
  <c r="K32" i="4"/>
  <c r="J32" i="4"/>
  <c r="L32" i="4"/>
  <c r="K46" i="4"/>
  <c r="J46" i="4"/>
  <c r="L46" i="4"/>
  <c r="K110" i="4"/>
  <c r="J110" i="4"/>
  <c r="L110" i="4"/>
  <c r="K136" i="4"/>
  <c r="J136" i="4"/>
  <c r="K126" i="4"/>
  <c r="L16" i="4"/>
  <c r="K16" i="4"/>
  <c r="J16" i="4"/>
  <c r="J108" i="4"/>
  <c r="L108" i="4"/>
  <c r="K108" i="4"/>
  <c r="K133" i="4"/>
  <c r="J133" i="4"/>
  <c r="L133" i="4"/>
  <c r="H130" i="4"/>
  <c r="I191" i="4"/>
  <c r="K124" i="4"/>
  <c r="L124" i="4"/>
  <c r="L136" i="4"/>
  <c r="L21" i="4"/>
  <c r="J21" i="4"/>
  <c r="K21" i="4"/>
  <c r="L23" i="4"/>
  <c r="J23" i="4"/>
  <c r="K23" i="4"/>
  <c r="J48" i="4"/>
  <c r="L48" i="4"/>
  <c r="L27" i="4"/>
  <c r="J27" i="4"/>
  <c r="K27" i="4"/>
  <c r="J92" i="4"/>
  <c r="K132" i="4"/>
  <c r="J132" i="4"/>
  <c r="L132" i="4"/>
  <c r="L54" i="4"/>
  <c r="J54" i="4"/>
  <c r="K54" i="4"/>
  <c r="J69" i="4"/>
  <c r="L69" i="4"/>
  <c r="K69" i="4"/>
  <c r="K17" i="4"/>
  <c r="J17" i="4"/>
  <c r="L17" i="4"/>
  <c r="L75" i="4"/>
  <c r="K75" i="4"/>
  <c r="J75" i="4"/>
  <c r="K121" i="4"/>
  <c r="J121" i="4"/>
  <c r="L121" i="4"/>
  <c r="K35" i="4"/>
  <c r="J35" i="4"/>
  <c r="L35" i="4"/>
  <c r="H103" i="4"/>
  <c r="K105" i="4"/>
  <c r="J105" i="4"/>
  <c r="L105" i="4"/>
  <c r="I50" i="4"/>
  <c r="J59" i="4"/>
  <c r="K59" i="4"/>
  <c r="K97" i="4"/>
  <c r="J97" i="4"/>
  <c r="L97" i="4"/>
  <c r="J77" i="4"/>
  <c r="L77" i="4"/>
  <c r="J52" i="4"/>
  <c r="L52" i="4"/>
  <c r="K25" i="4"/>
  <c r="J25" i="4"/>
  <c r="I58" i="4"/>
  <c r="L95" i="4"/>
  <c r="J95" i="4"/>
  <c r="K95" i="4"/>
  <c r="I36" i="4"/>
  <c r="J118" i="4"/>
  <c r="L118" i="4"/>
  <c r="K118" i="4"/>
  <c r="K80" i="4"/>
  <c r="L80" i="4"/>
  <c r="L117" i="4"/>
  <c r="J74" i="4"/>
  <c r="L74" i="4"/>
  <c r="J26" i="4"/>
  <c r="L26" i="4"/>
  <c r="L42" i="4"/>
  <c r="J42" i="4"/>
  <c r="K42" i="4"/>
  <c r="L82" i="4"/>
  <c r="H73" i="4"/>
  <c r="I73" i="4" s="1"/>
  <c r="K109" i="4"/>
  <c r="J109" i="4"/>
  <c r="L109" i="4"/>
  <c r="K51" i="4"/>
  <c r="J51" i="4"/>
  <c r="L51" i="4"/>
  <c r="J80" i="4"/>
  <c r="J49" i="4"/>
  <c r="L49" i="4"/>
  <c r="K47" i="4"/>
  <c r="K45" i="4"/>
  <c r="K63" i="4"/>
  <c r="K30" i="4"/>
  <c r="K90" i="4"/>
  <c r="K111" i="4"/>
  <c r="K131" i="4"/>
  <c r="K129" i="4"/>
  <c r="K134" i="4"/>
  <c r="K123" i="4"/>
  <c r="K38" i="4"/>
  <c r="K128" i="4"/>
  <c r="K66" i="4"/>
  <c r="K72" i="4"/>
  <c r="K93" i="4"/>
  <c r="L81" i="4"/>
  <c r="J81" i="4"/>
  <c r="K81" i="4"/>
  <c r="J124" i="4"/>
  <c r="K49" i="4"/>
  <c r="J84" i="4"/>
  <c r="L84" i="4"/>
  <c r="J113" i="4"/>
  <c r="L113" i="4"/>
  <c r="L88" i="4"/>
  <c r="K88" i="4"/>
  <c r="J88" i="4"/>
  <c r="L65" i="4"/>
  <c r="K65" i="4"/>
  <c r="J65" i="4"/>
  <c r="K48" i="4"/>
  <c r="J119" i="4"/>
  <c r="L119" i="4"/>
  <c r="L44" i="4"/>
  <c r="K44" i="4"/>
  <c r="J44" i="4"/>
  <c r="I62" i="4"/>
  <c r="J22" i="4"/>
  <c r="K22" i="4"/>
  <c r="L125" i="4"/>
  <c r="K125" i="4"/>
  <c r="J125" i="4"/>
  <c r="J86" i="4"/>
  <c r="K86" i="4"/>
  <c r="L86" i="4"/>
  <c r="L64" i="4"/>
  <c r="J64" i="4"/>
  <c r="K64" i="4"/>
  <c r="K57" i="4"/>
  <c r="J57" i="4"/>
  <c r="L57" i="4"/>
  <c r="K112" i="4"/>
  <c r="L127" i="4"/>
  <c r="K127" i="4"/>
  <c r="J127" i="4"/>
  <c r="K94" i="4"/>
  <c r="J94" i="4"/>
  <c r="L94" i="4"/>
  <c r="J115" i="4"/>
  <c r="L115" i="4"/>
  <c r="K115" i="4"/>
  <c r="K106" i="4"/>
  <c r="J106" i="4"/>
  <c r="L106" i="4"/>
  <c r="L67" i="4"/>
  <c r="K67" i="4"/>
  <c r="J67" i="4"/>
  <c r="L41" i="4"/>
  <c r="K41" i="4"/>
  <c r="I203" i="4"/>
  <c r="L135" i="4"/>
  <c r="L37" i="4"/>
  <c r="L99" i="4"/>
  <c r="J41" i="4"/>
  <c r="I24" i="4"/>
  <c r="K83" i="4"/>
  <c r="J83" i="4"/>
  <c r="L83" i="4"/>
  <c r="I181" i="4"/>
  <c r="H200" i="4"/>
  <c r="I192" i="4"/>
  <c r="H13" i="4"/>
  <c r="I55" i="4"/>
  <c r="L112" i="4"/>
  <c r="L71" i="4"/>
  <c r="J99" i="4"/>
  <c r="L122" i="4"/>
  <c r="K122" i="4"/>
  <c r="L28" i="4"/>
  <c r="K28" i="4"/>
  <c r="L100" i="4"/>
  <c r="K100" i="4"/>
  <c r="J63" i="4"/>
  <c r="K39" i="4"/>
  <c r="J39" i="4"/>
  <c r="J8" i="4"/>
  <c r="L120" i="4"/>
  <c r="L114" i="4"/>
  <c r="K114" i="4"/>
  <c r="I201" i="4"/>
  <c r="K102" i="4"/>
  <c r="J102" i="4"/>
  <c r="L61" i="4"/>
  <c r="K61" i="4"/>
  <c r="K107" i="4"/>
  <c r="J107" i="4"/>
  <c r="L107" i="4"/>
  <c r="L89" i="4"/>
  <c r="K89" i="4"/>
  <c r="L19" i="4"/>
  <c r="K19" i="4"/>
  <c r="H60" i="4"/>
  <c r="I31" i="4"/>
  <c r="L87" i="4"/>
  <c r="L56" i="4"/>
  <c r="J111" i="4"/>
  <c r="J45" i="4"/>
  <c r="J116" i="4"/>
  <c r="J104" i="4"/>
  <c r="K101" i="4"/>
  <c r="K135" i="4"/>
  <c r="K37" i="4"/>
  <c r="L72" i="4"/>
  <c r="L30" i="4"/>
  <c r="J33" i="4"/>
  <c r="L66" i="4"/>
  <c r="J112" i="4"/>
  <c r="K91" i="4"/>
  <c r="J91" i="4"/>
  <c r="K87" i="4"/>
  <c r="L128" i="4"/>
  <c r="J71" i="4"/>
  <c r="K68" i="4"/>
  <c r="J68" i="4"/>
  <c r="K56" i="4"/>
  <c r="L38" i="4"/>
  <c r="K99" i="4"/>
  <c r="L123" i="4"/>
  <c r="J122" i="4"/>
  <c r="L134" i="4"/>
  <c r="J28" i="4"/>
  <c r="L129" i="4"/>
  <c r="J100" i="4"/>
  <c r="I43" i="4"/>
  <c r="L39" i="4"/>
  <c r="J90" i="4"/>
  <c r="K98" i="4"/>
  <c r="J98" i="4"/>
  <c r="L96" i="4"/>
  <c r="K96" i="4"/>
  <c r="J96" i="4"/>
  <c r="J114" i="4"/>
  <c r="I183" i="4"/>
  <c r="L104" i="4"/>
  <c r="K104" i="4"/>
  <c r="L116" i="4"/>
  <c r="K116" i="4"/>
  <c r="I34" i="4"/>
  <c r="L111" i="4"/>
  <c r="J134" i="4"/>
  <c r="J129" i="4"/>
  <c r="J131" i="4"/>
  <c r="L47" i="4"/>
  <c r="L76" i="4"/>
  <c r="K76" i="4"/>
  <c r="L90" i="4"/>
  <c r="K120" i="4"/>
  <c r="J120" i="4"/>
  <c r="H184" i="4"/>
  <c r="G356" i="1"/>
  <c r="H356" i="1" s="1"/>
  <c r="I356" i="1" s="1"/>
  <c r="G350" i="1"/>
  <c r="H350" i="1" s="1"/>
  <c r="I350" i="1" s="1"/>
  <c r="G257" i="1"/>
  <c r="G344" i="1"/>
  <c r="H344" i="1" s="1"/>
  <c r="I344" i="1" s="1"/>
  <c r="G239" i="1"/>
  <c r="H239" i="1" s="1"/>
  <c r="I239" i="1" s="1"/>
  <c r="G238" i="1"/>
  <c r="G212" i="1"/>
  <c r="G211" i="1"/>
  <c r="G213" i="1"/>
  <c r="H213" i="1" s="1"/>
  <c r="I213" i="1" s="1"/>
  <c r="G210" i="1"/>
  <c r="H210" i="1" s="1"/>
  <c r="I210" i="1" s="1"/>
  <c r="G181" i="1"/>
  <c r="H181" i="1" s="1"/>
  <c r="I181" i="1" s="1"/>
  <c r="G180" i="1"/>
  <c r="H180" i="1" s="1"/>
  <c r="I180" i="1" s="1"/>
  <c r="G179" i="1"/>
  <c r="H179" i="1" s="1"/>
  <c r="I179" i="1" s="1"/>
  <c r="G178" i="1"/>
  <c r="H178" i="1" s="1"/>
  <c r="I178" i="1" s="1"/>
  <c r="G177" i="1"/>
  <c r="H177" i="1" s="1"/>
  <c r="I177" i="1" s="1"/>
  <c r="G176" i="1"/>
  <c r="H176" i="1" s="1"/>
  <c r="I176" i="1" s="1"/>
  <c r="G167" i="1"/>
  <c r="H167" i="1" s="1"/>
  <c r="I167" i="1" s="1"/>
  <c r="G154" i="1"/>
  <c r="H154" i="1" s="1"/>
  <c r="I154" i="1" s="1"/>
  <c r="G155" i="1"/>
  <c r="H155" i="1" s="1"/>
  <c r="I155" i="1" s="1"/>
  <c r="G145" i="1"/>
  <c r="H145" i="1" s="1"/>
  <c r="I145" i="1" s="1"/>
  <c r="G142" i="1"/>
  <c r="H142" i="1" s="1"/>
  <c r="I142" i="1" s="1"/>
  <c r="G143" i="1"/>
  <c r="H143" i="1" s="1"/>
  <c r="I143" i="1" s="1"/>
  <c r="G144" i="1"/>
  <c r="H144" i="1" s="1"/>
  <c r="I144" i="1" s="1"/>
  <c r="G118" i="1"/>
  <c r="H118" i="1" s="1"/>
  <c r="I118" i="1" s="1"/>
  <c r="G295" i="1"/>
  <c r="H295" i="1" s="1"/>
  <c r="I295" i="1" s="1"/>
  <c r="G290" i="1"/>
  <c r="H290" i="1" s="1"/>
  <c r="I290" i="1" s="1"/>
  <c r="G289" i="1"/>
  <c r="H289" i="1" s="1"/>
  <c r="I289" i="1" s="1"/>
  <c r="G283" i="1"/>
  <c r="H283" i="1" s="1"/>
  <c r="I283" i="1" s="1"/>
  <c r="G97" i="1"/>
  <c r="H97" i="1" s="1"/>
  <c r="I97" i="1" s="1"/>
  <c r="G96" i="1"/>
  <c r="H96" i="1" s="1"/>
  <c r="I96" i="1" s="1"/>
  <c r="G66" i="1"/>
  <c r="G64" i="1"/>
  <c r="H64" i="1" s="1"/>
  <c r="I64" i="1" s="1"/>
  <c r="G65" i="1"/>
  <c r="H65" i="1" s="1"/>
  <c r="I65" i="1" s="1"/>
  <c r="G51" i="1"/>
  <c r="H51" i="1" s="1"/>
  <c r="I51" i="1" s="1"/>
  <c r="G50" i="1"/>
  <c r="H50" i="1" s="1"/>
  <c r="I50" i="1" s="1"/>
  <c r="G49" i="1"/>
  <c r="H49" i="1" s="1"/>
  <c r="I49" i="1" s="1"/>
  <c r="G48" i="1"/>
  <c r="H48" i="1" s="1"/>
  <c r="I48" i="1" s="1"/>
  <c r="G47" i="1"/>
  <c r="H47" i="1" s="1"/>
  <c r="I47" i="1" s="1"/>
  <c r="G46" i="1"/>
  <c r="H46" i="1" s="1"/>
  <c r="I46" i="1" s="1"/>
  <c r="G45" i="1"/>
  <c r="H45" i="1" s="1"/>
  <c r="I45" i="1" s="1"/>
  <c r="G44" i="1"/>
  <c r="H44" i="1" s="1"/>
  <c r="I44" i="1" s="1"/>
  <c r="G43" i="1"/>
  <c r="H43" i="1" s="1"/>
  <c r="I43" i="1" s="1"/>
  <c r="G42" i="1"/>
  <c r="H42" i="1" s="1"/>
  <c r="I42" i="1" s="1"/>
  <c r="G41" i="1"/>
  <c r="H41" i="1" s="1"/>
  <c r="I41" i="1" s="1"/>
  <c r="G40" i="1"/>
  <c r="H40" i="1" s="1"/>
  <c r="I40" i="1" s="1"/>
  <c r="G39" i="1"/>
  <c r="H39" i="1" s="1"/>
  <c r="I39" i="1" s="1"/>
  <c r="G27" i="1"/>
  <c r="H27" i="1" s="1"/>
  <c r="I27" i="1" s="1"/>
  <c r="G26" i="1"/>
  <c r="H26" i="1" s="1"/>
  <c r="I26" i="1" s="1"/>
  <c r="G25" i="1"/>
  <c r="H25" i="1" s="1"/>
  <c r="I25" i="1" s="1"/>
  <c r="I18" i="4" l="1"/>
  <c r="J18" i="4" s="1"/>
  <c r="I195" i="4"/>
  <c r="I205" i="4"/>
  <c r="I190" i="4"/>
  <c r="I7" i="4"/>
  <c r="I178" i="4"/>
  <c r="I196" i="4"/>
  <c r="I13" i="4"/>
  <c r="J62" i="4"/>
  <c r="K62" i="4"/>
  <c r="I103" i="4"/>
  <c r="J36" i="4"/>
  <c r="K36" i="4"/>
  <c r="K58" i="4"/>
  <c r="L58" i="4"/>
  <c r="J58" i="4"/>
  <c r="I130" i="4"/>
  <c r="L70" i="4"/>
  <c r="K70" i="4"/>
  <c r="J70" i="4"/>
  <c r="J34" i="4"/>
  <c r="K34" i="4"/>
  <c r="J31" i="4"/>
  <c r="K55" i="4"/>
  <c r="J55" i="4"/>
  <c r="L55" i="4"/>
  <c r="I200" i="4"/>
  <c r="K73" i="4"/>
  <c r="J73" i="4"/>
  <c r="L73" i="4"/>
  <c r="I184" i="4"/>
  <c r="K43" i="4"/>
  <c r="J43" i="4"/>
  <c r="L43" i="4"/>
  <c r="I60" i="4"/>
  <c r="L24" i="4"/>
  <c r="K24" i="4"/>
  <c r="J24" i="4"/>
  <c r="K50" i="4"/>
  <c r="J50" i="4"/>
  <c r="G385" i="1"/>
  <c r="G387" i="1" s="1"/>
  <c r="G380" i="1"/>
  <c r="H380" i="1" s="1"/>
  <c r="I380" i="1" s="1"/>
  <c r="G379" i="1"/>
  <c r="H379" i="1" s="1"/>
  <c r="I379" i="1" s="1"/>
  <c r="G378" i="1"/>
  <c r="H378" i="1" s="1"/>
  <c r="I378" i="1" s="1"/>
  <c r="G377" i="1"/>
  <c r="H377" i="1" s="1"/>
  <c r="I377" i="1" s="1"/>
  <c r="G372" i="1"/>
  <c r="H372" i="1" s="1"/>
  <c r="I372" i="1" s="1"/>
  <c r="G371" i="1"/>
  <c r="H371" i="1" s="1"/>
  <c r="I371" i="1" s="1"/>
  <c r="G370" i="1"/>
  <c r="H370" i="1" s="1"/>
  <c r="I370" i="1" s="1"/>
  <c r="G361" i="1"/>
  <c r="H361" i="1" s="1"/>
  <c r="I361" i="1" s="1"/>
  <c r="G355" i="1"/>
  <c r="H355" i="1" s="1"/>
  <c r="I355" i="1" s="1"/>
  <c r="G349" i="1"/>
  <c r="G352" i="1" s="1"/>
  <c r="G343" i="1"/>
  <c r="H343" i="1" s="1"/>
  <c r="I343" i="1" s="1"/>
  <c r="G342" i="1"/>
  <c r="H342" i="1" s="1"/>
  <c r="I342" i="1" s="1"/>
  <c r="G341" i="1"/>
  <c r="H341" i="1" s="1"/>
  <c r="I341" i="1" s="1"/>
  <c r="G340" i="1"/>
  <c r="H340" i="1" s="1"/>
  <c r="I340" i="1" s="1"/>
  <c r="G339" i="1"/>
  <c r="H339" i="1" s="1"/>
  <c r="I339" i="1" s="1"/>
  <c r="G334" i="1"/>
  <c r="H334" i="1" s="1"/>
  <c r="I334" i="1" s="1"/>
  <c r="G333" i="1"/>
  <c r="G328" i="1"/>
  <c r="H328" i="1" s="1"/>
  <c r="G315" i="1"/>
  <c r="H315" i="1" s="1"/>
  <c r="I315" i="1" s="1"/>
  <c r="I317" i="1" s="1"/>
  <c r="G310" i="1"/>
  <c r="H310" i="1" s="1"/>
  <c r="I310" i="1" s="1"/>
  <c r="G305" i="1"/>
  <c r="H305" i="1" s="1"/>
  <c r="I305" i="1" s="1"/>
  <c r="I307" i="1" s="1"/>
  <c r="G300" i="1"/>
  <c r="G302" i="1" s="1"/>
  <c r="G288" i="1"/>
  <c r="G292" i="1" s="1"/>
  <c r="G282" i="1"/>
  <c r="H282" i="1" s="1"/>
  <c r="I282" i="1" s="1"/>
  <c r="G281" i="1"/>
  <c r="H281" i="1" s="1"/>
  <c r="I281" i="1" s="1"/>
  <c r="K266" i="1"/>
  <c r="L266" i="1"/>
  <c r="G264" i="1"/>
  <c r="H264" i="1" s="1"/>
  <c r="I264" i="1" s="1"/>
  <c r="G247" i="1"/>
  <c r="H247" i="1" s="1"/>
  <c r="I247" i="1" s="1"/>
  <c r="G256" i="1"/>
  <c r="H256" i="1" s="1"/>
  <c r="I256" i="1" s="1"/>
  <c r="G255" i="1"/>
  <c r="H255" i="1" s="1"/>
  <c r="I255" i="1" s="1"/>
  <c r="G254" i="1"/>
  <c r="H254" i="1" s="1"/>
  <c r="I254" i="1" s="1"/>
  <c r="G253" i="1"/>
  <c r="H253" i="1" s="1"/>
  <c r="I253" i="1" s="1"/>
  <c r="G252" i="1"/>
  <c r="H252" i="1" s="1"/>
  <c r="I252" i="1" s="1"/>
  <c r="G251" i="1"/>
  <c r="H251" i="1" s="1"/>
  <c r="I251" i="1" s="1"/>
  <c r="G250" i="1"/>
  <c r="H250" i="1" s="1"/>
  <c r="I250" i="1" s="1"/>
  <c r="G249" i="1"/>
  <c r="G248" i="1"/>
  <c r="H248" i="1" s="1"/>
  <c r="I248" i="1" s="1"/>
  <c r="G246" i="1"/>
  <c r="G237" i="1"/>
  <c r="H237" i="1" s="1"/>
  <c r="I237" i="1" s="1"/>
  <c r="G236" i="1"/>
  <c r="H236" i="1" s="1"/>
  <c r="I236" i="1" s="1"/>
  <c r="G234" i="1"/>
  <c r="H234" i="1" s="1"/>
  <c r="I234" i="1" s="1"/>
  <c r="G233" i="1"/>
  <c r="H233" i="1" s="1"/>
  <c r="I233" i="1" s="1"/>
  <c r="G232" i="1"/>
  <c r="H232" i="1" s="1"/>
  <c r="I232" i="1" s="1"/>
  <c r="G231" i="1"/>
  <c r="H231" i="1" s="1"/>
  <c r="I231" i="1" s="1"/>
  <c r="G230" i="1"/>
  <c r="H230" i="1" s="1"/>
  <c r="G235" i="1"/>
  <c r="H235" i="1" s="1"/>
  <c r="G223" i="1"/>
  <c r="H223" i="1" s="1"/>
  <c r="I223" i="1" s="1"/>
  <c r="G222" i="1"/>
  <c r="H222" i="1" s="1"/>
  <c r="I222" i="1" s="1"/>
  <c r="G220" i="1"/>
  <c r="H220" i="1" s="1"/>
  <c r="I220" i="1" s="1"/>
  <c r="G221" i="1"/>
  <c r="H221" i="1" s="1"/>
  <c r="I221" i="1" s="1"/>
  <c r="G206" i="1"/>
  <c r="H206" i="1" s="1"/>
  <c r="I206" i="1" s="1"/>
  <c r="G205" i="1"/>
  <c r="H205" i="1" s="1"/>
  <c r="G209" i="1"/>
  <c r="G208" i="1"/>
  <c r="G207" i="1"/>
  <c r="G204" i="1"/>
  <c r="G203" i="1"/>
  <c r="G202" i="1"/>
  <c r="G201" i="1"/>
  <c r="G192" i="1"/>
  <c r="G191" i="1"/>
  <c r="H191" i="1" s="1"/>
  <c r="I191" i="1" s="1"/>
  <c r="G194" i="1"/>
  <c r="H194" i="1" s="1"/>
  <c r="I194" i="1" s="1"/>
  <c r="G193" i="1"/>
  <c r="G190" i="1"/>
  <c r="G189" i="1"/>
  <c r="G188" i="1"/>
  <c r="G174" i="1"/>
  <c r="H174" i="1" s="1"/>
  <c r="I174" i="1" s="1"/>
  <c r="G175" i="1"/>
  <c r="G166" i="1"/>
  <c r="H166" i="1" s="1"/>
  <c r="I166" i="1" s="1"/>
  <c r="G165" i="1"/>
  <c r="H165" i="1" s="1"/>
  <c r="I165" i="1" s="1"/>
  <c r="G164" i="1"/>
  <c r="H164" i="1" s="1"/>
  <c r="I164" i="1" s="1"/>
  <c r="G163" i="1"/>
  <c r="H163" i="1" s="1"/>
  <c r="I163" i="1" s="1"/>
  <c r="G162" i="1"/>
  <c r="G153" i="1"/>
  <c r="H153" i="1" s="1"/>
  <c r="I153" i="1" s="1"/>
  <c r="G152" i="1"/>
  <c r="H152" i="1" s="1"/>
  <c r="I152" i="1" s="1"/>
  <c r="G141" i="1"/>
  <c r="H141" i="1" s="1"/>
  <c r="I141" i="1" s="1"/>
  <c r="G140" i="1"/>
  <c r="H140" i="1" s="1"/>
  <c r="I140" i="1" s="1"/>
  <c r="G139" i="1"/>
  <c r="H139" i="1" s="1"/>
  <c r="I139" i="1" s="1"/>
  <c r="G138" i="1"/>
  <c r="H138" i="1" s="1"/>
  <c r="I138" i="1" s="1"/>
  <c r="G137" i="1"/>
  <c r="H137" i="1" s="1"/>
  <c r="I137" i="1" s="1"/>
  <c r="G136" i="1"/>
  <c r="H136" i="1" s="1"/>
  <c r="I136" i="1" s="1"/>
  <c r="G135" i="1"/>
  <c r="H135" i="1" s="1"/>
  <c r="I135" i="1" s="1"/>
  <c r="G134" i="1"/>
  <c r="H134" i="1" s="1"/>
  <c r="I134" i="1" s="1"/>
  <c r="G133" i="1"/>
  <c r="H133" i="1" s="1"/>
  <c r="I133" i="1" s="1"/>
  <c r="G132" i="1"/>
  <c r="H132" i="1" s="1"/>
  <c r="I132" i="1" s="1"/>
  <c r="G131" i="1"/>
  <c r="H131" i="1" s="1"/>
  <c r="I131" i="1" s="1"/>
  <c r="G130" i="1"/>
  <c r="H130" i="1" s="1"/>
  <c r="I130" i="1" s="1"/>
  <c r="G129" i="1"/>
  <c r="H129" i="1" s="1"/>
  <c r="I129" i="1" s="1"/>
  <c r="G128" i="1"/>
  <c r="H128" i="1" s="1"/>
  <c r="I128" i="1" s="1"/>
  <c r="G127" i="1"/>
  <c r="H127" i="1" s="1"/>
  <c r="I127" i="1" s="1"/>
  <c r="G126" i="1"/>
  <c r="H126" i="1" s="1"/>
  <c r="I126" i="1" s="1"/>
  <c r="G125" i="1"/>
  <c r="H125" i="1" s="1"/>
  <c r="I125" i="1" s="1"/>
  <c r="G117" i="1"/>
  <c r="H117" i="1" s="1"/>
  <c r="I117" i="1" s="1"/>
  <c r="G116" i="1"/>
  <c r="H116" i="1" s="1"/>
  <c r="I116" i="1" s="1"/>
  <c r="G115" i="1"/>
  <c r="H115" i="1" s="1"/>
  <c r="I115" i="1" s="1"/>
  <c r="G114" i="1"/>
  <c r="H114" i="1" s="1"/>
  <c r="I114" i="1" s="1"/>
  <c r="G107" i="1"/>
  <c r="H107" i="1" s="1"/>
  <c r="I107" i="1" s="1"/>
  <c r="G106" i="1"/>
  <c r="H106" i="1" s="1"/>
  <c r="I106" i="1" s="1"/>
  <c r="G105" i="1"/>
  <c r="H105" i="1" s="1"/>
  <c r="I105" i="1" s="1"/>
  <c r="G104" i="1"/>
  <c r="H104" i="1" s="1"/>
  <c r="I104" i="1" s="1"/>
  <c r="G95" i="1"/>
  <c r="H95" i="1" s="1"/>
  <c r="I95" i="1" s="1"/>
  <c r="G94" i="1"/>
  <c r="G93" i="1"/>
  <c r="H93" i="1" s="1"/>
  <c r="I93" i="1" s="1"/>
  <c r="G92" i="1"/>
  <c r="H92" i="1" s="1"/>
  <c r="I92" i="1" s="1"/>
  <c r="G91" i="1"/>
  <c r="H91" i="1" s="1"/>
  <c r="I91" i="1" s="1"/>
  <c r="G90" i="1"/>
  <c r="H90" i="1" s="1"/>
  <c r="I90" i="1" s="1"/>
  <c r="G89" i="1"/>
  <c r="H89" i="1" s="1"/>
  <c r="I89" i="1" s="1"/>
  <c r="G88" i="1"/>
  <c r="H88" i="1" s="1"/>
  <c r="I88" i="1" s="1"/>
  <c r="G87" i="1"/>
  <c r="H87" i="1" s="1"/>
  <c r="I87" i="1" s="1"/>
  <c r="G86" i="1"/>
  <c r="H86" i="1" s="1"/>
  <c r="I86" i="1" s="1"/>
  <c r="G85" i="1"/>
  <c r="H85" i="1" s="1"/>
  <c r="I85" i="1" s="1"/>
  <c r="G84" i="1"/>
  <c r="H84" i="1" s="1"/>
  <c r="I84" i="1" s="1"/>
  <c r="G77" i="1"/>
  <c r="H77" i="1" s="1"/>
  <c r="I77" i="1" s="1"/>
  <c r="G76" i="1"/>
  <c r="H76" i="1" s="1"/>
  <c r="I76" i="1" s="1"/>
  <c r="G75" i="1"/>
  <c r="H75" i="1" s="1"/>
  <c r="I75" i="1" s="1"/>
  <c r="G74" i="1"/>
  <c r="H74" i="1" s="1"/>
  <c r="I74" i="1" s="1"/>
  <c r="G73" i="1"/>
  <c r="H73" i="1" s="1"/>
  <c r="G63" i="1"/>
  <c r="H63" i="1" s="1"/>
  <c r="I63" i="1" s="1"/>
  <c r="G62" i="1"/>
  <c r="G61" i="1"/>
  <c r="G60" i="1"/>
  <c r="H60" i="1" s="1"/>
  <c r="I60" i="1" s="1"/>
  <c r="G59" i="1"/>
  <c r="H59" i="1" s="1"/>
  <c r="I59" i="1" s="1"/>
  <c r="G58" i="1"/>
  <c r="H58" i="1" s="1"/>
  <c r="I58" i="1" s="1"/>
  <c r="G38" i="1"/>
  <c r="G37" i="1"/>
  <c r="G36" i="1"/>
  <c r="G35" i="1"/>
  <c r="H35" i="1" s="1"/>
  <c r="I35" i="1" s="1"/>
  <c r="G34" i="1"/>
  <c r="G24" i="1"/>
  <c r="H24" i="1" s="1"/>
  <c r="I24" i="1" s="1"/>
  <c r="G23" i="1"/>
  <c r="H23" i="1" s="1"/>
  <c r="I23" i="1" s="1"/>
  <c r="G22" i="1"/>
  <c r="H22" i="1" s="1"/>
  <c r="I22" i="1" s="1"/>
  <c r="G21" i="1"/>
  <c r="H21" i="1" s="1"/>
  <c r="I21" i="1" s="1"/>
  <c r="G20" i="1"/>
  <c r="H20" i="1" s="1"/>
  <c r="I20" i="1" s="1"/>
  <c r="G19" i="1"/>
  <c r="H19" i="1" s="1"/>
  <c r="I19" i="1" s="1"/>
  <c r="L27" i="1"/>
  <c r="K26" i="1"/>
  <c r="J143" i="1"/>
  <c r="G12" i="1"/>
  <c r="H12" i="1" s="1"/>
  <c r="I12" i="1" s="1"/>
  <c r="G11" i="1"/>
  <c r="H11" i="1" s="1"/>
  <c r="I11" i="1" s="1"/>
  <c r="G10" i="1"/>
  <c r="H10" i="1" s="1"/>
  <c r="I10" i="1" s="1"/>
  <c r="G9" i="1"/>
  <c r="H9" i="1" s="1"/>
  <c r="I9" i="1" s="1"/>
  <c r="G8" i="1"/>
  <c r="I367" i="1"/>
  <c r="H367" i="1"/>
  <c r="G367" i="1"/>
  <c r="I325" i="1"/>
  <c r="H325" i="1"/>
  <c r="G325" i="1"/>
  <c r="I321" i="1"/>
  <c r="H321" i="1"/>
  <c r="G321" i="1"/>
  <c r="I297" i="1"/>
  <c r="H297" i="1"/>
  <c r="G297" i="1"/>
  <c r="I278" i="1"/>
  <c r="H278" i="1"/>
  <c r="G278" i="1"/>
  <c r="G7" i="1"/>
  <c r="H7" i="1" s="1"/>
  <c r="I7" i="1" s="1"/>
  <c r="K18" i="4" l="1"/>
  <c r="J7" i="4"/>
  <c r="L60" i="4"/>
  <c r="K60" i="4"/>
  <c r="J60" i="4"/>
  <c r="L103" i="4"/>
  <c r="K103" i="4"/>
  <c r="J103" i="4"/>
  <c r="J130" i="4"/>
  <c r="K130" i="4"/>
  <c r="L130" i="4"/>
  <c r="J13" i="4"/>
  <c r="L239" i="1"/>
  <c r="K239" i="1"/>
  <c r="J239" i="1"/>
  <c r="J213" i="1"/>
  <c r="J210" i="1"/>
  <c r="K210" i="1"/>
  <c r="K213" i="1"/>
  <c r="K176" i="1"/>
  <c r="J177" i="1"/>
  <c r="J180" i="1"/>
  <c r="J181" i="1"/>
  <c r="K180" i="1"/>
  <c r="J178" i="1"/>
  <c r="K178" i="1"/>
  <c r="K179" i="1"/>
  <c r="K177" i="1"/>
  <c r="J176" i="1"/>
  <c r="L181" i="1"/>
  <c r="L179" i="1"/>
  <c r="L178" i="1"/>
  <c r="L176" i="1"/>
  <c r="J179" i="1"/>
  <c r="K181" i="1"/>
  <c r="L177" i="1"/>
  <c r="L180" i="1"/>
  <c r="K167" i="1"/>
  <c r="J167" i="1"/>
  <c r="L167" i="1"/>
  <c r="K154" i="1"/>
  <c r="J154" i="1"/>
  <c r="K155" i="1"/>
  <c r="L154" i="1"/>
  <c r="L155" i="1"/>
  <c r="J155" i="1"/>
  <c r="J145" i="1"/>
  <c r="J142" i="1"/>
  <c r="K143" i="1"/>
  <c r="L142" i="1"/>
  <c r="L143" i="1"/>
  <c r="J144" i="1"/>
  <c r="K142" i="1"/>
  <c r="K118" i="1"/>
  <c r="J9" i="1"/>
  <c r="J27" i="1"/>
  <c r="J118" i="1"/>
  <c r="L118" i="1"/>
  <c r="K96" i="1"/>
  <c r="K97" i="1"/>
  <c r="L96" i="1"/>
  <c r="L97" i="1"/>
  <c r="J96" i="1"/>
  <c r="J97" i="1"/>
  <c r="J51" i="1"/>
  <c r="J65" i="1"/>
  <c r="L65" i="1"/>
  <c r="K65" i="1"/>
  <c r="L48" i="1"/>
  <c r="K64" i="1"/>
  <c r="L42" i="1"/>
  <c r="J64" i="1"/>
  <c r="J47" i="1"/>
  <c r="L50" i="1"/>
  <c r="K49" i="1"/>
  <c r="K46" i="1"/>
  <c r="K39" i="1"/>
  <c r="J48" i="1"/>
  <c r="J40" i="1"/>
  <c r="L47" i="1"/>
  <c r="J42" i="1"/>
  <c r="J44" i="1"/>
  <c r="L46" i="1"/>
  <c r="J50" i="1"/>
  <c r="L41" i="1"/>
  <c r="L43" i="1"/>
  <c r="K27" i="1"/>
  <c r="L45" i="1"/>
  <c r="K40" i="1"/>
  <c r="K47" i="1"/>
  <c r="L49" i="1"/>
  <c r="K44" i="1"/>
  <c r="J46" i="1"/>
  <c r="L39" i="1"/>
  <c r="J41" i="1"/>
  <c r="J43" i="1"/>
  <c r="K45" i="1"/>
  <c r="K48" i="1"/>
  <c r="J45" i="1"/>
  <c r="L40" i="1"/>
  <c r="K42" i="1"/>
  <c r="J49" i="1"/>
  <c r="L44" i="1"/>
  <c r="K50" i="1"/>
  <c r="J39" i="1"/>
  <c r="K41" i="1"/>
  <c r="K43" i="1"/>
  <c r="G358" i="1"/>
  <c r="J25" i="1"/>
  <c r="L25" i="1"/>
  <c r="L26" i="1"/>
  <c r="J26" i="1"/>
  <c r="K25" i="1"/>
  <c r="G312" i="1"/>
  <c r="L10" i="1"/>
  <c r="H300" i="1"/>
  <c r="I300" i="1" s="1"/>
  <c r="L12" i="1"/>
  <c r="G336" i="1"/>
  <c r="L7" i="1"/>
  <c r="K7" i="1"/>
  <c r="J7" i="1"/>
  <c r="J11" i="1"/>
  <c r="G196" i="1"/>
  <c r="G242" i="1"/>
  <c r="G266" i="1"/>
  <c r="G307" i="1"/>
  <c r="L11" i="1"/>
  <c r="K10" i="1"/>
  <c r="J10" i="1"/>
  <c r="G53" i="1"/>
  <c r="G363" i="1"/>
  <c r="K9" i="1"/>
  <c r="J12" i="1"/>
  <c r="L9" i="1"/>
  <c r="K12" i="1"/>
  <c r="J237" i="1"/>
  <c r="G259" i="1"/>
  <c r="K11" i="1"/>
  <c r="H288" i="1"/>
  <c r="I288" i="1" s="1"/>
  <c r="I292" i="1" s="1"/>
  <c r="J264" i="1"/>
  <c r="J266" i="1" s="1"/>
  <c r="H385" i="1"/>
  <c r="I385" i="1" s="1"/>
  <c r="I387" i="1" s="1"/>
  <c r="I374" i="1"/>
  <c r="G374" i="1"/>
  <c r="H349" i="1"/>
  <c r="I328" i="1"/>
  <c r="I330" i="1" s="1"/>
  <c r="H330" i="1"/>
  <c r="H333" i="1"/>
  <c r="I333" i="1" s="1"/>
  <c r="K247" i="1"/>
  <c r="J247" i="1"/>
  <c r="L247" i="1"/>
  <c r="K248" i="1"/>
  <c r="L248" i="1"/>
  <c r="J248" i="1"/>
  <c r="K256" i="1"/>
  <c r="L256" i="1"/>
  <c r="J256" i="1"/>
  <c r="K252" i="1"/>
  <c r="J252" i="1"/>
  <c r="L252" i="1"/>
  <c r="J255" i="1"/>
  <c r="L255" i="1"/>
  <c r="K255" i="1"/>
  <c r="K251" i="1"/>
  <c r="J251" i="1"/>
  <c r="L251" i="1"/>
  <c r="K254" i="1"/>
  <c r="L254" i="1"/>
  <c r="J254" i="1"/>
  <c r="K250" i="1"/>
  <c r="L250" i="1"/>
  <c r="J250" i="1"/>
  <c r="K253" i="1"/>
  <c r="L253" i="1"/>
  <c r="J253" i="1"/>
  <c r="H249" i="1"/>
  <c r="I249" i="1" s="1"/>
  <c r="I259" i="1" s="1"/>
  <c r="J232" i="1"/>
  <c r="L232" i="1"/>
  <c r="K232" i="1"/>
  <c r="L233" i="1"/>
  <c r="K233" i="1"/>
  <c r="J233" i="1"/>
  <c r="H241" i="1"/>
  <c r="I230" i="1"/>
  <c r="J234" i="1"/>
  <c r="L234" i="1"/>
  <c r="K234" i="1"/>
  <c r="L231" i="1"/>
  <c r="J231" i="1"/>
  <c r="K231" i="1"/>
  <c r="L236" i="1"/>
  <c r="K236" i="1"/>
  <c r="J236" i="1"/>
  <c r="I235" i="1"/>
  <c r="H242" i="1"/>
  <c r="K223" i="1"/>
  <c r="L223" i="1"/>
  <c r="J223" i="1"/>
  <c r="K220" i="1"/>
  <c r="J220" i="1"/>
  <c r="L220" i="1"/>
  <c r="L222" i="1"/>
  <c r="K222" i="1"/>
  <c r="J222" i="1"/>
  <c r="K221" i="1"/>
  <c r="J221" i="1"/>
  <c r="I226" i="1"/>
  <c r="L206" i="1"/>
  <c r="K206" i="1"/>
  <c r="J206" i="1"/>
  <c r="I205" i="1"/>
  <c r="I215" i="1" s="1"/>
  <c r="H215" i="1"/>
  <c r="J191" i="1"/>
  <c r="K191" i="1"/>
  <c r="K194" i="1"/>
  <c r="J194" i="1"/>
  <c r="L194" i="1"/>
  <c r="L196" i="1" s="1"/>
  <c r="K174" i="1"/>
  <c r="J174" i="1"/>
  <c r="L174" i="1"/>
  <c r="L153" i="1"/>
  <c r="K153" i="1"/>
  <c r="J153" i="1"/>
  <c r="K166" i="1"/>
  <c r="J166" i="1"/>
  <c r="L166" i="1"/>
  <c r="K164" i="1"/>
  <c r="J164" i="1"/>
  <c r="L164" i="1"/>
  <c r="J165" i="1"/>
  <c r="K152" i="1"/>
  <c r="J152" i="1"/>
  <c r="L152" i="1"/>
  <c r="K163" i="1"/>
  <c r="J163" i="1"/>
  <c r="K128" i="1"/>
  <c r="L128" i="1"/>
  <c r="J128" i="1"/>
  <c r="K133" i="1"/>
  <c r="J133" i="1"/>
  <c r="L133" i="1"/>
  <c r="K141" i="1"/>
  <c r="J141" i="1"/>
  <c r="L141" i="1"/>
  <c r="K126" i="1"/>
  <c r="J126" i="1"/>
  <c r="L126" i="1"/>
  <c r="K131" i="1"/>
  <c r="L131" i="1"/>
  <c r="J131" i="1"/>
  <c r="K139" i="1"/>
  <c r="J139" i="1"/>
  <c r="L139" i="1"/>
  <c r="J114" i="1"/>
  <c r="K117" i="1"/>
  <c r="L117" i="1"/>
  <c r="J117" i="1"/>
  <c r="K129" i="1"/>
  <c r="L129" i="1"/>
  <c r="J129" i="1"/>
  <c r="K132" i="1"/>
  <c r="L132" i="1"/>
  <c r="J132" i="1"/>
  <c r="K137" i="1"/>
  <c r="J137" i="1"/>
  <c r="L137" i="1"/>
  <c r="K140" i="1"/>
  <c r="L140" i="1"/>
  <c r="J140" i="1"/>
  <c r="J125" i="1"/>
  <c r="L136" i="1"/>
  <c r="K136" i="1"/>
  <c r="J136" i="1"/>
  <c r="J116" i="1"/>
  <c r="L134" i="1"/>
  <c r="K134" i="1"/>
  <c r="J134" i="1"/>
  <c r="J115" i="1"/>
  <c r="K127" i="1"/>
  <c r="J127" i="1"/>
  <c r="L127" i="1"/>
  <c r="K130" i="1"/>
  <c r="J130" i="1"/>
  <c r="L130" i="1"/>
  <c r="K135" i="1"/>
  <c r="J135" i="1"/>
  <c r="L135" i="1"/>
  <c r="L138" i="1"/>
  <c r="K138" i="1"/>
  <c r="J138" i="1"/>
  <c r="J107" i="1"/>
  <c r="J104" i="1"/>
  <c r="L104" i="1"/>
  <c r="K104" i="1"/>
  <c r="L105" i="1"/>
  <c r="J105" i="1"/>
  <c r="K105" i="1"/>
  <c r="J106" i="1"/>
  <c r="L106" i="1"/>
  <c r="K106" i="1"/>
  <c r="G109" i="1"/>
  <c r="J88" i="1"/>
  <c r="L88" i="1"/>
  <c r="K88" i="1"/>
  <c r="L85" i="1"/>
  <c r="K85" i="1"/>
  <c r="J85" i="1"/>
  <c r="L89" i="1"/>
  <c r="J89" i="1"/>
  <c r="K89" i="1"/>
  <c r="L93" i="1"/>
  <c r="J93" i="1"/>
  <c r="K93" i="1"/>
  <c r="J92" i="1"/>
  <c r="L92" i="1"/>
  <c r="K92" i="1"/>
  <c r="J86" i="1"/>
  <c r="K86" i="1"/>
  <c r="L86" i="1"/>
  <c r="J90" i="1"/>
  <c r="L90" i="1"/>
  <c r="K90" i="1"/>
  <c r="J84" i="1"/>
  <c r="L84" i="1"/>
  <c r="K84" i="1"/>
  <c r="L87" i="1"/>
  <c r="J87" i="1"/>
  <c r="K87" i="1"/>
  <c r="L91" i="1"/>
  <c r="K91" i="1"/>
  <c r="J91" i="1"/>
  <c r="J95" i="1"/>
  <c r="J75" i="1"/>
  <c r="K75" i="1"/>
  <c r="L76" i="1"/>
  <c r="K76" i="1"/>
  <c r="J76" i="1"/>
  <c r="I73" i="1"/>
  <c r="J77" i="1"/>
  <c r="L77" i="1"/>
  <c r="K77" i="1"/>
  <c r="J74" i="1"/>
  <c r="L60" i="1"/>
  <c r="K60" i="1"/>
  <c r="J60" i="1"/>
  <c r="K58" i="1"/>
  <c r="J58" i="1"/>
  <c r="K63" i="1"/>
  <c r="J63" i="1"/>
  <c r="L63" i="1"/>
  <c r="K59" i="1"/>
  <c r="J59" i="1"/>
  <c r="L35" i="1"/>
  <c r="K35" i="1"/>
  <c r="J35" i="1"/>
  <c r="H183" i="1"/>
  <c r="I183" i="1"/>
  <c r="G29" i="1"/>
  <c r="G215" i="1"/>
  <c r="G226" i="1"/>
  <c r="H374" i="1"/>
  <c r="I266" i="1"/>
  <c r="H312" i="1"/>
  <c r="G330" i="1"/>
  <c r="G346" i="1"/>
  <c r="I312" i="1"/>
  <c r="H307" i="1"/>
  <c r="I14" i="1"/>
  <c r="H14" i="1"/>
  <c r="I157" i="1"/>
  <c r="H157" i="1"/>
  <c r="H79" i="1"/>
  <c r="I147" i="1"/>
  <c r="H169" i="1"/>
  <c r="H382" i="1"/>
  <c r="H99" i="1"/>
  <c r="H120" i="1"/>
  <c r="I382" i="1"/>
  <c r="G14" i="1"/>
  <c r="G68" i="1"/>
  <c r="I169" i="1"/>
  <c r="G120" i="1"/>
  <c r="I120" i="1"/>
  <c r="G147" i="1"/>
  <c r="G169" i="1"/>
  <c r="H225" i="1"/>
  <c r="G382" i="1"/>
  <c r="G99" i="1"/>
  <c r="G157" i="1"/>
  <c r="G183" i="1"/>
  <c r="I225" i="1"/>
  <c r="H226" i="1"/>
  <c r="G285" i="1"/>
  <c r="G317" i="1"/>
  <c r="I99" i="1"/>
  <c r="G79" i="1"/>
  <c r="G225" i="1"/>
  <c r="G241" i="1"/>
  <c r="H317" i="1"/>
  <c r="K166" i="4" l="1"/>
  <c r="J166" i="4"/>
  <c r="L166" i="4"/>
  <c r="K183" i="1"/>
  <c r="J183" i="1"/>
  <c r="L183" i="1"/>
  <c r="L157" i="1"/>
  <c r="J53" i="1"/>
  <c r="K53" i="1"/>
  <c r="L53" i="1"/>
  <c r="L14" i="1"/>
  <c r="K196" i="1"/>
  <c r="K68" i="1"/>
  <c r="L79" i="1"/>
  <c r="J99" i="1"/>
  <c r="L169" i="1"/>
  <c r="J196" i="1"/>
  <c r="L225" i="1"/>
  <c r="K14" i="1"/>
  <c r="J14" i="1"/>
  <c r="K109" i="1"/>
  <c r="J157" i="1"/>
  <c r="I241" i="1"/>
  <c r="K147" i="1"/>
  <c r="L120" i="1"/>
  <c r="J225" i="1"/>
  <c r="H292" i="1"/>
  <c r="K99" i="1"/>
  <c r="L109" i="1"/>
  <c r="J120" i="1"/>
  <c r="J169" i="1"/>
  <c r="K157" i="1"/>
  <c r="K225" i="1"/>
  <c r="J147" i="1"/>
  <c r="J68" i="1"/>
  <c r="L68" i="1"/>
  <c r="L99" i="1"/>
  <c r="J109" i="1"/>
  <c r="L147" i="1"/>
  <c r="K120" i="1"/>
  <c r="K169" i="1"/>
  <c r="H387" i="1"/>
  <c r="I349" i="1"/>
  <c r="I352" i="1" s="1"/>
  <c r="H352" i="1"/>
  <c r="K249" i="1"/>
  <c r="K259" i="1" s="1"/>
  <c r="J249" i="1"/>
  <c r="J259" i="1" s="1"/>
  <c r="L249" i="1"/>
  <c r="L259" i="1" s="1"/>
  <c r="J230" i="1"/>
  <c r="K230" i="1"/>
  <c r="L230" i="1"/>
  <c r="L241" i="1" s="1"/>
  <c r="J235" i="1"/>
  <c r="K235" i="1"/>
  <c r="I242" i="1"/>
  <c r="L205" i="1"/>
  <c r="L215" i="1" s="1"/>
  <c r="K205" i="1"/>
  <c r="K215" i="1" s="1"/>
  <c r="J205" i="1"/>
  <c r="J215" i="1" s="1"/>
  <c r="J73" i="1"/>
  <c r="J79" i="1" s="1"/>
  <c r="K73" i="1"/>
  <c r="K79" i="1" s="1"/>
  <c r="H147" i="1"/>
  <c r="H266" i="1"/>
  <c r="H336" i="1"/>
  <c r="I336" i="1"/>
  <c r="H363" i="1"/>
  <c r="I363" i="1"/>
  <c r="H302" i="1"/>
  <c r="I302" i="1"/>
  <c r="I358" i="1"/>
  <c r="H358" i="1"/>
  <c r="H259" i="1"/>
  <c r="H68" i="1"/>
  <c r="I346" i="1"/>
  <c r="H346" i="1"/>
  <c r="H196" i="1"/>
  <c r="I285" i="1"/>
  <c r="H285" i="1"/>
  <c r="H109" i="1"/>
  <c r="I109" i="1"/>
  <c r="I79" i="1"/>
  <c r="K241" i="1" l="1"/>
  <c r="J241" i="1"/>
  <c r="I196" i="1"/>
  <c r="I68" i="1"/>
  <c r="L11" i="5" l="1"/>
  <c r="K11" i="5"/>
  <c r="J11" i="5"/>
  <c r="I11" i="5"/>
  <c r="H11" i="5"/>
  <c r="G11" i="5"/>
  <c r="G192" i="5" l="1"/>
  <c r="A21" i="6" l="1"/>
  <c r="L17" i="6" l="1"/>
  <c r="M17" i="6"/>
  <c r="K17" i="6"/>
  <c r="I17" i="6"/>
  <c r="J17" i="6"/>
  <c r="H17" i="6"/>
  <c r="L13" i="6"/>
  <c r="M13" i="6"/>
  <c r="K13" i="6"/>
  <c r="I13" i="6"/>
  <c r="J13" i="6"/>
  <c r="H13" i="6"/>
  <c r="L8" i="6"/>
  <c r="M8" i="6"/>
  <c r="K8" i="6"/>
  <c r="J8" i="6"/>
  <c r="I8" i="6"/>
  <c r="H8" i="6"/>
  <c r="G10" i="6"/>
  <c r="J21" i="6"/>
  <c r="H21" i="6" l="1"/>
  <c r="I21" i="6"/>
  <c r="M21" i="6"/>
  <c r="K21" i="6"/>
  <c r="L21" i="6"/>
  <c r="L33" i="5" l="1"/>
  <c r="K33" i="5"/>
  <c r="G32" i="5"/>
  <c r="G31" i="5"/>
  <c r="J33" i="5" l="1"/>
  <c r="I33" i="5"/>
  <c r="G33" i="5"/>
  <c r="H33" i="5"/>
  <c r="L311" i="5" l="1"/>
  <c r="K311" i="5"/>
  <c r="J311" i="5"/>
  <c r="I311" i="5"/>
  <c r="H311" i="5"/>
  <c r="L240" i="5"/>
  <c r="K240" i="5"/>
  <c r="J240" i="5"/>
  <c r="L25" i="5"/>
  <c r="K25" i="5"/>
  <c r="G24" i="5"/>
  <c r="G23" i="5"/>
  <c r="G311" i="5"/>
  <c r="I240" i="5"/>
  <c r="J25" i="5"/>
  <c r="G240" i="5" l="1"/>
  <c r="H240" i="5"/>
  <c r="I25" i="5"/>
  <c r="G25" i="5"/>
  <c r="H25" i="5"/>
  <c r="G303" i="5" l="1"/>
  <c r="G299" i="5"/>
  <c r="H303" i="5" l="1"/>
  <c r="H299" i="5"/>
  <c r="K303" i="5" l="1"/>
  <c r="I303" i="5"/>
  <c r="L303" i="5"/>
  <c r="J303" i="5"/>
  <c r="K299" i="5"/>
  <c r="I299" i="5"/>
  <c r="L299" i="5"/>
  <c r="J299" i="5"/>
  <c r="G291" i="5" l="1"/>
  <c r="I291" i="5"/>
  <c r="H291" i="5"/>
  <c r="J291" i="5"/>
  <c r="K291" i="5"/>
  <c r="L291" i="5"/>
  <c r="L38" i="5" l="1"/>
  <c r="K38" i="5"/>
  <c r="I38" i="5"/>
  <c r="H38" i="5"/>
  <c r="G38" i="5"/>
  <c r="J38" i="5"/>
  <c r="K29" i="5" l="1"/>
  <c r="L29" i="5"/>
  <c r="J29" i="5" l="1"/>
  <c r="H29" i="5"/>
  <c r="G29" i="5"/>
  <c r="I29" i="5"/>
  <c r="L6" i="5" l="1"/>
  <c r="K6" i="5"/>
  <c r="J6" i="5"/>
  <c r="G6" i="5"/>
  <c r="I6" i="5" l="1"/>
  <c r="H6" i="5" l="1"/>
  <c r="G20" i="6"/>
  <c r="G19" i="6"/>
  <c r="G16" i="6"/>
  <c r="G15" i="6"/>
  <c r="G12" i="6"/>
  <c r="G7" i="6"/>
  <c r="G4" i="6"/>
  <c r="L295" i="5"/>
  <c r="K295" i="5"/>
  <c r="J295" i="5"/>
  <c r="I295" i="5"/>
  <c r="H295" i="5"/>
  <c r="G295" i="5"/>
  <c r="L307" i="5"/>
  <c r="K307" i="5"/>
  <c r="J307" i="5"/>
  <c r="I307" i="5"/>
  <c r="H307" i="5"/>
  <c r="G307" i="5"/>
  <c r="G176" i="5"/>
  <c r="G175" i="5"/>
  <c r="G172" i="5"/>
  <c r="G169" i="5"/>
  <c r="G166" i="5"/>
  <c r="G155" i="5"/>
  <c r="G152" i="5"/>
  <c r="G105" i="5"/>
  <c r="G102" i="5"/>
  <c r="G47" i="5"/>
  <c r="A24" i="6" l="1"/>
  <c r="G395" i="6" l="1"/>
  <c r="H395" i="6" s="1"/>
  <c r="I395" i="6" s="1"/>
  <c r="G394" i="6"/>
  <c r="H394" i="6" s="1"/>
  <c r="I394" i="6" s="1"/>
  <c r="G393" i="6"/>
  <c r="H393" i="6" s="1"/>
  <c r="I393" i="6" s="1"/>
  <c r="G392" i="6"/>
  <c r="H392" i="6" s="1"/>
  <c r="I392" i="6" s="1"/>
  <c r="G391" i="6"/>
  <c r="H391" i="6" s="1"/>
  <c r="I391" i="6" s="1"/>
  <c r="G390" i="6"/>
  <c r="H390" i="6" s="1"/>
  <c r="I390" i="6" s="1"/>
  <c r="G389" i="6"/>
  <c r="H389" i="6" s="1"/>
  <c r="I389" i="6" s="1"/>
  <c r="G388" i="6"/>
  <c r="H388" i="6" s="1"/>
  <c r="I388" i="6" s="1"/>
  <c r="L264" i="5" l="1"/>
  <c r="K264" i="5"/>
  <c r="J264" i="5"/>
  <c r="L257" i="5"/>
  <c r="K257" i="5"/>
  <c r="J257" i="5"/>
  <c r="K246" i="5"/>
  <c r="L246" i="5"/>
  <c r="J246" i="5"/>
  <c r="G225" i="5"/>
  <c r="G199" i="5"/>
  <c r="L21" i="5"/>
  <c r="K21" i="5"/>
  <c r="G193" i="5" l="1"/>
  <c r="I246" i="5"/>
  <c r="I264" i="5"/>
  <c r="I257" i="5"/>
  <c r="G103" i="5"/>
  <c r="G153" i="5"/>
  <c r="G173" i="5"/>
  <c r="H177" i="5"/>
  <c r="G246" i="5"/>
  <c r="G257" i="5"/>
  <c r="G264" i="5"/>
  <c r="G45" i="5"/>
  <c r="G167" i="5"/>
  <c r="G177" i="5"/>
  <c r="I177" i="5"/>
  <c r="G229" i="5"/>
  <c r="H246" i="5"/>
  <c r="H257" i="5"/>
  <c r="H264" i="5"/>
  <c r="H225" i="5"/>
  <c r="G21" i="5"/>
  <c r="G232" i="5" l="1"/>
  <c r="I21" i="5"/>
  <c r="H193" i="5"/>
  <c r="I167" i="5"/>
  <c r="H153" i="5"/>
  <c r="I45" i="5"/>
  <c r="E9" i="3" s="1"/>
  <c r="H229" i="5"/>
  <c r="I173" i="5"/>
  <c r="H167" i="5"/>
  <c r="H199" i="5"/>
  <c r="I229" i="5"/>
  <c r="H173" i="5"/>
  <c r="H103" i="5"/>
  <c r="I153" i="5"/>
  <c r="I103" i="5"/>
  <c r="H45" i="5"/>
  <c r="H21" i="5"/>
  <c r="H232" i="5" l="1"/>
  <c r="I225" i="5"/>
  <c r="I199" i="5"/>
  <c r="I193" i="5"/>
  <c r="I232" i="5" l="1"/>
  <c r="E19" i="3"/>
  <c r="E17" i="3" l="1"/>
  <c r="H24" i="6" l="1"/>
  <c r="I24" i="6" l="1"/>
  <c r="E27" i="3" l="1"/>
  <c r="E23" i="3"/>
  <c r="E11" i="3"/>
  <c r="E13" i="3"/>
  <c r="E25" i="3" l="1"/>
  <c r="E21" i="3"/>
  <c r="E15" i="3"/>
  <c r="E29" i="3" l="1"/>
  <c r="J177" i="5" l="1"/>
  <c r="F19" i="3" s="1"/>
  <c r="J103" i="5"/>
  <c r="F11" i="3" s="1"/>
  <c r="J225" i="5" l="1"/>
  <c r="F25" i="3" s="1"/>
  <c r="K225" i="5"/>
  <c r="G25" i="3" s="1"/>
  <c r="K153" i="5"/>
  <c r="G13" i="3" s="1"/>
  <c r="K173" i="5"/>
  <c r="G17" i="3" s="1"/>
  <c r="J45" i="5"/>
  <c r="K103" i="5"/>
  <c r="G11" i="3" s="1"/>
  <c r="K193" i="5"/>
  <c r="G21" i="3" s="1"/>
  <c r="K229" i="5"/>
  <c r="K177" i="5"/>
  <c r="G19" i="3" s="1"/>
  <c r="K199" i="5"/>
  <c r="G23" i="3" s="1"/>
  <c r="J229" i="5"/>
  <c r="F27" i="3" s="1"/>
  <c r="J153" i="5"/>
  <c r="F13" i="3" s="1"/>
  <c r="J167" i="5"/>
  <c r="F15" i="3" s="1"/>
  <c r="J173" i="5"/>
  <c r="F17" i="3" s="1"/>
  <c r="J193" i="5"/>
  <c r="F21" i="3" s="1"/>
  <c r="J199" i="5"/>
  <c r="F23" i="3" s="1"/>
  <c r="K45" i="5"/>
  <c r="K167" i="5"/>
  <c r="G15" i="3" s="1"/>
  <c r="J21" i="5"/>
  <c r="J232" i="5" l="1"/>
  <c r="G27" i="3"/>
  <c r="K232" i="5"/>
  <c r="G9" i="3"/>
  <c r="F9" i="3"/>
  <c r="F29" i="3" s="1"/>
  <c r="L225" i="5"/>
  <c r="H25" i="3" s="1"/>
  <c r="L153" i="5"/>
  <c r="H13" i="3" s="1"/>
  <c r="L173" i="5"/>
  <c r="H17" i="3" s="1"/>
  <c r="L177" i="5"/>
  <c r="H19" i="3" s="1"/>
  <c r="L167" i="5"/>
  <c r="H15" i="3" s="1"/>
  <c r="L103" i="5"/>
  <c r="H11" i="3" s="1"/>
  <c r="L199" i="5"/>
  <c r="H23" i="3" s="1"/>
  <c r="L193" i="5"/>
  <c r="H21" i="3" s="1"/>
  <c r="L45" i="5"/>
  <c r="L229" i="5"/>
  <c r="G29" i="3" l="1"/>
  <c r="H27" i="3"/>
  <c r="L232" i="5"/>
  <c r="H9" i="3"/>
  <c r="H29" i="3" l="1"/>
  <c r="G39" i="3"/>
  <c r="H38" i="3"/>
  <c r="E38" i="3"/>
  <c r="E39" i="3"/>
  <c r="F39" i="3"/>
  <c r="E37" i="3"/>
  <c r="F37" i="3"/>
  <c r="H39" i="3"/>
  <c r="H37" i="3"/>
  <c r="F38" i="3" l="1"/>
  <c r="G38" i="3"/>
  <c r="M24" i="6"/>
  <c r="G37" i="3"/>
  <c r="H36" i="3"/>
  <c r="E36" i="3"/>
  <c r="G36" i="3"/>
  <c r="E41" i="3" l="1"/>
  <c r="H41" i="3"/>
  <c r="G41" i="3"/>
  <c r="L24" i="6"/>
  <c r="J24" i="6"/>
  <c r="F36" i="3"/>
  <c r="E43" i="3" l="1"/>
  <c r="E59" i="3"/>
  <c r="E61" i="3" s="1"/>
  <c r="G43" i="3"/>
  <c r="G59" i="3"/>
  <c r="G61" i="3" s="1"/>
  <c r="F41" i="3"/>
  <c r="H43" i="3"/>
  <c r="H59" i="3"/>
  <c r="H61" i="3" s="1"/>
  <c r="K24" i="6"/>
  <c r="F43" i="3" l="1"/>
  <c r="F59" i="3"/>
  <c r="F61" i="3" s="1"/>
  <c r="J23" i="1"/>
  <c r="J21" i="1"/>
  <c r="L21" i="1"/>
  <c r="I29" i="1"/>
  <c r="J19" i="1"/>
  <c r="J24" i="1"/>
  <c r="L24" i="1"/>
  <c r="J20" i="1"/>
  <c r="L20" i="1"/>
  <c r="L22" i="1"/>
  <c r="J22" i="1"/>
  <c r="K24" i="1"/>
  <c r="K21" i="1"/>
  <c r="H29" i="1"/>
  <c r="K19" i="1"/>
  <c r="K22" i="1"/>
  <c r="K20" i="1"/>
  <c r="I53" i="1"/>
  <c r="H53" i="1"/>
  <c r="K29" i="1" l="1"/>
  <c r="K271" i="1" s="1"/>
  <c r="J29" i="1"/>
  <c r="J271" i="1" s="1"/>
  <c r="L29" i="1"/>
  <c r="L271" i="1" s="1"/>
</calcChain>
</file>

<file path=xl/sharedStrings.xml><?xml version="1.0" encoding="utf-8"?>
<sst xmlns="http://schemas.openxmlformats.org/spreadsheetml/2006/main" count="2658" uniqueCount="404">
  <si>
    <t>GAC</t>
  </si>
  <si>
    <t>GMC</t>
  </si>
  <si>
    <t>NMC</t>
  </si>
  <si>
    <t>Cause</t>
  </si>
  <si>
    <t>D1</t>
  </si>
  <si>
    <t>MO</t>
  </si>
  <si>
    <t>PULVERIZER FEEDERS</t>
  </si>
  <si>
    <t>PD</t>
  </si>
  <si>
    <t>AIR HEATER (REGENERATIVE)</t>
  </si>
  <si>
    <t>FEEDWATER PUMP</t>
  </si>
  <si>
    <t>OTHER DUCT BURNER PROBLEMS</t>
  </si>
  <si>
    <t>PULVERIZER CONTROL SYSTEMS (TEMPERATURE AND PRESSURE)</t>
  </si>
  <si>
    <t>PULVERIZED FUEL AND AIR PIPING (PULVERIZER TO WIND BOX)</t>
  </si>
  <si>
    <t>Unit</t>
  </si>
  <si>
    <t>Name</t>
  </si>
  <si>
    <t>Event</t>
  </si>
  <si>
    <t>Type</t>
  </si>
  <si>
    <t>No</t>
  </si>
  <si>
    <t>Code</t>
  </si>
  <si>
    <t>Start</t>
  </si>
  <si>
    <t>End</t>
  </si>
  <si>
    <t>Hours</t>
  </si>
  <si>
    <t>Description</t>
  </si>
  <si>
    <t>Equiv.</t>
  </si>
  <si>
    <t>MWH</t>
  </si>
  <si>
    <t>Lost</t>
  </si>
  <si>
    <t>EAF</t>
  </si>
  <si>
    <t>EUOR</t>
  </si>
  <si>
    <t>Impact</t>
  </si>
  <si>
    <t>EFOR</t>
  </si>
  <si>
    <t>All Steam</t>
  </si>
  <si>
    <t>Fuel Firing</t>
  </si>
  <si>
    <t>(0200-0480)</t>
  </si>
  <si>
    <t>Boiler</t>
  </si>
  <si>
    <t>(0500-1999)</t>
  </si>
  <si>
    <t>Balance Of Plant</t>
  </si>
  <si>
    <t>(3110-3999)</t>
  </si>
  <si>
    <t>Steam Turbine</t>
  </si>
  <si>
    <t>(4000-4499)</t>
  </si>
  <si>
    <t>Generator</t>
  </si>
  <si>
    <t>(4500-4899)</t>
  </si>
  <si>
    <t>Pollution Control Equip.</t>
  </si>
  <si>
    <t>(8000-8835)</t>
  </si>
  <si>
    <t>External</t>
  </si>
  <si>
    <t>(9000-9340)</t>
  </si>
  <si>
    <t>Reg., Safety, Envrn.</t>
  </si>
  <si>
    <t>(9504-9720)</t>
  </si>
  <si>
    <t>Per., and Proced. Errors</t>
  </si>
  <si>
    <t>Gas Turbine</t>
  </si>
  <si>
    <t>(5000-5299)</t>
  </si>
  <si>
    <t>NERC GADS UNPLANNED EVENT IMPACT</t>
  </si>
  <si>
    <t>BY CAUSE CODE GROUP</t>
  </si>
  <si>
    <t>Range</t>
  </si>
  <si>
    <t>Cause Code Group</t>
  </si>
  <si>
    <t>0010-0130</t>
  </si>
  <si>
    <t>Fuel Handling</t>
  </si>
  <si>
    <t>0200-0480</t>
  </si>
  <si>
    <t>0500-1999</t>
  </si>
  <si>
    <t>Boiler (all)</t>
  </si>
  <si>
    <t>3110-3999</t>
  </si>
  <si>
    <t>4000-4499</t>
  </si>
  <si>
    <t>4500-4899</t>
  </si>
  <si>
    <t>8000-8835</t>
  </si>
  <si>
    <t>Pollution Control Equipment</t>
  </si>
  <si>
    <t>9000-9340</t>
  </si>
  <si>
    <t>9504-9720</t>
  </si>
  <si>
    <t>Reg., Safety, &amp; Environmental</t>
  </si>
  <si>
    <t>Personnel Or Procedural Errors</t>
  </si>
  <si>
    <t>1000-1020</t>
  </si>
  <si>
    <t>1030-1050</t>
  </si>
  <si>
    <t>1060-1070</t>
  </si>
  <si>
    <t>1080-1099</t>
  </si>
  <si>
    <t>of Total</t>
  </si>
  <si>
    <t>Waterwall BTF</t>
  </si>
  <si>
    <t>Superheater BTF</t>
  </si>
  <si>
    <t>Reheater BTF</t>
  </si>
  <si>
    <t>Economizer BTF</t>
  </si>
  <si>
    <t>All BTF</t>
  </si>
  <si>
    <t>(1060-1070)</t>
  </si>
  <si>
    <t>(1080-1099)</t>
  </si>
  <si>
    <t>(0010-0130)</t>
  </si>
  <si>
    <t>(9900-9999)</t>
  </si>
  <si>
    <t>9900-9999</t>
  </si>
  <si>
    <t>(1000-1030)</t>
  </si>
  <si>
    <t>(1035-1050)</t>
  </si>
  <si>
    <t>(0000-0009)</t>
  </si>
  <si>
    <t>PULVERIZER PYRITE REMOVAL SYSTEM</t>
  </si>
  <si>
    <t>Outage</t>
  </si>
  <si>
    <t>Count</t>
  </si>
  <si>
    <t>WET SCRUBBER/ABSORBER TOWER OR MODULE</t>
  </si>
  <si>
    <t>Load Reduction #412-1 Mill pyrite section plugged.</t>
  </si>
  <si>
    <t>Load Reduction #422-1 Mill C burner line fire.</t>
  </si>
  <si>
    <t xml:space="preserve">Load Reduction #432-3 Feeder had a bad carrier roll.  </t>
  </si>
  <si>
    <t>Load Reduction #442-2 Mill 'C' burner temperature got hot.  Took mill off to inspe</t>
  </si>
  <si>
    <t>Load Reduction #452-2 BFP inboard oil seal lost its seal and was leaking oil.</t>
  </si>
  <si>
    <t>Outage #10The unit was running with known seal damage on the air heaters.  Removed</t>
  </si>
  <si>
    <t xml:space="preserve">Load Reduction #462-1 and 2-2 Absorber towers were out of service for maintenance </t>
  </si>
  <si>
    <t>Load Reduction #472-6 Mill bow differential transmitter failed due to water in the</t>
  </si>
  <si>
    <r>
      <t xml:space="preserve"> MWH</t>
    </r>
    <r>
      <rPr>
        <b/>
        <vertAlign val="subscript"/>
        <sz val="11"/>
        <color theme="1"/>
        <rFont val="Arial"/>
        <family val="2"/>
      </rPr>
      <t xml:space="preserve"> (system) </t>
    </r>
  </si>
  <si>
    <r>
      <t>EAF</t>
    </r>
    <r>
      <rPr>
        <b/>
        <vertAlign val="subscript"/>
        <sz val="11"/>
        <color theme="1"/>
        <rFont val="Arial"/>
        <family val="2"/>
      </rPr>
      <t xml:space="preserve"> (system)</t>
    </r>
  </si>
  <si>
    <r>
      <t>EUOR</t>
    </r>
    <r>
      <rPr>
        <b/>
        <vertAlign val="subscript"/>
        <sz val="11"/>
        <color theme="1"/>
        <rFont val="Arial"/>
        <family val="2"/>
      </rPr>
      <t xml:space="preserve"> (system)</t>
    </r>
  </si>
  <si>
    <r>
      <t>EFOR</t>
    </r>
    <r>
      <rPr>
        <b/>
        <vertAlign val="subscript"/>
        <sz val="11"/>
        <color theme="1"/>
        <rFont val="Arial"/>
        <family val="2"/>
      </rPr>
      <t xml:space="preserve"> (system) </t>
    </r>
  </si>
  <si>
    <r>
      <t>MWH</t>
    </r>
    <r>
      <rPr>
        <i/>
        <vertAlign val="subscript"/>
        <sz val="8"/>
        <color rgb="FFC00000"/>
        <rFont val="Arial"/>
        <family val="2"/>
      </rPr>
      <t>(lost)</t>
    </r>
  </si>
  <si>
    <r>
      <t>EAF</t>
    </r>
    <r>
      <rPr>
        <i/>
        <vertAlign val="subscript"/>
        <sz val="8"/>
        <color rgb="FFC00000"/>
        <rFont val="Arial"/>
        <family val="2"/>
      </rPr>
      <t>(lost)</t>
    </r>
  </si>
  <si>
    <r>
      <t>EUOR</t>
    </r>
    <r>
      <rPr>
        <i/>
        <vertAlign val="subscript"/>
        <sz val="8"/>
        <color rgb="FFC00000"/>
        <rFont val="Arial"/>
        <family val="2"/>
      </rPr>
      <t>(lost)</t>
    </r>
  </si>
  <si>
    <r>
      <t>EFOR</t>
    </r>
    <r>
      <rPr>
        <i/>
        <vertAlign val="subscript"/>
        <sz val="8"/>
        <color rgb="FFC00000"/>
        <rFont val="Arial"/>
        <family val="2"/>
      </rPr>
      <t>(lost)</t>
    </r>
  </si>
  <si>
    <t>PR11</t>
  </si>
  <si>
    <t>GR4</t>
  </si>
  <si>
    <t>TC1</t>
  </si>
  <si>
    <t>TC2</t>
  </si>
  <si>
    <t>MC4</t>
  </si>
  <si>
    <t>CR6</t>
  </si>
  <si>
    <t>MC1</t>
  </si>
  <si>
    <t>MC3</t>
  </si>
  <si>
    <t>BR3</t>
  </si>
  <si>
    <t>MC2</t>
  </si>
  <si>
    <t>GH2</t>
  </si>
  <si>
    <t>BR1</t>
  </si>
  <si>
    <t>BR6</t>
  </si>
  <si>
    <t>CR5</t>
  </si>
  <si>
    <t>GH4</t>
  </si>
  <si>
    <t>GH1</t>
  </si>
  <si>
    <t>TC10</t>
  </si>
  <si>
    <t>TC5</t>
  </si>
  <si>
    <t>TC6</t>
  </si>
  <si>
    <t>GR3</t>
  </si>
  <si>
    <t>CR4</t>
  </si>
  <si>
    <t>BR2</t>
  </si>
  <si>
    <t>CR11</t>
  </si>
  <si>
    <t>BR5</t>
  </si>
  <si>
    <t>TC7</t>
  </si>
  <si>
    <t>TC8</t>
  </si>
  <si>
    <t>GH3</t>
  </si>
  <si>
    <t>BR11</t>
  </si>
  <si>
    <t>BR9</t>
  </si>
  <si>
    <t>PR13</t>
  </si>
  <si>
    <t>BR8</t>
  </si>
  <si>
    <t>BR7</t>
  </si>
  <si>
    <t>BR10</t>
  </si>
  <si>
    <t>PR12</t>
  </si>
  <si>
    <t>TC9</t>
  </si>
  <si>
    <t>includes overlapping events.</t>
  </si>
  <si>
    <t>match KPI values as this data</t>
  </si>
  <si>
    <r>
      <t>MWH</t>
    </r>
    <r>
      <rPr>
        <vertAlign val="subscript"/>
        <sz val="8"/>
        <color rgb="FFC00000"/>
        <rFont val="Arial"/>
        <family val="2"/>
      </rPr>
      <t>(lost)</t>
    </r>
  </si>
  <si>
    <r>
      <t>EAF</t>
    </r>
    <r>
      <rPr>
        <vertAlign val="subscript"/>
        <sz val="8"/>
        <color rgb="FFC00000"/>
        <rFont val="Arial"/>
        <family val="2"/>
      </rPr>
      <t>(lost)</t>
    </r>
  </si>
  <si>
    <r>
      <t>EUOR</t>
    </r>
    <r>
      <rPr>
        <vertAlign val="subscript"/>
        <sz val="8"/>
        <color rgb="FFC00000"/>
        <rFont val="Arial"/>
        <family val="2"/>
      </rPr>
      <t>(lost)</t>
    </r>
  </si>
  <si>
    <r>
      <t>EFOR</t>
    </r>
    <r>
      <rPr>
        <vertAlign val="subscript"/>
        <sz val="8"/>
        <color rgb="FFC00000"/>
        <rFont val="Arial"/>
        <family val="2"/>
      </rPr>
      <t>(lost)</t>
    </r>
  </si>
  <si>
    <t>D4</t>
  </si>
  <si>
    <t>Evt.</t>
  </si>
  <si>
    <t>Hrs</t>
  </si>
  <si>
    <t>Dur Hrs</t>
  </si>
  <si>
    <t>HF1</t>
  </si>
  <si>
    <t>HF2</t>
  </si>
  <si>
    <t>ZN1</t>
  </si>
  <si>
    <r>
      <rPr>
        <u/>
        <sz val="6"/>
        <color theme="1" tint="0.499984740745262"/>
        <rFont val="Arial"/>
        <family val="2"/>
      </rPr>
      <t>Note</t>
    </r>
    <r>
      <rPr>
        <sz val="6"/>
        <color theme="1" tint="0.499984740745262"/>
        <rFont val="Arial"/>
        <family val="2"/>
      </rPr>
      <t>:  This data may not</t>
    </r>
  </si>
  <si>
    <t>Denominator</t>
  </si>
  <si>
    <r>
      <t>Economizer    (</t>
    </r>
    <r>
      <rPr>
        <i/>
        <u val="double"/>
        <sz val="8"/>
        <color theme="1"/>
        <rFont val="Arial"/>
        <family val="2"/>
      </rPr>
      <t># -- outage</t>
    </r>
    <r>
      <rPr>
        <i/>
        <u val="double"/>
        <sz val="10"/>
        <color theme="1"/>
        <rFont val="Arial"/>
        <family val="2"/>
      </rPr>
      <t>)</t>
    </r>
  </si>
  <si>
    <t>MARCH 2014</t>
  </si>
  <si>
    <r>
      <t>Reheater    (</t>
    </r>
    <r>
      <rPr>
        <i/>
        <sz val="8"/>
        <color theme="1"/>
        <rFont val="Arial"/>
        <family val="2"/>
      </rPr>
      <t># - outages</t>
    </r>
    <r>
      <rPr>
        <i/>
        <sz val="10"/>
        <color theme="1"/>
        <rFont val="Arial"/>
        <family val="2"/>
      </rPr>
      <t>)</t>
    </r>
  </si>
  <si>
    <t>Combustion/Steam Condition Controls</t>
  </si>
  <si>
    <t>Max Steam Flow Issue</t>
  </si>
  <si>
    <t>Pulverizer Feeders</t>
  </si>
  <si>
    <t>4C Coal Feeder - Loose Connection @ Control Board</t>
  </si>
  <si>
    <t>Burners</t>
  </si>
  <si>
    <t>4B Mill - 4B7 Coal Burner High Temperature</t>
  </si>
  <si>
    <t>Soot Blower Controls</t>
  </si>
  <si>
    <t>Sootblower Regulator - Repair Positioner</t>
  </si>
  <si>
    <t>Wet Scrubber Mist Eliminators/demisters &amp; Washdown</t>
  </si>
  <si>
    <t>FGD Mist Eliminator - Wash Line Tie In</t>
  </si>
  <si>
    <t>PO</t>
  </si>
  <si>
    <t>Minor Boiler Overhaul (less than 720 Hours)</t>
  </si>
  <si>
    <t>Planned 2 Week Outage</t>
  </si>
  <si>
    <t>NC</t>
  </si>
  <si>
    <t>Main Steam Relief/Safety Valves</t>
  </si>
  <si>
    <t>Non-curtailing derate for a planned, weekly valve check.  Unit was available to re</t>
  </si>
  <si>
    <t>U1</t>
  </si>
  <si>
    <t>Induced Draft Fan Motors - Variable Speed</t>
  </si>
  <si>
    <t xml:space="preserve">The VFD on the 1B ID fan sent a false alarm due to a low-low cooling supply alarm </t>
  </si>
  <si>
    <t>Pulverizer Fires</t>
  </si>
  <si>
    <t>TC1 D coal mill had a fire and required a derate.</t>
  </si>
  <si>
    <t>Pulverizer Mills</t>
  </si>
  <si>
    <t>TC1 D coal mill breaker had an issue requiring replacement.</t>
  </si>
  <si>
    <t>Other Pulverizer Problems</t>
  </si>
  <si>
    <t>The 1D Mill discharge valve was behaving erratically affecting mill control.</t>
  </si>
  <si>
    <t>1B mill fire required unit derate until OOS mill could be started</t>
  </si>
  <si>
    <t>1D mill discharge valve was operating erratically affecting mill control.</t>
  </si>
  <si>
    <t>1D coal mill discharge valve was operating erratically affecting mill control.  Ad</t>
  </si>
  <si>
    <t>Feedwater Pump Drive - Steam Turbine</t>
  </si>
  <si>
    <t>The 1A TDBFP had an emergency governor trip removing it from service.</t>
  </si>
  <si>
    <t>The 1A TDBFP had an oil leak which required removal from service to repair.</t>
  </si>
  <si>
    <t>1B Coal Mill had a fire and required removal from service and unit derate.</t>
  </si>
  <si>
    <t>TC2 began the planned outage for the replacement of all 30 burners.  This effort i</t>
  </si>
  <si>
    <t>Gas Turbine - Cooling And Seal Air System</t>
  </si>
  <si>
    <t>Leak on water injection lance on HP quench vessel.</t>
  </si>
  <si>
    <t>Air Leak on HP quench cooler.</t>
  </si>
  <si>
    <t>Gas Turbine - Fuel Piping And Valves</t>
  </si>
  <si>
    <t>Outage to install fuel flexibility standpipes.</t>
  </si>
  <si>
    <t>Gas Turbine Control System - Hardware Problems....</t>
  </si>
  <si>
    <t>Unit tripped when unit 11's MOS opened.</t>
  </si>
  <si>
    <t>Gas Turbine - Boroscope Inspection</t>
  </si>
  <si>
    <t xml:space="preserve">Eddy current inspection of R3 blade and boroscope of turbine section.  </t>
  </si>
  <si>
    <t>SF</t>
  </si>
  <si>
    <t>Control Gas Valve swinging during start up.</t>
  </si>
  <si>
    <t>Gas Turbine -  Starting System (including Motor)</t>
  </si>
  <si>
    <t>Annual servicing of the diesel enginees.  Changing oil and filters, checking hoses</t>
  </si>
  <si>
    <t>Annual servicing of the diesel engines.  Changing oil and filters, checking hoses,</t>
  </si>
  <si>
    <t>Gas Turbine - Cooling Water System</t>
  </si>
  <si>
    <t>Fire pump that supplies cooling water locked up.</t>
  </si>
  <si>
    <t>Other Controls And Instrument Problems</t>
  </si>
  <si>
    <t>The Active Speed Probe is having erratic readings.</t>
  </si>
  <si>
    <t>Generator Synchronization Equipment</t>
  </si>
  <si>
    <t>Generator synchronization equipment modifications.  Replacing all generator protec</t>
  </si>
  <si>
    <t>Fire Protection System Pumps</t>
  </si>
  <si>
    <t>GSU and aux transformer fire pump is seized up.</t>
  </si>
  <si>
    <t>Relay testing is needed to complete scope of work for previous Planned Outage.</t>
  </si>
  <si>
    <t>Other Switchyard or High Voltage System Problems</t>
  </si>
  <si>
    <t>Carded the buse to remove jumpers for isolation purposes to replace the buse work.</t>
  </si>
  <si>
    <t>High Pressure Compressor - Bleed Valves</t>
  </si>
  <si>
    <t>Startup failure due to issue with compressor bleed valve.</t>
  </si>
  <si>
    <t>Startup failure due to gas valves not controlling properly.</t>
  </si>
  <si>
    <t>Startup failure due to high hazardous gas alarm.</t>
  </si>
  <si>
    <t>Maintenance outage to replace exhaust frame blower motor.</t>
  </si>
  <si>
    <t>Startup failure due to 89SS not disengaging on TC10.</t>
  </si>
  <si>
    <t>400-700-volt Circuit Breakers</t>
  </si>
  <si>
    <t xml:space="preserve">Startup failure due to TC9 MCC #2 feed breaker opening cutting power to inservice </t>
  </si>
  <si>
    <t>Forced outage due to 89SS failing to disengage.</t>
  </si>
  <si>
    <t>Forced outage due to TC9 MCC #2 feed breaker opening.  Control power to TC9/10 LCI</t>
  </si>
  <si>
    <t>Forced outage due to issue with 89SS.</t>
  </si>
  <si>
    <t>Z1</t>
  </si>
  <si>
    <t>1-3 mill pyrite fire 6548834</t>
  </si>
  <si>
    <t>Other stack or exhaust emissions testing - fossil</t>
  </si>
  <si>
    <t>Low load RATA testing</t>
  </si>
  <si>
    <t>1-4 mill tripped due to air flow issues 6552310</t>
  </si>
  <si>
    <t>1-4 mill air flow erratic 6552310</t>
  </si>
  <si>
    <t>Poor quality fuel; heat content</t>
  </si>
  <si>
    <t>Limited by coal quality</t>
  </si>
  <si>
    <t>Electrostatic Precipitator Problems</t>
  </si>
  <si>
    <t>Precipitator fields out of service and tube leak repair 6546848</t>
  </si>
  <si>
    <t>Broken shaft 2-2 mill 6543464</t>
  </si>
  <si>
    <t>Feedwater Pump</t>
  </si>
  <si>
    <t>2-2 BFP oil leak 6546733</t>
  </si>
  <si>
    <t>2-3 mill thrust bearing replacement 6529384</t>
  </si>
  <si>
    <t>First Superheater Leaks</t>
  </si>
  <si>
    <t>Tube leak in boiler penthouse area. 6550561</t>
  </si>
  <si>
    <t>3-1 mill broken spring bolt 6550819</t>
  </si>
  <si>
    <t>RATA testing at 425 mw.</t>
  </si>
  <si>
    <t>Pulverizer Inspection</t>
  </si>
  <si>
    <t>4A Mill inspection</t>
  </si>
  <si>
    <t>Pulverizer Coal Level Controls</t>
  </si>
  <si>
    <t>4A Mill -  broken purge air line on bowl differential pressure indication was repa</t>
  </si>
  <si>
    <t>4C Coal mill (roller) - #3 journal bad bearing</t>
  </si>
  <si>
    <t>First Reheater Slagging or Fouling</t>
  </si>
  <si>
    <t>Boiler deslag</t>
  </si>
  <si>
    <t>Chemical Feed Storage; Mill Feeders And Conveyors</t>
  </si>
  <si>
    <t>B LST tank solids buildup</t>
  </si>
  <si>
    <t>Boiler Safety Valve Test</t>
  </si>
  <si>
    <t>Precision Services testing &amp; inspecting safety valves</t>
  </si>
  <si>
    <t>First Reheater Leaks</t>
  </si>
  <si>
    <t>Boiler tube inspection and repairs.  Three reheat leaks were discovered upon inspe</t>
  </si>
  <si>
    <t>Replaced 1 reheat tube with dutchman.</t>
  </si>
  <si>
    <t>Checked 5B coal mill air chamber for buildup.</t>
  </si>
  <si>
    <t>6A Mill broken mill sweep - replaced damaged parts.</t>
  </si>
  <si>
    <t>Other Wet Scrubber Problems</t>
  </si>
  <si>
    <t xml:space="preserve">SO2 excursion during load pickup.  Contributing factors were the 6B reaction tank </t>
  </si>
  <si>
    <t>6D Mill - #2 journal broken shaft</t>
  </si>
  <si>
    <t>Wet Scrubber - Spray Nozzles</t>
  </si>
  <si>
    <t>Solids buildup in module spray header, resulting from inconsistent PH control.</t>
  </si>
  <si>
    <t>Wet Scrubber/absorber Tower Or Module</t>
  </si>
  <si>
    <t>FGD module cleaning - solids buildup in module spray header, resulting from incons</t>
  </si>
  <si>
    <t>Feedwater Pump/Drive Lube Oil System</t>
  </si>
  <si>
    <t>Lube oil pressure indication low</t>
  </si>
  <si>
    <t>Electrostatic boiler valve safety testing (pre outage).</t>
  </si>
  <si>
    <t>Total replacement of thickener tank center well ring.</t>
  </si>
  <si>
    <t>1-3 Feeder belt failed. Removed from service to replace belt.</t>
  </si>
  <si>
    <t>Furnace Wall Leaks</t>
  </si>
  <si>
    <t xml:space="preserve">Water water tube leak blew out on the upper slope of the boiler about 15 </t>
  </si>
  <si>
    <t>Pulverizer Pyrite Removal System</t>
  </si>
  <si>
    <t>1-3 Mill out of service to inspect pyrite section.</t>
  </si>
  <si>
    <t>Boiler Inspections - Scheduled or Routine</t>
  </si>
  <si>
    <t xml:space="preserve">Unit 1 scheduled for a Planned Spring Outage.  Removed the unit from </t>
  </si>
  <si>
    <t>Pulverizer Overhaul</t>
  </si>
  <si>
    <t>2-4 Mill out of service for scheduled overhaul.</t>
  </si>
  <si>
    <t>Unit 2 scheduled for Planned Spring Outage.  Removed the unit</t>
  </si>
  <si>
    <t>2-4 Mill out of service for overhaul.</t>
  </si>
  <si>
    <t>Boiler Water Condition (not Feedwater Water Quality)</t>
  </si>
  <si>
    <t>Boiler water chemistry - high silica during start up.</t>
  </si>
  <si>
    <t>Other Stack Or Exhaust Emissions -fossil Stm Unit</t>
  </si>
  <si>
    <t>Keeping H2SO4 within limit.  Working on sorbent blower.</t>
  </si>
  <si>
    <t>Keeping H2SO4 within limit.  Low level on Silo feeding outlet i</t>
  </si>
  <si>
    <t>H2SO4 running high due to outlet injection probe pluggage.  Redu</t>
  </si>
  <si>
    <t>Keeping H2S04 within limit.  Outlet injection lines plugged.</t>
  </si>
  <si>
    <t>Keeping H2SO4 within limit.  3-2B Blow through valve drive chain</t>
  </si>
  <si>
    <t xml:space="preserve">Keeping H2S04 within limit.  3-2 Blow through drive chain valve </t>
  </si>
  <si>
    <t>Forced Draft Fans</t>
  </si>
  <si>
    <t>FD fans out the top.</t>
  </si>
  <si>
    <t>FD Fans out the top.</t>
  </si>
  <si>
    <t>3-5 Mill fire.</t>
  </si>
  <si>
    <t>Keeping H2SO4 within limits, ID Fan Injection Outlets plugged.</t>
  </si>
  <si>
    <t>FD Fan Limit, 3-1 FD Fan Inlet Vane needs attention.</t>
  </si>
  <si>
    <t>Keeping H2SO3 within limit.  ID Fan Outlet Injection plugged.</t>
  </si>
  <si>
    <t>FD Fan Limit, 3-1 ID Fan Vane needs attention.</t>
  </si>
  <si>
    <t>Keeping H2SO4 within limit. ID Fan Outlet Injection plugged.</t>
  </si>
  <si>
    <t>Keeping H2SO4 within limit.  ID Faan Outlet Injection plugged.</t>
  </si>
  <si>
    <t>Keeping H2So4 within limit. 3-2B Drop Through Rotary valve driv</t>
  </si>
  <si>
    <t>FD Fan limit, 3-1 FD Fan Inlet Vane needs attention.</t>
  </si>
  <si>
    <t>Temporary lime silo plugged at mixer.</t>
  </si>
  <si>
    <t>Condensing System Air Leakage</t>
  </si>
  <si>
    <t>Conco Services helium testing GR3 for air inleakage.</t>
  </si>
  <si>
    <t>Headers and Caps</t>
  </si>
  <si>
    <t xml:space="preserve">GR3 off line on Maint Outage for lower waterwall hand hole cap leak repair.  Also </t>
  </si>
  <si>
    <t>Other High Pressure Heater Problems</t>
  </si>
  <si>
    <t>GR3 tripped due to high level in 3-4 HP Heater shortly after startup.</t>
  </si>
  <si>
    <t>Maint replacing 4-4 Pulv Pyrite inside gate.</t>
  </si>
  <si>
    <t>4-4 Pulv O/S for adjustments to Pulv pyrite inside gate.</t>
  </si>
  <si>
    <t>Opacity - Fossil Steam Units</t>
  </si>
  <si>
    <t>GR4 load reduced due to opacity limitations.</t>
  </si>
  <si>
    <t>Condenser Tube Fouling Tube Side</t>
  </si>
  <si>
    <t>GR4 load reduction for condenser backwash.</t>
  </si>
  <si>
    <t>Boiler Deslag - First Reheater</t>
  </si>
  <si>
    <t>1A Coal Mill - Adjust Rollers &amp; Mill Inspection1B Coal Feeder - Replace Integrat</t>
  </si>
  <si>
    <t>Boiler Deslag - First ReheaterFull Load Available as Needed</t>
  </si>
  <si>
    <t>1D Coal Feeder - Repair Skirt</t>
  </si>
  <si>
    <t>1B Mill - 1B4 Coal Burner High Temperature</t>
  </si>
  <si>
    <t>Turbine Performance Testing</t>
  </si>
  <si>
    <t>Capability Test - Full Load</t>
  </si>
  <si>
    <t>Induced Draft Fans</t>
  </si>
  <si>
    <t>2B Induced Draft Fan - Run Back</t>
  </si>
  <si>
    <t>3A Coal Mill - Breaker Issue</t>
  </si>
  <si>
    <t>Primary Air Fan</t>
  </si>
  <si>
    <t>3C Primary Air Fan Outboard Bearing - High Temperature, Changed Oil</t>
  </si>
  <si>
    <t>Light-off (Igniter) Systems (Including Fuel Supply)</t>
  </si>
  <si>
    <t>3D Coal Mill - 3D2 Lighter Could Not Get in Service</t>
  </si>
  <si>
    <t>Boiler Recirculation Pumps</t>
  </si>
  <si>
    <t xml:space="preserve">3-1 BCWP out of service </t>
  </si>
  <si>
    <t xml:space="preserve">Boiler trip due to BCWP differential pressure </t>
  </si>
  <si>
    <t xml:space="preserve">3-5 mill explosion </t>
  </si>
  <si>
    <t xml:space="preserve">3-5 mill explosion, damage inspection and repair </t>
  </si>
  <si>
    <t xml:space="preserve">3-5 mill post explosion calibrations and inspections </t>
  </si>
  <si>
    <t xml:space="preserve">High exhauster to furnance pressure due to 3-5D burner out of service. </t>
  </si>
  <si>
    <t>High Pressure Heater Tube Leaks</t>
  </si>
  <si>
    <t xml:space="preserve">3-3 mill exhauster bearing high vibration </t>
  </si>
  <si>
    <t>Condenser Tube Leaks</t>
  </si>
  <si>
    <t>Hydrogen Cooling System Piping And Valves</t>
  </si>
  <si>
    <t>Pulverized Fuel and Air Piping (Pulverizer to Wind Box)</t>
  </si>
  <si>
    <t xml:space="preserve">3-5A burner line coal leak </t>
  </si>
  <si>
    <t>Other Miscellaneous Steam Turbine Problems</t>
  </si>
  <si>
    <t>Boiler Drum Relief/Safety Valves</t>
  </si>
  <si>
    <t>2-2 mill burner line temperature high</t>
  </si>
  <si>
    <t xml:space="preserve">2-2 mill burner line temperature high </t>
  </si>
  <si>
    <t xml:space="preserve">Inspect 2-1A burner line for pluggage </t>
  </si>
  <si>
    <t>Other Gas Turbine Fuel System Problems</t>
  </si>
  <si>
    <t>Major Boiler Overhaul (720 Hours or Longer)</t>
  </si>
  <si>
    <t>Planned spring outage</t>
  </si>
  <si>
    <t>Furnace Wall Slagging or Fouling</t>
  </si>
  <si>
    <t>Bottom Ash Systems (Wet or Dry)</t>
  </si>
  <si>
    <t>Other 4000-7000-volt Problems</t>
  </si>
  <si>
    <r>
      <rPr>
        <b/>
        <u/>
        <sz val="10"/>
        <color rgb="FF0000FF"/>
        <rFont val="Arial"/>
        <family val="2"/>
      </rPr>
      <t>Dated</t>
    </r>
    <r>
      <rPr>
        <b/>
        <sz val="10"/>
        <color rgb="FF0000FF"/>
        <rFont val="Arial"/>
        <family val="2"/>
      </rPr>
      <t>:</t>
    </r>
    <r>
      <rPr>
        <sz val="10"/>
        <color rgb="FF0000FF"/>
        <rFont val="Arial"/>
        <family val="2"/>
      </rPr>
      <t xml:space="preserve">   04/01/14  14:00 hours</t>
    </r>
  </si>
  <si>
    <t>Unit removed from service due to high silica.  Root cause is from condenser tube l</t>
  </si>
  <si>
    <t>Load limit to clean up boiler slag around the 7R and 5R retract area.</t>
  </si>
  <si>
    <t>I/E personnel inadvertently cold transfered the 4KV A Buse power supply.</t>
  </si>
  <si>
    <t>6C Coal Mill explosion during post unit trip.  Burning mill out.</t>
  </si>
  <si>
    <t>Annual Planned outage:  Boroscope Inspection, Fuel Oil Stop valves installed, Fuel</t>
  </si>
  <si>
    <t>Tripped unit due to high temperature on HP quench system.  Problem looks to be tha</t>
  </si>
  <si>
    <t>Planned outage for opportunity inspection.</t>
  </si>
  <si>
    <t xml:space="preserve">Trip due to compressor blow off valve not being closed.  Unit tripped immediately </t>
  </si>
  <si>
    <t>Unit 2 was derated due to wet ash system pluggage.</t>
  </si>
  <si>
    <t>HP heaters are out of service to repair a tube leak in 'G' HP hea</t>
  </si>
  <si>
    <t>Turbine performance due to copper deposition.</t>
  </si>
  <si>
    <t>3-5 Mill fire in top of the mill.</t>
  </si>
  <si>
    <t>Reduced load to keep H2SO4 within limit.  Inlet probes were plug</t>
  </si>
  <si>
    <t>Precision to set drum safeties.</t>
  </si>
  <si>
    <t>Unit 3 is scheduled for a Planned Spring Outage.  Removed the unit fr</t>
  </si>
  <si>
    <t>GR3 load reduction to clean out 4-2 Feeder.  Plugged with wet coal.</t>
  </si>
  <si>
    <t>GR4 load reduction to blow soot due to frequent opacity spikes.</t>
  </si>
  <si>
    <t>GR4 load reduction due to opacity.  Ops has found a waterwall tube leak in B5.</t>
  </si>
  <si>
    <t>Ops verified a waterwall tube leak in B5 at 0408, reported to Dispatch at 0413.  O</t>
  </si>
  <si>
    <t>GR4 load reduction due to 5-1 Feeder plugged with wet coal.</t>
  </si>
  <si>
    <t xml:space="preserve">5-2 Pulv O/S due to plugged feeder pipe, shortly afterwards lost coal feed to 5-4 </t>
  </si>
  <si>
    <t>Contunuation of Event #35, derate reduced when 5-4 Pulv was returned to service.</t>
  </si>
  <si>
    <t>2C Coal Mill - Bowl Differential Reference Line Repair</t>
  </si>
  <si>
    <t>High Silica @ Cold Start Up</t>
  </si>
  <si>
    <t>High Silica</t>
  </si>
  <si>
    <t>Hydrogen fill valve was frozen and would not open when needed.</t>
  </si>
  <si>
    <t xml:space="preserve">Non-curtailing derate was placed on the unit to complete a planned boiler deslag. </t>
  </si>
  <si>
    <t>Forced outage due to over temperature of the fuel gas heater.</t>
  </si>
  <si>
    <t>Forced outage due to over temperature of fuel gas heater.</t>
  </si>
  <si>
    <t>KU - LG&amp;E</t>
  </si>
  <si>
    <t>3-5 Coal Mill Explosion Repair</t>
  </si>
  <si>
    <t>Furnace Wall Tube Leaks</t>
  </si>
  <si>
    <t>Electrostatic Precipitator Fields Out</t>
  </si>
  <si>
    <t>FGD Absorber Module Cleaning</t>
  </si>
  <si>
    <t>2-4 Coal Mill Overhaul</t>
  </si>
  <si>
    <t>2-2 Boiler Feedwater Pump Oil Leak</t>
  </si>
  <si>
    <t>First Reheater Slagging and Fouling</t>
  </si>
  <si>
    <t>First Superheater Tube Leaks</t>
  </si>
  <si>
    <t>ID Fan Motors - Variable Speed Drive</t>
  </si>
  <si>
    <t>3-5 Coal Mill Exhauster Pressure</t>
  </si>
  <si>
    <t>2-3 Coal Mill Thrust Bearing</t>
  </si>
  <si>
    <t>Boiler Water Condition</t>
  </si>
  <si>
    <t>2-4 Pulverizer Overhaul</t>
  </si>
  <si>
    <t>Boiler Tube Failures ( # 3 outages)</t>
  </si>
  <si>
    <r>
      <t>Waterwall    (</t>
    </r>
    <r>
      <rPr>
        <i/>
        <sz val="8"/>
        <color theme="1"/>
        <rFont val="Arial"/>
        <family val="2"/>
      </rPr>
      <t># 2 outage</t>
    </r>
    <r>
      <rPr>
        <i/>
        <sz val="10"/>
        <color theme="1"/>
        <rFont val="Arial"/>
        <family val="2"/>
      </rPr>
      <t>)</t>
    </r>
  </si>
  <si>
    <r>
      <t>Superheater    (</t>
    </r>
    <r>
      <rPr>
        <i/>
        <sz val="8"/>
        <color theme="1"/>
        <rFont val="Arial"/>
        <family val="2"/>
      </rPr>
      <t># 1 outages</t>
    </r>
    <r>
      <rPr>
        <i/>
        <sz val="10"/>
        <color theme="1"/>
        <rFont val="Arial"/>
        <family val="2"/>
      </rPr>
      <t>)</t>
    </r>
  </si>
  <si>
    <t>Boiler (non-BTF)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</si>
</sst>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mm/dd/yy;@"/>
    <numFmt numFmtId="167" formatCode="0.0"/>
    <numFmt numFmtId="168" formatCode="#,##0.000"/>
    <numFmt numFmtId="169" formatCode="0.000000000000000%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"/>
      <name val="Arial"/>
      <family val="2"/>
    </font>
    <font>
      <sz val="10"/>
      <color theme="1"/>
      <name val="Arial Black"/>
      <family val="2"/>
    </font>
    <font>
      <sz val="8"/>
      <color theme="1"/>
      <name val="Arial Black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u/>
      <sz val="11"/>
      <color theme="1"/>
      <name val="Arial"/>
      <family val="2"/>
    </font>
    <font>
      <u val="double"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u val="double"/>
      <sz val="10"/>
      <color theme="1"/>
      <name val="Arial"/>
      <family val="2"/>
    </font>
    <font>
      <i/>
      <u val="double"/>
      <sz val="8"/>
      <color theme="1"/>
      <name val="Arial"/>
      <family val="2"/>
    </font>
    <font>
      <b/>
      <i/>
      <sz val="8"/>
      <color rgb="FFFF0000"/>
      <name val="Arial"/>
      <family val="2"/>
    </font>
    <font>
      <i/>
      <sz val="8"/>
      <color rgb="FFC00000"/>
      <name val="Arial"/>
      <family val="2"/>
    </font>
    <font>
      <i/>
      <vertAlign val="subscript"/>
      <sz val="8"/>
      <color rgb="FFC00000"/>
      <name val="Arial"/>
      <family val="2"/>
    </font>
    <font>
      <sz val="5"/>
      <color theme="1"/>
      <name val="Arial"/>
      <family val="2"/>
    </font>
    <font>
      <sz val="5"/>
      <name val="Arial"/>
      <family val="2"/>
    </font>
    <font>
      <u/>
      <sz val="5"/>
      <name val="Arial"/>
      <family val="2"/>
    </font>
    <font>
      <sz val="5"/>
      <name val="Cambria"/>
      <family val="1"/>
      <scheme val="major"/>
    </font>
    <font>
      <sz val="5"/>
      <color theme="1"/>
      <name val="Arial Unicode MS"/>
      <family val="2"/>
    </font>
    <font>
      <sz val="5"/>
      <name val="Arial Narrow"/>
      <family val="2"/>
    </font>
    <font>
      <strike/>
      <sz val="5"/>
      <name val="Arial Narrow"/>
      <family val="2"/>
    </font>
    <font>
      <u/>
      <sz val="5"/>
      <color theme="1"/>
      <name val="Arial Narrow"/>
      <family val="2"/>
    </font>
    <font>
      <u/>
      <sz val="5"/>
      <name val="Arial Narrow"/>
      <family val="2"/>
    </font>
    <font>
      <sz val="6"/>
      <color theme="1"/>
      <name val="Arial"/>
      <family val="2"/>
    </font>
    <font>
      <u/>
      <sz val="11"/>
      <color theme="1"/>
      <name val="Arial"/>
      <family val="2"/>
    </font>
    <font>
      <b/>
      <sz val="8"/>
      <color rgb="FFFF0000"/>
      <name val="Arial"/>
      <family val="2"/>
    </font>
    <font>
      <sz val="8"/>
      <color rgb="FFC00000"/>
      <name val="Arial"/>
      <family val="2"/>
    </font>
    <font>
      <vertAlign val="subscript"/>
      <sz val="8"/>
      <color rgb="FFC00000"/>
      <name val="Arial"/>
      <family val="2"/>
    </font>
    <font>
      <sz val="10"/>
      <color rgb="FF0000FF"/>
      <name val="Arial Black"/>
      <family val="2"/>
    </font>
    <font>
      <sz val="8"/>
      <color rgb="FF0000FF"/>
      <name val="Arial Black"/>
      <family val="2"/>
    </font>
    <font>
      <sz val="10"/>
      <color rgb="FF0000FF"/>
      <name val="Cambria"/>
      <family val="1"/>
      <scheme val="maj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5"/>
      <color rgb="FF0000FF"/>
      <name val="Arial"/>
      <family val="2"/>
    </font>
    <font>
      <sz val="8"/>
      <color rgb="FF0000FF"/>
      <name val="Arial"/>
      <family val="2"/>
    </font>
    <font>
      <sz val="5"/>
      <color rgb="FF0000FF"/>
      <name val="Arial Unicode MS"/>
      <family val="2"/>
    </font>
    <font>
      <b/>
      <sz val="8"/>
      <color rgb="FF0000FF"/>
      <name val="Arial"/>
      <family val="2"/>
    </font>
    <font>
      <sz val="5"/>
      <color rgb="FF0000FF"/>
      <name val="Arial Narrow"/>
      <family val="2"/>
    </font>
    <font>
      <u/>
      <sz val="5"/>
      <color rgb="FF0000FF"/>
      <name val="Arial Narrow"/>
      <family val="2"/>
    </font>
    <font>
      <b/>
      <u/>
      <sz val="10"/>
      <color rgb="FF0000FF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Rounded MT Bold"/>
      <family val="2"/>
    </font>
    <font>
      <sz val="9"/>
      <name val="Arial"/>
      <family val="2"/>
    </font>
    <font>
      <sz val="6"/>
      <color theme="1" tint="0.499984740745262"/>
      <name val="Arial"/>
      <family val="2"/>
    </font>
    <font>
      <u/>
      <sz val="6"/>
      <color theme="1" tint="0.499984740745262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0"/>
      <color theme="1"/>
      <name val="Arial Black"/>
      <family val="2"/>
    </font>
    <font>
      <b/>
      <sz val="10"/>
      <color rgb="FF0000FF"/>
      <name val="Cambria"/>
      <family val="1"/>
      <scheme val="major"/>
    </font>
    <font>
      <i/>
      <u/>
      <sz val="10"/>
      <color theme="1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79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43" fontId="3" fillId="0" borderId="0" xfId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164" fontId="3" fillId="0" borderId="0" xfId="0" applyNumberFormat="1" applyFont="1" applyFill="1"/>
    <xf numFmtId="0" fontId="2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43" fontId="3" fillId="0" borderId="1" xfId="1" applyFont="1" applyBorder="1"/>
    <xf numFmtId="0" fontId="5" fillId="0" borderId="0" xfId="0" applyFont="1"/>
    <xf numFmtId="0" fontId="5" fillId="0" borderId="0" xfId="0" applyFont="1" applyFill="1"/>
    <xf numFmtId="0" fontId="5" fillId="0" borderId="1" xfId="0" applyFont="1" applyBorder="1"/>
    <xf numFmtId="37" fontId="2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/>
    </xf>
    <xf numFmtId="37" fontId="3" fillId="0" borderId="0" xfId="1" applyNumberFormat="1" applyFont="1"/>
    <xf numFmtId="37" fontId="3" fillId="0" borderId="0" xfId="1" applyNumberFormat="1" applyFont="1" applyFill="1"/>
    <xf numFmtId="37" fontId="3" fillId="0" borderId="1" xfId="1" applyNumberFormat="1" applyFont="1" applyBorder="1"/>
    <xf numFmtId="10" fontId="2" fillId="0" borderId="0" xfId="1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  <xf numFmtId="10" fontId="3" fillId="0" borderId="0" xfId="1" applyNumberFormat="1" applyFont="1"/>
    <xf numFmtId="10" fontId="3" fillId="0" borderId="0" xfId="1" applyNumberFormat="1" applyFont="1" applyFill="1"/>
    <xf numFmtId="10" fontId="3" fillId="0" borderId="1" xfId="1" applyNumberFormat="1" applyFont="1" applyBorder="1"/>
    <xf numFmtId="0" fontId="7" fillId="0" borderId="0" xfId="0" applyFont="1"/>
    <xf numFmtId="0" fontId="9" fillId="0" borderId="0" xfId="0" applyFont="1" applyFill="1"/>
    <xf numFmtId="164" fontId="9" fillId="0" borderId="0" xfId="0" applyNumberFormat="1" applyFont="1" applyFill="1"/>
    <xf numFmtId="43" fontId="9" fillId="0" borderId="0" xfId="1" applyFont="1" applyFill="1"/>
    <xf numFmtId="37" fontId="9" fillId="0" borderId="0" xfId="1" applyNumberFormat="1" applyFont="1" applyFill="1"/>
    <xf numFmtId="10" fontId="9" fillId="0" borderId="0" xfId="1" applyNumberFormat="1" applyFont="1" applyFill="1"/>
    <xf numFmtId="0" fontId="10" fillId="0" borderId="0" xfId="0" applyFont="1" applyFill="1"/>
    <xf numFmtId="10" fontId="9" fillId="0" borderId="0" xfId="2" applyNumberFormat="1" applyFont="1" applyFill="1"/>
    <xf numFmtId="165" fontId="9" fillId="0" borderId="0" xfId="1" applyNumberFormat="1" applyFont="1" applyFill="1"/>
    <xf numFmtId="164" fontId="9" fillId="0" borderId="0" xfId="0" applyNumberFormat="1" applyFont="1" applyFill="1" applyAlignment="1">
      <alignment horizontal="right"/>
    </xf>
    <xf numFmtId="0" fontId="9" fillId="0" borderId="0" xfId="0" quotePrefix="1" applyFont="1" applyFill="1" applyAlignment="1">
      <alignment horizontal="right"/>
    </xf>
    <xf numFmtId="39" fontId="9" fillId="0" borderId="0" xfId="1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/>
    <xf numFmtId="4" fontId="2" fillId="0" borderId="0" xfId="0" applyNumberFormat="1" applyFont="1" applyFill="1"/>
    <xf numFmtId="10" fontId="2" fillId="0" borderId="0" xfId="2" applyNumberFormat="1" applyFont="1" applyFill="1"/>
    <xf numFmtId="3" fontId="2" fillId="0" borderId="0" xfId="0" applyNumberFormat="1" applyFont="1" applyFill="1" applyAlignment="1"/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/>
    <xf numFmtId="4" fontId="2" fillId="0" borderId="2" xfId="0" applyNumberFormat="1" applyFont="1" applyFill="1" applyBorder="1"/>
    <xf numFmtId="10" fontId="2" fillId="0" borderId="2" xfId="2" applyNumberFormat="1" applyFont="1" applyFill="1" applyBorder="1"/>
    <xf numFmtId="3" fontId="2" fillId="0" borderId="2" xfId="0" applyNumberFormat="1" applyFont="1" applyFill="1" applyBorder="1" applyAlignment="1"/>
    <xf numFmtId="0" fontId="2" fillId="0" borderId="2" xfId="0" applyFont="1" applyFill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3" fontId="3" fillId="0" borderId="2" xfId="1" applyFont="1" applyBorder="1"/>
    <xf numFmtId="37" fontId="3" fillId="0" borderId="2" xfId="1" applyNumberFormat="1" applyFont="1" applyBorder="1"/>
    <xf numFmtId="0" fontId="3" fillId="0" borderId="2" xfId="0" applyFont="1" applyBorder="1"/>
    <xf numFmtId="0" fontId="5" fillId="0" borderId="2" xfId="0" applyFont="1" applyBorder="1"/>
    <xf numFmtId="0" fontId="12" fillId="0" borderId="0" xfId="0" applyFont="1" applyFill="1"/>
    <xf numFmtId="43" fontId="2" fillId="0" borderId="0" xfId="1" applyFont="1" applyFill="1"/>
    <xf numFmtId="165" fontId="2" fillId="0" borderId="0" xfId="1" applyNumberFormat="1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43" fontId="7" fillId="0" borderId="0" xfId="1" applyFont="1" applyFill="1"/>
    <xf numFmtId="165" fontId="7" fillId="0" borderId="0" xfId="1" applyNumberFormat="1" applyFont="1" applyFill="1"/>
    <xf numFmtId="0" fontId="7" fillId="0" borderId="0" xfId="0" applyFont="1" applyFill="1"/>
    <xf numFmtId="0" fontId="8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3" fillId="0" borderId="0" xfId="5" applyFont="1"/>
    <xf numFmtId="0" fontId="15" fillId="0" borderId="0" xfId="0" applyFont="1"/>
    <xf numFmtId="0" fontId="16" fillId="0" borderId="0" xfId="0" applyFont="1"/>
    <xf numFmtId="37" fontId="16" fillId="0" borderId="0" xfId="1" applyNumberFormat="1" applyFont="1"/>
    <xf numFmtId="10" fontId="16" fillId="0" borderId="0" xfId="2" applyNumberFormat="1" applyFont="1"/>
    <xf numFmtId="0" fontId="15" fillId="0" borderId="0" xfId="0" quotePrefix="1" applyFont="1"/>
    <xf numFmtId="0" fontId="16" fillId="0" borderId="0" xfId="0" applyFont="1" applyAlignment="1">
      <alignment horizontal="center"/>
    </xf>
    <xf numFmtId="37" fontId="16" fillId="0" borderId="0" xfId="1" applyNumberFormat="1" applyFont="1" applyAlignment="1">
      <alignment horizontal="center"/>
    </xf>
    <xf numFmtId="10" fontId="16" fillId="0" borderId="0" xfId="2" applyNumberFormat="1" applyFont="1" applyAlignment="1">
      <alignment horizontal="center"/>
    </xf>
    <xf numFmtId="0" fontId="18" fillId="0" borderId="0" xfId="0" applyFont="1" applyAlignment="1">
      <alignment horizontal="center"/>
    </xf>
    <xf numFmtId="37" fontId="18" fillId="0" borderId="0" xfId="1" applyNumberFormat="1" applyFont="1" applyAlignment="1">
      <alignment horizontal="center"/>
    </xf>
    <xf numFmtId="10" fontId="18" fillId="0" borderId="0" xfId="2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0" fontId="3" fillId="0" borderId="0" xfId="2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37" fontId="22" fillId="0" borderId="0" xfId="1" applyNumberFormat="1" applyFont="1"/>
    <xf numFmtId="10" fontId="22" fillId="0" borderId="0" xfId="2" applyNumberFormat="1" applyFont="1"/>
    <xf numFmtId="0" fontId="23" fillId="0" borderId="0" xfId="0" applyFont="1" applyAlignment="1">
      <alignment horizontal="center"/>
    </xf>
    <xf numFmtId="0" fontId="23" fillId="0" borderId="0" xfId="0" applyFont="1"/>
    <xf numFmtId="10" fontId="23" fillId="0" borderId="0" xfId="2" applyNumberFormat="1" applyFont="1"/>
    <xf numFmtId="0" fontId="25" fillId="0" borderId="0" xfId="0" applyFont="1" applyAlignment="1">
      <alignment horizontal="center"/>
    </xf>
    <xf numFmtId="0" fontId="25" fillId="0" borderId="0" xfId="0" applyFont="1"/>
    <xf numFmtId="10" fontId="27" fillId="0" borderId="0" xfId="2" applyNumberFormat="1" applyFont="1" applyAlignment="1">
      <alignment horizontal="center"/>
    </xf>
    <xf numFmtId="37" fontId="28" fillId="0" borderId="0" xfId="1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10" fontId="3" fillId="0" borderId="2" xfId="2" applyNumberFormat="1" applyFont="1" applyBorder="1"/>
    <xf numFmtId="0" fontId="30" fillId="0" borderId="0" xfId="0" applyFont="1"/>
    <xf numFmtId="0" fontId="30" fillId="3" borderId="0" xfId="0" applyFont="1" applyFill="1" applyAlignment="1">
      <alignment horizontal="center"/>
    </xf>
    <xf numFmtId="164" fontId="30" fillId="3" borderId="0" xfId="0" applyNumberFormat="1" applyFont="1" applyFill="1" applyAlignment="1">
      <alignment horizontal="center"/>
    </xf>
    <xf numFmtId="39" fontId="30" fillId="3" borderId="0" xfId="1" applyNumberFormat="1" applyFont="1" applyFill="1"/>
    <xf numFmtId="37" fontId="30" fillId="3" borderId="0" xfId="1" applyNumberFormat="1" applyFont="1" applyFill="1"/>
    <xf numFmtId="10" fontId="30" fillId="3" borderId="0" xfId="2" applyNumberFormat="1" applyFont="1" applyFill="1"/>
    <xf numFmtId="37" fontId="30" fillId="3" borderId="0" xfId="1" applyNumberFormat="1" applyFont="1" applyFill="1" applyAlignment="1">
      <alignment horizontal="center"/>
    </xf>
    <xf numFmtId="0" fontId="30" fillId="3" borderId="0" xfId="0" applyFont="1" applyFill="1"/>
    <xf numFmtId="0" fontId="31" fillId="5" borderId="0" xfId="0" applyFont="1" applyFill="1" applyAlignment="1">
      <alignment horizontal="center"/>
    </xf>
    <xf numFmtId="164" fontId="31" fillId="5" borderId="0" xfId="0" applyNumberFormat="1" applyFont="1" applyFill="1" applyAlignment="1">
      <alignment horizontal="center"/>
    </xf>
    <xf numFmtId="39" fontId="31" fillId="5" borderId="0" xfId="4" applyNumberFormat="1" applyFont="1" applyFill="1"/>
    <xf numFmtId="43" fontId="31" fillId="5" borderId="0" xfId="4" applyFont="1" applyFill="1"/>
    <xf numFmtId="1" fontId="31" fillId="5" borderId="0" xfId="4" applyNumberFormat="1" applyFont="1" applyFill="1"/>
    <xf numFmtId="10" fontId="31" fillId="5" borderId="0" xfId="2" applyNumberFormat="1" applyFont="1" applyFill="1"/>
    <xf numFmtId="37" fontId="31" fillId="5" borderId="0" xfId="1" applyNumberFormat="1" applyFont="1" applyFill="1" applyAlignment="1">
      <alignment horizontal="center"/>
    </xf>
    <xf numFmtId="3" fontId="31" fillId="5" borderId="0" xfId="4" applyNumberFormat="1" applyFont="1" applyFill="1" applyAlignment="1"/>
    <xf numFmtId="0" fontId="31" fillId="0" borderId="0" xfId="0" applyFont="1" applyFill="1"/>
    <xf numFmtId="0" fontId="32" fillId="5" borderId="0" xfId="0" applyFont="1" applyFill="1" applyAlignment="1">
      <alignment horizontal="center"/>
    </xf>
    <xf numFmtId="164" fontId="32" fillId="5" borderId="0" xfId="0" applyNumberFormat="1" applyFont="1" applyFill="1" applyAlignment="1">
      <alignment horizontal="center"/>
    </xf>
    <xf numFmtId="39" fontId="32" fillId="5" borderId="0" xfId="4" applyNumberFormat="1" applyFont="1" applyFill="1"/>
    <xf numFmtId="43" fontId="32" fillId="5" borderId="0" xfId="4" applyFont="1" applyFill="1"/>
    <xf numFmtId="1" fontId="32" fillId="5" borderId="0" xfId="4" applyNumberFormat="1" applyFont="1" applyFill="1"/>
    <xf numFmtId="10" fontId="32" fillId="5" borderId="0" xfId="2" applyNumberFormat="1" applyFont="1" applyFill="1"/>
    <xf numFmtId="37" fontId="32" fillId="5" borderId="0" xfId="1" applyNumberFormat="1" applyFont="1" applyFill="1" applyAlignment="1">
      <alignment horizontal="center"/>
    </xf>
    <xf numFmtId="43" fontId="32" fillId="5" borderId="0" xfId="4" applyFont="1" applyFill="1" applyAlignment="1"/>
    <xf numFmtId="0" fontId="32" fillId="5" borderId="0" xfId="0" applyFont="1" applyFill="1" applyAlignment="1"/>
    <xf numFmtId="0" fontId="33" fillId="0" borderId="0" xfId="0" applyFont="1" applyFill="1"/>
    <xf numFmtId="0" fontId="34" fillId="3" borderId="0" xfId="0" applyFont="1" applyFill="1" applyAlignment="1">
      <alignment horizontal="center"/>
    </xf>
    <xf numFmtId="164" fontId="34" fillId="3" borderId="0" xfId="0" applyNumberFormat="1" applyFont="1" applyFill="1" applyAlignment="1">
      <alignment horizontal="center"/>
    </xf>
    <xf numFmtId="43" fontId="34" fillId="3" borderId="0" xfId="1" applyFont="1" applyFill="1"/>
    <xf numFmtId="165" fontId="34" fillId="3" borderId="0" xfId="1" applyNumberFormat="1" applyFont="1" applyFill="1"/>
    <xf numFmtId="37" fontId="34" fillId="3" borderId="0" xfId="1" applyNumberFormat="1" applyFont="1" applyFill="1" applyAlignment="1">
      <alignment horizontal="center"/>
    </xf>
    <xf numFmtId="0" fontId="34" fillId="3" borderId="0" xfId="0" applyFont="1" applyFill="1"/>
    <xf numFmtId="0" fontId="34" fillId="0" borderId="0" xfId="0" applyFont="1"/>
    <xf numFmtId="0" fontId="35" fillId="5" borderId="0" xfId="0" applyFont="1" applyFill="1" applyAlignment="1">
      <alignment horizontal="center"/>
    </xf>
    <xf numFmtId="164" fontId="36" fillId="5" borderId="0" xfId="0" applyNumberFormat="1" applyFont="1" applyFill="1" applyAlignment="1">
      <alignment horizontal="center"/>
    </xf>
    <xf numFmtId="164" fontId="35" fillId="5" borderId="0" xfId="0" applyNumberFormat="1" applyFont="1" applyFill="1" applyAlignment="1">
      <alignment horizontal="center"/>
    </xf>
    <xf numFmtId="39" fontId="35" fillId="5" borderId="0" xfId="4" applyNumberFormat="1" applyFont="1" applyFill="1"/>
    <xf numFmtId="43" fontId="35" fillId="5" borderId="0" xfId="4" applyFont="1" applyFill="1"/>
    <xf numFmtId="1" fontId="35" fillId="5" borderId="0" xfId="4" applyNumberFormat="1" applyFont="1" applyFill="1"/>
    <xf numFmtId="10" fontId="35" fillId="5" borderId="0" xfId="2" applyNumberFormat="1" applyFont="1" applyFill="1"/>
    <xf numFmtId="37" fontId="35" fillId="5" borderId="0" xfId="1" applyNumberFormat="1" applyFont="1" applyFill="1" applyAlignment="1">
      <alignment horizontal="center"/>
    </xf>
    <xf numFmtId="3" fontId="35" fillId="5" borderId="0" xfId="4" applyNumberFormat="1" applyFont="1" applyFill="1" applyAlignment="1"/>
    <xf numFmtId="0" fontId="30" fillId="0" borderId="0" xfId="0" applyFont="1" applyFill="1"/>
    <xf numFmtId="0" fontId="37" fillId="5" borderId="0" xfId="0" applyFont="1" applyFill="1" applyAlignment="1">
      <alignment horizontal="center"/>
    </xf>
    <xf numFmtId="164" fontId="37" fillId="5" borderId="0" xfId="0" applyNumberFormat="1" applyFont="1" applyFill="1" applyAlignment="1">
      <alignment horizontal="center"/>
    </xf>
    <xf numFmtId="4" fontId="37" fillId="5" borderId="0" xfId="0" applyNumberFormat="1" applyFont="1" applyFill="1" applyAlignment="1"/>
    <xf numFmtId="4" fontId="38" fillId="5" borderId="0" xfId="4" applyNumberFormat="1" applyFont="1" applyFill="1"/>
    <xf numFmtId="1" fontId="38" fillId="5" borderId="0" xfId="1" applyNumberFormat="1" applyFont="1" applyFill="1"/>
    <xf numFmtId="10" fontId="38" fillId="5" borderId="0" xfId="2" applyNumberFormat="1" applyFont="1" applyFill="1"/>
    <xf numFmtId="10" fontId="37" fillId="5" borderId="0" xfId="2" applyNumberFormat="1" applyFont="1" applyFill="1" applyAlignment="1"/>
    <xf numFmtId="37" fontId="37" fillId="5" borderId="0" xfId="1" applyNumberFormat="1" applyFont="1" applyFill="1" applyAlignment="1">
      <alignment horizontal="center"/>
    </xf>
    <xf numFmtId="0" fontId="37" fillId="5" borderId="0" xfId="0" applyFont="1" applyFill="1"/>
    <xf numFmtId="43" fontId="35" fillId="5" borderId="0" xfId="4" applyFont="1" applyFill="1" applyAlignment="1"/>
    <xf numFmtId="0" fontId="35" fillId="5" borderId="0" xfId="0" applyFont="1" applyFill="1" applyAlignment="1"/>
    <xf numFmtId="22" fontId="37" fillId="5" borderId="0" xfId="0" applyNumberFormat="1" applyFont="1" applyFill="1" applyAlignment="1">
      <alignment horizontal="center"/>
    </xf>
    <xf numFmtId="39" fontId="38" fillId="5" borderId="0" xfId="4" applyNumberFormat="1" applyFont="1" applyFill="1"/>
    <xf numFmtId="43" fontId="38" fillId="5" borderId="0" xfId="4" applyFont="1" applyFill="1"/>
    <xf numFmtId="3" fontId="38" fillId="5" borderId="0" xfId="4" applyNumberFormat="1" applyFont="1" applyFill="1"/>
    <xf numFmtId="0" fontId="38" fillId="5" borderId="0" xfId="0" applyFont="1" applyFill="1" applyAlignment="1">
      <alignment horizontal="center"/>
    </xf>
    <xf numFmtId="164" fontId="38" fillId="5" borderId="0" xfId="0" applyNumberFormat="1" applyFont="1" applyFill="1" applyAlignment="1">
      <alignment horizontal="center"/>
    </xf>
    <xf numFmtId="1" fontId="38" fillId="5" borderId="0" xfId="4" applyNumberFormat="1" applyFont="1" applyFill="1"/>
    <xf numFmtId="37" fontId="38" fillId="5" borderId="0" xfId="1" applyNumberFormat="1" applyFont="1" applyFill="1" applyAlignment="1">
      <alignment horizontal="center"/>
    </xf>
    <xf numFmtId="3" fontId="38" fillId="5" borderId="0" xfId="4" applyNumberFormat="1" applyFont="1" applyFill="1" applyAlignment="1"/>
    <xf numFmtId="3" fontId="32" fillId="5" borderId="0" xfId="4" applyNumberFormat="1" applyFont="1" applyFill="1" applyAlignment="1"/>
    <xf numFmtId="10" fontId="3" fillId="0" borderId="0" xfId="2" applyNumberFormat="1" applyFont="1" applyFill="1"/>
    <xf numFmtId="10" fontId="34" fillId="3" borderId="0" xfId="2" applyNumberFormat="1" applyFont="1" applyFill="1"/>
    <xf numFmtId="10" fontId="7" fillId="0" borderId="0" xfId="2" applyNumberFormat="1" applyFont="1" applyFill="1"/>
    <xf numFmtId="10" fontId="3" fillId="0" borderId="1" xfId="2" applyNumberFormat="1" applyFont="1" applyBorder="1"/>
    <xf numFmtId="166" fontId="0" fillId="0" borderId="0" xfId="0" applyNumberFormat="1"/>
    <xf numFmtId="14" fontId="0" fillId="0" borderId="0" xfId="0" applyNumberFormat="1"/>
    <xf numFmtId="167" fontId="22" fillId="0" borderId="0" xfId="0" applyNumberFormat="1" applyFont="1"/>
    <xf numFmtId="10" fontId="41" fillId="0" borderId="0" xfId="2" applyNumberFormat="1" applyFont="1" applyAlignment="1">
      <alignment horizontal="center"/>
    </xf>
    <xf numFmtId="37" fontId="42" fillId="0" borderId="0" xfId="1" applyNumberFormat="1" applyFont="1" applyAlignment="1">
      <alignment horizontal="center"/>
    </xf>
    <xf numFmtId="0" fontId="16" fillId="6" borderId="0" xfId="0" applyFont="1" applyFill="1" applyAlignment="1">
      <alignment horizontal="center"/>
    </xf>
    <xf numFmtId="37" fontId="16" fillId="6" borderId="0" xfId="1" applyNumberFormat="1" applyFont="1" applyFill="1" applyAlignment="1">
      <alignment horizontal="center"/>
    </xf>
    <xf numFmtId="10" fontId="16" fillId="6" borderId="0" xfId="2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37" fontId="18" fillId="6" borderId="0" xfId="1" applyNumberFormat="1" applyFont="1" applyFill="1" applyAlignment="1">
      <alignment horizontal="center"/>
    </xf>
    <xf numFmtId="10" fontId="18" fillId="6" borderId="0" xfId="2" applyNumberFormat="1" applyFont="1" applyFill="1" applyAlignment="1">
      <alignment horizontal="center"/>
    </xf>
    <xf numFmtId="0" fontId="22" fillId="6" borderId="0" xfId="0" applyFont="1" applyFill="1"/>
    <xf numFmtId="37" fontId="22" fillId="6" borderId="0" xfId="1" applyNumberFormat="1" applyFont="1" applyFill="1"/>
    <xf numFmtId="10" fontId="22" fillId="6" borderId="0" xfId="2" applyNumberFormat="1" applyFont="1" applyFill="1"/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3" fillId="6" borderId="0" xfId="0" quotePrefix="1" applyFont="1" applyFill="1" applyAlignment="1">
      <alignment horizontal="center"/>
    </xf>
    <xf numFmtId="0" fontId="40" fillId="6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/>
    <xf numFmtId="10" fontId="41" fillId="6" borderId="0" xfId="2" applyNumberFormat="1" applyFont="1" applyFill="1" applyAlignment="1">
      <alignment horizontal="center"/>
    </xf>
    <xf numFmtId="37" fontId="42" fillId="6" borderId="0" xfId="1" applyNumberFormat="1" applyFont="1" applyFill="1" applyAlignment="1">
      <alignment horizontal="center"/>
    </xf>
    <xf numFmtId="37" fontId="25" fillId="0" borderId="0" xfId="1" applyNumberFormat="1" applyFont="1" applyAlignment="1">
      <alignment horizontal="center"/>
    </xf>
    <xf numFmtId="10" fontId="25" fillId="0" borderId="0" xfId="2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37" fontId="3" fillId="6" borderId="0" xfId="1" applyNumberFormat="1" applyFont="1" applyFill="1" applyAlignment="1">
      <alignment horizontal="center"/>
    </xf>
    <xf numFmtId="10" fontId="3" fillId="6" borderId="0" xfId="2" applyNumberFormat="1" applyFont="1" applyFill="1" applyAlignment="1">
      <alignment horizontal="center"/>
    </xf>
    <xf numFmtId="37" fontId="7" fillId="6" borderId="0" xfId="1" applyNumberFormat="1" applyFont="1" applyFill="1" applyAlignment="1">
      <alignment horizontal="center"/>
    </xf>
    <xf numFmtId="10" fontId="7" fillId="6" borderId="0" xfId="2" applyNumberFormat="1" applyFont="1" applyFill="1" applyAlignment="1">
      <alignment horizontal="center"/>
    </xf>
    <xf numFmtId="0" fontId="44" fillId="0" borderId="0" xfId="0" applyFont="1" applyFill="1"/>
    <xf numFmtId="0" fontId="44" fillId="0" borderId="0" xfId="0" quotePrefix="1" applyFont="1" applyFill="1" applyAlignment="1">
      <alignment horizontal="right"/>
    </xf>
    <xf numFmtId="164" fontId="44" fillId="0" borderId="0" xfId="0" applyNumberFormat="1" applyFont="1" applyFill="1"/>
    <xf numFmtId="164" fontId="44" fillId="0" borderId="0" xfId="0" applyNumberFormat="1" applyFont="1" applyFill="1" applyAlignment="1">
      <alignment horizontal="right"/>
    </xf>
    <xf numFmtId="39" fontId="44" fillId="0" borderId="0" xfId="1" applyNumberFormat="1" applyFont="1" applyFill="1"/>
    <xf numFmtId="37" fontId="44" fillId="0" borderId="0" xfId="1" applyNumberFormat="1" applyFont="1" applyFill="1"/>
    <xf numFmtId="10" fontId="44" fillId="0" borderId="0" xfId="2" applyNumberFormat="1" applyFont="1" applyFill="1"/>
    <xf numFmtId="0" fontId="45" fillId="0" borderId="0" xfId="0" applyFont="1" applyFill="1"/>
    <xf numFmtId="43" fontId="44" fillId="0" borderId="0" xfId="1" applyFont="1" applyFill="1"/>
    <xf numFmtId="0" fontId="46" fillId="0" borderId="0" xfId="0" applyFont="1" applyFill="1"/>
    <xf numFmtId="0" fontId="47" fillId="0" borderId="0" xfId="0" applyFont="1" applyFill="1"/>
    <xf numFmtId="0" fontId="48" fillId="0" borderId="0" xfId="0" applyFont="1"/>
    <xf numFmtId="0" fontId="47" fillId="0" borderId="0" xfId="0" applyFont="1"/>
    <xf numFmtId="165" fontId="44" fillId="0" borderId="0" xfId="1" applyNumberFormat="1" applyFont="1" applyFill="1"/>
    <xf numFmtId="0" fontId="48" fillId="0" borderId="0" xfId="0" applyFont="1" applyFill="1"/>
    <xf numFmtId="0" fontId="49" fillId="0" borderId="0" xfId="0" applyFont="1"/>
    <xf numFmtId="0" fontId="50" fillId="5" borderId="0" xfId="0" applyFont="1" applyFill="1" applyAlignment="1">
      <alignment horizontal="center"/>
    </xf>
    <xf numFmtId="164" fontId="50" fillId="5" borderId="0" xfId="0" applyNumberFormat="1" applyFont="1" applyFill="1" applyAlignment="1">
      <alignment horizontal="center"/>
    </xf>
    <xf numFmtId="39" fontId="50" fillId="5" borderId="0" xfId="4" applyNumberFormat="1" applyFont="1" applyFill="1"/>
    <xf numFmtId="43" fontId="50" fillId="5" borderId="0" xfId="4" applyFont="1" applyFill="1"/>
    <xf numFmtId="1" fontId="50" fillId="5" borderId="0" xfId="4" applyNumberFormat="1" applyFont="1" applyFill="1"/>
    <xf numFmtId="10" fontId="50" fillId="5" borderId="0" xfId="2" applyNumberFormat="1" applyFont="1" applyFill="1"/>
    <xf numFmtId="37" fontId="50" fillId="5" borderId="0" xfId="1" applyNumberFormat="1" applyFont="1" applyFill="1" applyAlignment="1">
      <alignment horizontal="center"/>
    </xf>
    <xf numFmtId="3" fontId="50" fillId="5" borderId="0" xfId="4" applyNumberFormat="1" applyFont="1" applyFill="1" applyAlignment="1"/>
    <xf numFmtId="0" fontId="50" fillId="0" borderId="0" xfId="0" applyFont="1" applyFill="1"/>
    <xf numFmtId="164" fontId="47" fillId="0" borderId="0" xfId="0" applyNumberFormat="1" applyFont="1"/>
    <xf numFmtId="43" fontId="47" fillId="0" borderId="0" xfId="1" applyFont="1"/>
    <xf numFmtId="37" fontId="47" fillId="0" borderId="0" xfId="1" applyNumberFormat="1" applyFont="1"/>
    <xf numFmtId="10" fontId="47" fillId="0" borderId="0" xfId="2" applyNumberFormat="1" applyFont="1"/>
    <xf numFmtId="0" fontId="51" fillId="0" borderId="0" xfId="0" applyFont="1"/>
    <xf numFmtId="0" fontId="52" fillId="3" borderId="0" xfId="0" applyFont="1" applyFill="1" applyAlignment="1">
      <alignment horizontal="center"/>
    </xf>
    <xf numFmtId="164" fontId="52" fillId="3" borderId="0" xfId="0" applyNumberFormat="1" applyFont="1" applyFill="1" applyAlignment="1">
      <alignment horizontal="center"/>
    </xf>
    <xf numFmtId="43" fontId="52" fillId="3" borderId="0" xfId="1" applyFont="1" applyFill="1"/>
    <xf numFmtId="165" fontId="52" fillId="3" borderId="0" xfId="1" applyNumberFormat="1" applyFont="1" applyFill="1"/>
    <xf numFmtId="10" fontId="52" fillId="3" borderId="0" xfId="2" applyNumberFormat="1" applyFont="1" applyFill="1"/>
    <xf numFmtId="37" fontId="52" fillId="3" borderId="0" xfId="1" applyNumberFormat="1" applyFont="1" applyFill="1" applyAlignment="1">
      <alignment horizontal="center"/>
    </xf>
    <xf numFmtId="0" fontId="52" fillId="3" borderId="0" xfId="0" applyFont="1" applyFill="1"/>
    <xf numFmtId="0" fontId="52" fillId="0" borderId="0" xfId="0" applyFont="1"/>
    <xf numFmtId="164" fontId="47" fillId="0" borderId="0" xfId="0" applyNumberFormat="1" applyFont="1" applyFill="1"/>
    <xf numFmtId="43" fontId="47" fillId="0" borderId="0" xfId="1" applyFont="1" applyFill="1"/>
    <xf numFmtId="37" fontId="47" fillId="0" borderId="0" xfId="1" applyNumberFormat="1" applyFont="1" applyFill="1"/>
    <xf numFmtId="10" fontId="47" fillId="0" borderId="0" xfId="2" applyNumberFormat="1" applyFont="1" applyFill="1"/>
    <xf numFmtId="0" fontId="51" fillId="0" borderId="0" xfId="0" applyFont="1" applyFill="1"/>
    <xf numFmtId="0" fontId="48" fillId="0" borderId="0" xfId="0" applyFont="1" applyFill="1" applyAlignment="1">
      <alignment horizontal="center"/>
    </xf>
    <xf numFmtId="164" fontId="48" fillId="0" borderId="0" xfId="0" applyNumberFormat="1" applyFont="1" applyFill="1" applyAlignment="1">
      <alignment horizontal="center"/>
    </xf>
    <xf numFmtId="43" fontId="48" fillId="0" borderId="0" xfId="1" applyFont="1" applyFill="1"/>
    <xf numFmtId="165" fontId="48" fillId="0" borderId="0" xfId="1" applyNumberFormat="1" applyFont="1" applyFill="1"/>
    <xf numFmtId="10" fontId="48" fillId="0" borderId="0" xfId="2" applyNumberFormat="1" applyFont="1" applyFill="1"/>
    <xf numFmtId="0" fontId="53" fillId="0" borderId="0" xfId="0" applyFont="1" applyFill="1"/>
    <xf numFmtId="0" fontId="54" fillId="5" borderId="0" xfId="0" applyFont="1" applyFill="1" applyAlignment="1">
      <alignment horizontal="center"/>
    </xf>
    <xf numFmtId="164" fontId="54" fillId="5" borderId="0" xfId="0" applyNumberFormat="1" applyFont="1" applyFill="1" applyAlignment="1">
      <alignment horizontal="center"/>
    </xf>
    <xf numFmtId="39" fontId="54" fillId="5" borderId="0" xfId="4" applyNumberFormat="1" applyFont="1" applyFill="1"/>
    <xf numFmtId="43" fontId="54" fillId="5" borderId="0" xfId="4" applyFont="1" applyFill="1"/>
    <xf numFmtId="1" fontId="54" fillId="5" borderId="0" xfId="4" applyNumberFormat="1" applyFont="1" applyFill="1"/>
    <xf numFmtId="10" fontId="54" fillId="5" borderId="0" xfId="2" applyNumberFormat="1" applyFont="1" applyFill="1"/>
    <xf numFmtId="37" fontId="54" fillId="5" borderId="0" xfId="1" applyNumberFormat="1" applyFont="1" applyFill="1" applyAlignment="1">
      <alignment horizontal="center"/>
    </xf>
    <xf numFmtId="3" fontId="54" fillId="5" borderId="0" xfId="4" applyNumberFormat="1" applyFont="1" applyFill="1" applyAlignment="1"/>
    <xf numFmtId="0" fontId="55" fillId="5" borderId="0" xfId="0" applyFont="1" applyFill="1" applyAlignment="1">
      <alignment horizontal="center"/>
    </xf>
    <xf numFmtId="164" fontId="55" fillId="5" borderId="0" xfId="0" applyNumberFormat="1" applyFont="1" applyFill="1" applyAlignment="1">
      <alignment horizontal="center"/>
    </xf>
    <xf numFmtId="39" fontId="55" fillId="5" borderId="0" xfId="4" applyNumberFormat="1" applyFont="1" applyFill="1"/>
    <xf numFmtId="43" fontId="55" fillId="5" borderId="0" xfId="4" applyFont="1" applyFill="1"/>
    <xf numFmtId="1" fontId="55" fillId="5" borderId="0" xfId="4" applyNumberFormat="1" applyFont="1" applyFill="1"/>
    <xf numFmtId="10" fontId="55" fillId="5" borderId="0" xfId="2" applyNumberFormat="1" applyFont="1" applyFill="1"/>
    <xf numFmtId="37" fontId="55" fillId="5" borderId="0" xfId="1" applyNumberFormat="1" applyFont="1" applyFill="1" applyAlignment="1">
      <alignment horizontal="center"/>
    </xf>
    <xf numFmtId="3" fontId="55" fillId="5" borderId="0" xfId="4" applyNumberFormat="1" applyFont="1" applyFill="1" applyAlignment="1"/>
    <xf numFmtId="37" fontId="3" fillId="0" borderId="0" xfId="1" applyNumberFormat="1" applyFont="1" applyFill="1" applyAlignment="1">
      <alignment horizontal="center"/>
    </xf>
    <xf numFmtId="37" fontId="23" fillId="0" borderId="0" xfId="1" applyNumberFormat="1" applyFont="1" applyFill="1" applyAlignment="1">
      <alignment horizontal="center"/>
    </xf>
    <xf numFmtId="0" fontId="47" fillId="7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10" fontId="23" fillId="0" borderId="0" xfId="2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64" fontId="5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4" fontId="12" fillId="0" borderId="0" xfId="4" applyNumberFormat="1" applyFont="1" applyFill="1"/>
    <xf numFmtId="3" fontId="12" fillId="0" borderId="0" xfId="4" applyNumberFormat="1" applyFont="1" applyFill="1"/>
    <xf numFmtId="3" fontId="12" fillId="0" borderId="0" xfId="4" applyNumberFormat="1" applyFont="1" applyFill="1" applyAlignment="1"/>
    <xf numFmtId="0" fontId="12" fillId="0" borderId="0" xfId="0" applyFont="1" applyFill="1" applyAlignment="1"/>
    <xf numFmtId="0" fontId="12" fillId="8" borderId="0" xfId="0" applyFont="1" applyFill="1" applyAlignment="1">
      <alignment horizontal="center"/>
    </xf>
    <xf numFmtId="3" fontId="12" fillId="8" borderId="0" xfId="4" applyNumberFormat="1" applyFont="1" applyFill="1"/>
    <xf numFmtId="0" fontId="12" fillId="9" borderId="0" xfId="0" applyFont="1" applyFill="1" applyAlignment="1">
      <alignment horizontal="center"/>
    </xf>
    <xf numFmtId="3" fontId="12" fillId="9" borderId="0" xfId="4" applyNumberFormat="1" applyFont="1" applyFill="1"/>
    <xf numFmtId="4" fontId="57" fillId="0" borderId="0" xfId="4" applyNumberFormat="1" applyFont="1" applyFill="1" applyAlignment="1">
      <alignment horizontal="center"/>
    </xf>
    <xf numFmtId="168" fontId="57" fillId="0" borderId="0" xfId="4" applyNumberFormat="1" applyFont="1" applyFill="1" applyAlignment="1">
      <alignment horizontal="center"/>
    </xf>
    <xf numFmtId="3" fontId="57" fillId="0" borderId="0" xfId="4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164" fontId="58" fillId="0" borderId="0" xfId="0" applyNumberFormat="1" applyFont="1" applyFill="1" applyAlignment="1">
      <alignment horizontal="center"/>
    </xf>
    <xf numFmtId="4" fontId="58" fillId="0" borderId="0" xfId="4" applyNumberFormat="1" applyFont="1" applyFill="1" applyAlignment="1">
      <alignment horizontal="center"/>
    </xf>
    <xf numFmtId="168" fontId="58" fillId="0" borderId="0" xfId="4" applyNumberFormat="1" applyFont="1" applyFill="1" applyAlignment="1">
      <alignment horizontal="center"/>
    </xf>
    <xf numFmtId="3" fontId="58" fillId="0" borderId="0" xfId="4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4" fontId="12" fillId="0" borderId="0" xfId="4" applyNumberFormat="1" applyFont="1" applyFill="1" applyBorder="1"/>
    <xf numFmtId="168" fontId="12" fillId="0" borderId="0" xfId="4" applyNumberFormat="1" applyFont="1" applyFill="1" applyBorder="1"/>
    <xf numFmtId="3" fontId="12" fillId="0" borderId="0" xfId="4" applyNumberFormat="1" applyFont="1" applyFill="1" applyBorder="1"/>
    <xf numFmtId="3" fontId="12" fillId="0" borderId="0" xfId="4" applyNumberFormat="1" applyFont="1" applyFill="1" applyBorder="1" applyAlignment="1"/>
    <xf numFmtId="0" fontId="12" fillId="0" borderId="0" xfId="0" applyFont="1" applyFill="1" applyBorder="1" applyAlignment="1"/>
    <xf numFmtId="0" fontId="12" fillId="5" borderId="0" xfId="0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3" fontId="12" fillId="5" borderId="0" xfId="4" applyNumberFormat="1" applyFont="1" applyFill="1"/>
    <xf numFmtId="3" fontId="12" fillId="5" borderId="0" xfId="4" applyNumberFormat="1" applyFont="1" applyFill="1" applyAlignment="1"/>
    <xf numFmtId="168" fontId="12" fillId="0" borderId="0" xfId="4" applyNumberFormat="1" applyFont="1" applyFill="1"/>
    <xf numFmtId="0" fontId="59" fillId="5" borderId="0" xfId="0" applyFont="1" applyFill="1" applyAlignment="1">
      <alignment horizontal="center"/>
    </xf>
    <xf numFmtId="164" fontId="59" fillId="5" borderId="0" xfId="0" applyNumberFormat="1" applyFont="1" applyFill="1" applyAlignment="1">
      <alignment horizontal="center"/>
    </xf>
    <xf numFmtId="3" fontId="59" fillId="5" borderId="0" xfId="4" applyNumberFormat="1" applyFont="1" applyFill="1"/>
    <xf numFmtId="0" fontId="59" fillId="0" borderId="0" xfId="0" applyFont="1" applyFill="1"/>
    <xf numFmtId="0" fontId="60" fillId="0" borderId="0" xfId="0" applyFont="1" applyFill="1" applyAlignment="1">
      <alignment horizontal="center"/>
    </xf>
    <xf numFmtId="164" fontId="60" fillId="0" borderId="0" xfId="0" applyNumberFormat="1" applyFont="1" applyFill="1" applyAlignment="1">
      <alignment horizontal="center"/>
    </xf>
    <xf numFmtId="3" fontId="60" fillId="0" borderId="0" xfId="4" applyNumberFormat="1" applyFont="1" applyFill="1"/>
    <xf numFmtId="0" fontId="60" fillId="0" borderId="0" xfId="0" applyFont="1" applyFill="1" applyAlignment="1"/>
    <xf numFmtId="0" fontId="12" fillId="5" borderId="0" xfId="0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3" fontId="12" fillId="5" borderId="0" xfId="4" applyNumberFormat="1" applyFont="1" applyFill="1" applyBorder="1"/>
    <xf numFmtId="0" fontId="59" fillId="5" borderId="0" xfId="0" applyFont="1" applyFill="1" applyBorder="1" applyAlignment="1">
      <alignment horizontal="center"/>
    </xf>
    <xf numFmtId="164" fontId="59" fillId="5" borderId="0" xfId="0" applyNumberFormat="1" applyFont="1" applyFill="1" applyBorder="1" applyAlignment="1">
      <alignment horizontal="center"/>
    </xf>
    <xf numFmtId="3" fontId="59" fillId="5" borderId="0" xfId="4" applyNumberFormat="1" applyFont="1" applyFill="1" applyBorder="1"/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3" fontId="12" fillId="0" borderId="1" xfId="4" applyNumberFormat="1" applyFont="1" applyFill="1" applyBorder="1"/>
    <xf numFmtId="44" fontId="59" fillId="5" borderId="0" xfId="6" applyFont="1" applyFill="1" applyAlignment="1"/>
    <xf numFmtId="10" fontId="12" fillId="0" borderId="0" xfId="2" applyNumberFormat="1" applyFont="1" applyFill="1" applyBorder="1"/>
    <xf numFmtId="10" fontId="12" fillId="0" borderId="0" xfId="2" applyNumberFormat="1" applyFont="1" applyFill="1"/>
    <xf numFmtId="43" fontId="61" fillId="0" borderId="0" xfId="4" applyFont="1" applyFill="1" applyAlignment="1">
      <alignment horizontal="left"/>
    </xf>
    <xf numFmtId="0" fontId="57" fillId="2" borderId="0" xfId="0" applyFont="1" applyFill="1" applyAlignment="1">
      <alignment horizontal="center"/>
    </xf>
    <xf numFmtId="3" fontId="57" fillId="2" borderId="0" xfId="4" applyNumberFormat="1" applyFont="1" applyFill="1"/>
    <xf numFmtId="3" fontId="57" fillId="0" borderId="0" xfId="4" applyNumberFormat="1" applyFont="1" applyFill="1" applyAlignment="1"/>
    <xf numFmtId="0" fontId="57" fillId="0" borderId="0" xfId="0" applyFont="1" applyFill="1" applyAlignment="1"/>
    <xf numFmtId="0" fontId="57" fillId="0" borderId="0" xfId="0" applyFont="1" applyFill="1"/>
    <xf numFmtId="0" fontId="19" fillId="0" borderId="0" xfId="0" applyFont="1" applyFill="1"/>
    <xf numFmtId="37" fontId="19" fillId="0" borderId="0" xfId="1" applyNumberFormat="1" applyFont="1" applyFill="1" applyAlignment="1">
      <alignment horizontal="center"/>
    </xf>
    <xf numFmtId="0" fontId="22" fillId="0" borderId="0" xfId="0" applyFont="1" applyFill="1"/>
    <xf numFmtId="37" fontId="22" fillId="0" borderId="0" xfId="1" applyNumberFormat="1" applyFont="1" applyFill="1" applyAlignment="1">
      <alignment horizontal="center"/>
    </xf>
    <xf numFmtId="0" fontId="16" fillId="0" borderId="0" xfId="0" applyFont="1" applyFill="1"/>
    <xf numFmtId="37" fontId="16" fillId="0" borderId="0" xfId="1" applyNumberFormat="1" applyFont="1" applyFill="1" applyAlignment="1">
      <alignment horizontal="center"/>
    </xf>
    <xf numFmtId="37" fontId="22" fillId="0" borderId="0" xfId="1" applyNumberFormat="1" applyFont="1" applyFill="1"/>
    <xf numFmtId="0" fontId="21" fillId="0" borderId="0" xfId="0" applyFont="1" applyFill="1"/>
    <xf numFmtId="0" fontId="20" fillId="0" borderId="0" xfId="0" applyFont="1" applyFill="1"/>
    <xf numFmtId="37" fontId="20" fillId="0" borderId="0" xfId="1" applyNumberFormat="1" applyFont="1" applyFill="1"/>
    <xf numFmtId="0" fontId="64" fillId="0" borderId="0" xfId="0" applyFont="1"/>
    <xf numFmtId="10" fontId="65" fillId="0" borderId="3" xfId="2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3" fontId="64" fillId="0" borderId="3" xfId="0" applyNumberFormat="1" applyFont="1" applyBorder="1"/>
    <xf numFmtId="43" fontId="30" fillId="3" borderId="0" xfId="1" applyFont="1" applyFill="1"/>
    <xf numFmtId="165" fontId="30" fillId="3" borderId="0" xfId="1" applyNumberFormat="1" applyFont="1" applyFill="1"/>
    <xf numFmtId="10" fontId="30" fillId="3" borderId="0" xfId="1" applyNumberFormat="1" applyFont="1" applyFill="1"/>
    <xf numFmtId="22" fontId="22" fillId="0" borderId="0" xfId="0" applyNumberFormat="1" applyFont="1" applyAlignment="1">
      <alignment horizontal="center"/>
    </xf>
    <xf numFmtId="39" fontId="12" fillId="0" borderId="0" xfId="4" applyNumberFormat="1" applyFont="1" applyFill="1"/>
    <xf numFmtId="43" fontId="12" fillId="0" borderId="0" xfId="4" applyFont="1" applyFill="1"/>
    <xf numFmtId="0" fontId="2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2" fontId="12" fillId="0" borderId="0" xfId="0" applyNumberFormat="1" applyFont="1" applyAlignment="1">
      <alignment horizontal="center"/>
    </xf>
    <xf numFmtId="0" fontId="12" fillId="0" borderId="0" xfId="0" applyFont="1"/>
    <xf numFmtId="10" fontId="12" fillId="0" borderId="0" xfId="4" applyNumberFormat="1" applyFont="1" applyFill="1"/>
    <xf numFmtId="22" fontId="57" fillId="0" borderId="0" xfId="0" applyNumberFormat="1" applyFont="1" applyFill="1" applyAlignment="1">
      <alignment horizontal="center"/>
    </xf>
    <xf numFmtId="39" fontId="57" fillId="2" borderId="0" xfId="4" applyNumberFormat="1" applyFont="1" applyFill="1"/>
    <xf numFmtId="43" fontId="57" fillId="2" borderId="0" xfId="4" applyFont="1" applyFill="1"/>
    <xf numFmtId="10" fontId="57" fillId="2" borderId="0" xfId="4" applyNumberFormat="1" applyFont="1" applyFill="1"/>
    <xf numFmtId="0" fontId="12" fillId="4" borderId="0" xfId="0" applyFont="1" applyFill="1" applyAlignment="1">
      <alignment horizontal="center"/>
    </xf>
    <xf numFmtId="22" fontId="12" fillId="0" borderId="0" xfId="0" applyNumberFormat="1" applyFont="1" applyFill="1" applyAlignment="1">
      <alignment horizontal="center"/>
    </xf>
    <xf numFmtId="39" fontId="12" fillId="4" borderId="0" xfId="4" applyNumberFormat="1" applyFont="1" applyFill="1"/>
    <xf numFmtId="43" fontId="12" fillId="4" borderId="0" xfId="4" applyFont="1" applyFill="1"/>
    <xf numFmtId="3" fontId="12" fillId="4" borderId="0" xfId="4" applyNumberFormat="1" applyFont="1" applyFill="1"/>
    <xf numFmtId="10" fontId="12" fillId="4" borderId="0" xfId="4" applyNumberFormat="1" applyFont="1" applyFill="1"/>
    <xf numFmtId="0" fontId="59" fillId="0" borderId="0" xfId="0" applyFont="1" applyFill="1" applyAlignment="1">
      <alignment horizontal="center"/>
    </xf>
    <xf numFmtId="22" fontId="59" fillId="0" borderId="0" xfId="0" applyNumberFormat="1" applyFont="1" applyFill="1" applyAlignment="1">
      <alignment horizontal="center"/>
    </xf>
    <xf numFmtId="22" fontId="59" fillId="0" borderId="0" xfId="0" applyNumberFormat="1" applyFont="1" applyAlignment="1">
      <alignment horizontal="center"/>
    </xf>
    <xf numFmtId="39" fontId="59" fillId="0" borderId="0" xfId="4" applyNumberFormat="1" applyFont="1" applyFill="1"/>
    <xf numFmtId="43" fontId="59" fillId="0" borderId="0" xfId="4" applyFont="1" applyFill="1"/>
    <xf numFmtId="3" fontId="59" fillId="0" borderId="0" xfId="4" applyNumberFormat="1" applyFont="1" applyFill="1"/>
    <xf numFmtId="10" fontId="59" fillId="0" borderId="0" xfId="4" applyNumberFormat="1" applyFont="1" applyFill="1"/>
    <xf numFmtId="0" fontId="67" fillId="0" borderId="0" xfId="0" applyFont="1" applyAlignment="1">
      <alignment horizontal="center"/>
    </xf>
    <xf numFmtId="0" fontId="9" fillId="0" borderId="0" xfId="0" applyFont="1"/>
    <xf numFmtId="0" fontId="25" fillId="0" borderId="0" xfId="0" applyFont="1" applyFill="1"/>
    <xf numFmtId="37" fontId="25" fillId="0" borderId="0" xfId="1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3" fontId="3" fillId="0" borderId="0" xfId="1" applyFont="1" applyBorder="1"/>
    <xf numFmtId="37" fontId="3" fillId="0" borderId="0" xfId="1" applyNumberFormat="1" applyFont="1" applyBorder="1"/>
    <xf numFmtId="10" fontId="3" fillId="0" borderId="0" xfId="2" applyNumberFormat="1" applyFont="1" applyBorder="1"/>
    <xf numFmtId="0" fontId="3" fillId="0" borderId="0" xfId="0" applyFont="1" applyBorder="1"/>
    <xf numFmtId="0" fontId="5" fillId="0" borderId="0" xfId="0" applyFont="1" applyBorder="1"/>
    <xf numFmtId="10" fontId="19" fillId="0" borderId="0" xfId="2" applyNumberFormat="1" applyFont="1" applyFill="1" applyAlignment="1">
      <alignment horizontal="center"/>
    </xf>
    <xf numFmtId="10" fontId="22" fillId="0" borderId="0" xfId="2" applyNumberFormat="1" applyFont="1" applyFill="1" applyAlignment="1">
      <alignment horizontal="center"/>
    </xf>
    <xf numFmtId="10" fontId="16" fillId="0" borderId="0" xfId="2" applyNumberFormat="1" applyFont="1" applyFill="1" applyAlignment="1">
      <alignment horizontal="center"/>
    </xf>
    <xf numFmtId="10" fontId="22" fillId="0" borderId="0" xfId="2" applyNumberFormat="1" applyFont="1" applyFill="1"/>
    <xf numFmtId="10" fontId="62" fillId="0" borderId="0" xfId="2" applyNumberFormat="1" applyFont="1" applyFill="1" applyAlignment="1">
      <alignment horizontal="center"/>
    </xf>
    <xf numFmtId="10" fontId="39" fillId="0" borderId="0" xfId="2" applyNumberFormat="1" applyFont="1" applyFill="1" applyAlignment="1">
      <alignment horizontal="center"/>
    </xf>
    <xf numFmtId="10" fontId="20" fillId="0" borderId="0" xfId="2" applyNumberFormat="1" applyFont="1" applyFill="1"/>
    <xf numFmtId="10" fontId="25" fillId="0" borderId="0" xfId="2" applyNumberFormat="1" applyFont="1" applyFill="1" applyAlignment="1">
      <alignment horizontal="center"/>
    </xf>
    <xf numFmtId="169" fontId="22" fillId="0" borderId="0" xfId="2" applyNumberFormat="1" applyFont="1"/>
    <xf numFmtId="3" fontId="12" fillId="0" borderId="0" xfId="4" applyNumberFormat="1" applyFont="1" applyFill="1" applyAlignment="1">
      <alignment horizontal="center"/>
    </xf>
    <xf numFmtId="37" fontId="12" fillId="0" borderId="0" xfId="1" applyNumberFormat="1" applyFont="1" applyFill="1" applyAlignment="1">
      <alignment horizontal="center"/>
    </xf>
    <xf numFmtId="0" fontId="68" fillId="0" borderId="0" xfId="0" applyFont="1" applyFill="1"/>
    <xf numFmtId="10" fontId="69" fillId="0" borderId="0" xfId="2" applyNumberFormat="1" applyFont="1"/>
    <xf numFmtId="0" fontId="40" fillId="0" borderId="0" xfId="0" applyFont="1"/>
    <xf numFmtId="167" fontId="40" fillId="0" borderId="0" xfId="0" applyNumberFormat="1" applyFont="1"/>
    <xf numFmtId="10" fontId="57" fillId="0" borderId="0" xfId="2" applyNumberFormat="1" applyFont="1" applyFill="1"/>
    <xf numFmtId="43" fontId="12" fillId="5" borderId="0" xfId="4" applyFont="1" applyFill="1"/>
    <xf numFmtId="164" fontId="70" fillId="10" borderId="0" xfId="0" applyNumberFormat="1" applyFont="1" applyFill="1" applyAlignment="1">
      <alignment horizontal="center"/>
    </xf>
    <xf numFmtId="43" fontId="12" fillId="8" borderId="0" xfId="4" applyFont="1" applyFill="1"/>
    <xf numFmtId="0" fontId="57" fillId="11" borderId="0" xfId="0" applyFont="1" applyFill="1" applyAlignment="1">
      <alignment horizontal="center"/>
    </xf>
    <xf numFmtId="164" fontId="71" fillId="12" borderId="0" xfId="0" applyNumberFormat="1" applyFont="1" applyFill="1" applyAlignment="1">
      <alignment horizontal="center"/>
    </xf>
    <xf numFmtId="43" fontId="57" fillId="11" borderId="0" xfId="4" applyFont="1" applyFill="1"/>
    <xf numFmtId="3" fontId="57" fillId="11" borderId="0" xfId="4" applyNumberFormat="1" applyFont="1" applyFill="1"/>
    <xf numFmtId="43" fontId="59" fillId="5" borderId="0" xfId="4" applyFont="1" applyFill="1"/>
    <xf numFmtId="43" fontId="60" fillId="0" borderId="0" xfId="4" applyFont="1" applyFill="1"/>
    <xf numFmtId="43" fontId="12" fillId="9" borderId="0" xfId="4" applyFont="1" applyFill="1"/>
    <xf numFmtId="0" fontId="12" fillId="13" borderId="0" xfId="0" applyFont="1" applyFill="1" applyAlignment="1">
      <alignment horizontal="center"/>
    </xf>
    <xf numFmtId="43" fontId="12" fillId="13" borderId="0" xfId="4" applyFont="1" applyFill="1"/>
    <xf numFmtId="3" fontId="12" fillId="13" borderId="0" xfId="4" applyNumberFormat="1" applyFont="1" applyFill="1"/>
    <xf numFmtId="0" fontId="57" fillId="14" borderId="0" xfId="0" applyFont="1" applyFill="1" applyAlignment="1">
      <alignment horizontal="center"/>
    </xf>
    <xf numFmtId="43" fontId="57" fillId="14" borderId="0" xfId="4" applyFont="1" applyFill="1"/>
    <xf numFmtId="3" fontId="57" fillId="14" borderId="0" xfId="4" applyNumberFormat="1" applyFont="1" applyFill="1"/>
    <xf numFmtId="164" fontId="71" fillId="10" borderId="0" xfId="0" applyNumberFormat="1" applyFont="1" applyFill="1" applyAlignment="1">
      <alignment horizontal="center"/>
    </xf>
    <xf numFmtId="43" fontId="12" fillId="0" borderId="1" xfId="4" applyFont="1" applyFill="1" applyBorder="1"/>
    <xf numFmtId="0" fontId="12" fillId="14" borderId="0" xfId="0" applyFont="1" applyFill="1" applyAlignment="1">
      <alignment horizontal="center"/>
    </xf>
    <xf numFmtId="43" fontId="12" fillId="14" borderId="0" xfId="4" applyFont="1" applyFill="1"/>
    <xf numFmtId="3" fontId="12" fillId="14" borderId="0" xfId="4" applyNumberFormat="1" applyFont="1" applyFill="1"/>
    <xf numFmtId="0" fontId="12" fillId="2" borderId="0" xfId="0" applyFont="1" applyFill="1" applyAlignment="1">
      <alignment horizontal="center"/>
    </xf>
    <xf numFmtId="43" fontId="12" fillId="2" borderId="0" xfId="4" applyFont="1" applyFill="1"/>
    <xf numFmtId="3" fontId="12" fillId="2" borderId="0" xfId="4" applyNumberFormat="1" applyFont="1" applyFill="1"/>
    <xf numFmtId="0" fontId="12" fillId="15" borderId="0" xfId="0" applyFont="1" applyFill="1" applyAlignment="1">
      <alignment horizontal="center"/>
    </xf>
    <xf numFmtId="43" fontId="12" fillId="15" borderId="0" xfId="4" applyFont="1" applyFill="1"/>
    <xf numFmtId="3" fontId="12" fillId="15" borderId="0" xfId="4" applyNumberFormat="1" applyFont="1" applyFill="1"/>
    <xf numFmtId="43" fontId="12" fillId="5" borderId="0" xfId="4" applyFont="1" applyFill="1" applyBorder="1"/>
    <xf numFmtId="43" fontId="59" fillId="5" borderId="0" xfId="4" applyFont="1" applyFill="1" applyBorder="1"/>
    <xf numFmtId="10" fontId="12" fillId="5" borderId="0" xfId="4" applyNumberFormat="1" applyFont="1" applyFill="1" applyAlignment="1"/>
    <xf numFmtId="10" fontId="12" fillId="0" borderId="0" xfId="4" applyNumberFormat="1" applyFont="1" applyFill="1" applyAlignment="1"/>
    <xf numFmtId="10" fontId="59" fillId="5" borderId="0" xfId="4" applyNumberFormat="1" applyFont="1" applyFill="1" applyAlignment="1"/>
    <xf numFmtId="10" fontId="57" fillId="5" borderId="0" xfId="4" applyNumberFormat="1" applyFont="1" applyFill="1" applyAlignment="1"/>
    <xf numFmtId="10" fontId="60" fillId="0" borderId="0" xfId="4" applyNumberFormat="1" applyFont="1" applyFill="1" applyAlignment="1"/>
    <xf numFmtId="10" fontId="57" fillId="0" borderId="0" xfId="4" applyNumberFormat="1" applyFont="1" applyFill="1" applyAlignment="1"/>
    <xf numFmtId="10" fontId="12" fillId="5" borderId="0" xfId="4" applyNumberFormat="1" applyFont="1" applyFill="1" applyBorder="1" applyAlignment="1"/>
    <xf numFmtId="10" fontId="59" fillId="5" borderId="0" xfId="4" applyNumberFormat="1" applyFont="1" applyFill="1" applyBorder="1" applyAlignment="1"/>
    <xf numFmtId="10" fontId="57" fillId="5" borderId="0" xfId="4" applyNumberFormat="1" applyFont="1" applyFill="1" applyBorder="1" applyAlignment="1"/>
    <xf numFmtId="10" fontId="12" fillId="0" borderId="1" xfId="4" applyNumberFormat="1" applyFont="1" applyFill="1" applyBorder="1" applyAlignment="1"/>
    <xf numFmtId="43" fontId="12" fillId="5" borderId="0" xfId="4" applyFont="1" applyFill="1" applyAlignment="1">
      <alignment horizontal="left"/>
    </xf>
    <xf numFmtId="43" fontId="12" fillId="0" borderId="0" xfId="4" applyFont="1" applyFill="1" applyAlignment="1">
      <alignment horizontal="left"/>
    </xf>
    <xf numFmtId="43" fontId="57" fillId="0" borderId="0" xfId="4" applyFont="1" applyFill="1" applyAlignment="1">
      <alignment horizontal="left"/>
    </xf>
    <xf numFmtId="3" fontId="12" fillId="0" borderId="0" xfId="1" applyNumberFormat="1" applyFont="1" applyFill="1" applyBorder="1" applyAlignment="1">
      <alignment horizontal="center"/>
    </xf>
    <xf numFmtId="3" fontId="57" fillId="0" borderId="0" xfId="1" applyNumberFormat="1" applyFont="1" applyFill="1" applyAlignment="1">
      <alignment horizontal="center"/>
    </xf>
    <xf numFmtId="3" fontId="58" fillId="0" borderId="0" xfId="1" applyNumberFormat="1" applyFont="1" applyFill="1" applyAlignment="1">
      <alignment horizontal="center"/>
    </xf>
    <xf numFmtId="3" fontId="12" fillId="5" borderId="0" xfId="1" applyNumberFormat="1" applyFont="1" applyFill="1" applyAlignment="1">
      <alignment horizontal="center"/>
    </xf>
    <xf numFmtId="3" fontId="59" fillId="5" borderId="0" xfId="1" applyNumberFormat="1" applyFont="1" applyFill="1" applyAlignment="1">
      <alignment horizontal="center"/>
    </xf>
    <xf numFmtId="3" fontId="12" fillId="0" borderId="0" xfId="1" applyNumberFormat="1" applyFont="1" applyFill="1" applyAlignment="1">
      <alignment horizontal="center"/>
    </xf>
    <xf numFmtId="3" fontId="12" fillId="5" borderId="0" xfId="4" applyNumberFormat="1" applyFont="1" applyFill="1" applyAlignment="1">
      <alignment horizontal="center"/>
    </xf>
    <xf numFmtId="3" fontId="59" fillId="5" borderId="0" xfId="4" applyNumberFormat="1" applyFont="1" applyFill="1" applyAlignment="1">
      <alignment horizontal="center"/>
    </xf>
    <xf numFmtId="3" fontId="12" fillId="5" borderId="0" xfId="4" applyNumberFormat="1" applyFont="1" applyFill="1" applyBorder="1" applyAlignment="1">
      <alignment horizontal="center"/>
    </xf>
    <xf numFmtId="3" fontId="59" fillId="5" borderId="0" xfId="4" applyNumberFormat="1" applyFont="1" applyFill="1" applyBorder="1" applyAlignment="1">
      <alignment horizontal="center"/>
    </xf>
    <xf numFmtId="3" fontId="12" fillId="0" borderId="1" xfId="4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0" fontId="12" fillId="13" borderId="0" xfId="4" applyNumberFormat="1" applyFont="1" applyFill="1" applyAlignment="1"/>
    <xf numFmtId="10" fontId="57" fillId="2" borderId="0" xfId="4" applyNumberFormat="1" applyFont="1" applyFill="1" applyAlignment="1"/>
    <xf numFmtId="10" fontId="12" fillId="15" borderId="0" xfId="4" applyNumberFormat="1" applyFont="1" applyFill="1" applyAlignment="1"/>
    <xf numFmtId="10" fontId="12" fillId="14" borderId="0" xfId="4" applyNumberFormat="1" applyFont="1" applyFill="1" applyAlignment="1"/>
    <xf numFmtId="10" fontId="57" fillId="14" borderId="0" xfId="4" applyNumberFormat="1" applyFont="1" applyFill="1" applyAlignment="1"/>
    <xf numFmtId="10" fontId="12" fillId="8" borderId="0" xfId="4" applyNumberFormat="1" applyFont="1" applyFill="1" applyAlignment="1"/>
    <xf numFmtId="10" fontId="57" fillId="11" borderId="0" xfId="4" applyNumberFormat="1" applyFont="1" applyFill="1" applyAlignment="1"/>
    <xf numFmtId="4" fontId="12" fillId="14" borderId="0" xfId="4" applyNumberFormat="1" applyFont="1" applyFill="1"/>
    <xf numFmtId="168" fontId="12" fillId="14" borderId="0" xfId="4" applyNumberFormat="1" applyFont="1" applyFill="1"/>
    <xf numFmtId="10" fontId="12" fillId="14" borderId="0" xfId="2" applyNumberFormat="1" applyFont="1" applyFill="1"/>
    <xf numFmtId="4" fontId="57" fillId="14" borderId="0" xfId="4" applyNumberFormat="1" applyFont="1" applyFill="1"/>
    <xf numFmtId="168" fontId="57" fillId="14" borderId="0" xfId="4" applyNumberFormat="1" applyFont="1" applyFill="1"/>
    <xf numFmtId="10" fontId="57" fillId="14" borderId="0" xfId="2" applyNumberFormat="1" applyFont="1" applyFill="1"/>
    <xf numFmtId="4" fontId="57" fillId="11" borderId="0" xfId="4" applyNumberFormat="1" applyFont="1" applyFill="1"/>
    <xf numFmtId="168" fontId="57" fillId="11" borderId="0" xfId="4" applyNumberFormat="1" applyFont="1" applyFill="1"/>
    <xf numFmtId="10" fontId="57" fillId="11" borderId="0" xfId="2" applyNumberFormat="1" applyFont="1" applyFill="1"/>
    <xf numFmtId="0" fontId="66" fillId="0" borderId="4" xfId="0" applyFont="1" applyBorder="1" applyAlignment="1">
      <alignment horizontal="center"/>
    </xf>
    <xf numFmtId="0" fontId="66" fillId="0" borderId="5" xfId="0" applyFont="1" applyBorder="1" applyAlignment="1">
      <alignment horizontal="center"/>
    </xf>
    <xf numFmtId="0" fontId="66" fillId="0" borderId="6" xfId="0" applyFont="1" applyBorder="1" applyAlignment="1">
      <alignment horizontal="center"/>
    </xf>
  </cellXfs>
  <cellStyles count="7">
    <cellStyle name="Comma" xfId="1" builtinId="3"/>
    <cellStyle name="Comma 2" xfId="4"/>
    <cellStyle name="Currency" xfId="6" builtinId="4"/>
    <cellStyle name="Normal" xfId="0" builtinId="0"/>
    <cellStyle name="Normal 2" xfId="3"/>
    <cellStyle name="Normal 3" xfId="5"/>
    <cellStyle name="Percent" xfId="2" builtinId="5"/>
  </cellStyles>
  <dxfs count="0"/>
  <tableStyles count="0" defaultTableStyle="TableStyleMedium9" defaultPivotStyle="PivotStyleLight16"/>
  <colors>
    <mruColors>
      <color rgb="FF0066FF"/>
      <color rgb="FF009900"/>
      <color rgb="FF0000FF"/>
      <color rgb="FF008000"/>
      <color rgb="FF006600"/>
      <color rgb="FFFF9900"/>
      <color rgb="FFFF6699"/>
      <color rgb="FFFFFF99"/>
      <color rgb="FFFFFF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7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49" defaultRowHeight="12.75" x14ac:dyDescent="0.2"/>
  <cols>
    <col min="1" max="1" width="5.42578125" style="280" customWidth="1"/>
    <col min="2" max="2" width="5.7109375" style="280" customWidth="1"/>
    <col min="3" max="3" width="6.28515625" style="280" bestFit="1" customWidth="1"/>
    <col min="4" max="4" width="6.7109375" style="280" bestFit="1" customWidth="1"/>
    <col min="5" max="5" width="12.42578125" style="281" bestFit="1" customWidth="1"/>
    <col min="6" max="6" width="12.7109375" style="281" bestFit="1" customWidth="1"/>
    <col min="7" max="7" width="11.7109375" style="282" bestFit="1" customWidth="1"/>
    <col min="8" max="8" width="11.42578125" style="309" bestFit="1" customWidth="1"/>
    <col min="9" max="9" width="9.28515625" style="283" bestFit="1" customWidth="1"/>
    <col min="10" max="10" width="8.5703125" style="329" bestFit="1" customWidth="1"/>
    <col min="11" max="11" width="7.28515625" style="329" customWidth="1"/>
    <col min="12" max="12" width="7.28515625" style="329" bestFit="1" customWidth="1"/>
    <col min="13" max="13" width="5" style="453" bestFit="1" customWidth="1"/>
    <col min="14" max="15" width="5.28515625" style="453" bestFit="1" customWidth="1"/>
    <col min="16" max="16" width="39.28515625" style="284" customWidth="1"/>
    <col min="17" max="17" width="55.140625" style="446" customWidth="1"/>
    <col min="18" max="18" width="2.7109375" style="285" customWidth="1"/>
    <col min="19" max="19" width="11.5703125" style="63" bestFit="1" customWidth="1"/>
    <col min="20" max="20" width="11.85546875" style="63" bestFit="1" customWidth="1"/>
    <col min="21" max="21" width="11.7109375" style="63" bestFit="1" customWidth="1"/>
    <col min="22" max="29" width="8.7109375" style="63" customWidth="1"/>
    <col min="30" max="16384" width="49" style="63"/>
  </cols>
  <sheetData>
    <row r="1" spans="1:21" ht="13.15" x14ac:dyDescent="0.25">
      <c r="A1" s="271" t="s">
        <v>356</v>
      </c>
      <c r="B1" s="298"/>
      <c r="C1" s="298"/>
      <c r="D1" s="298"/>
      <c r="E1" s="299"/>
      <c r="F1" s="299"/>
      <c r="G1" s="300"/>
      <c r="H1" s="301"/>
      <c r="I1" s="302"/>
      <c r="J1" s="328"/>
      <c r="K1" s="328"/>
      <c r="L1" s="328"/>
      <c r="M1" s="448"/>
      <c r="N1" s="448"/>
      <c r="O1" s="448"/>
      <c r="P1" s="303"/>
      <c r="Q1" s="459"/>
      <c r="R1" s="346"/>
      <c r="S1" s="347" t="s">
        <v>26</v>
      </c>
      <c r="T1" s="347" t="s">
        <v>27</v>
      </c>
      <c r="U1" s="347" t="s">
        <v>29</v>
      </c>
    </row>
    <row r="2" spans="1:21" ht="13.15" x14ac:dyDescent="0.25">
      <c r="A2" s="298"/>
      <c r="B2" s="298"/>
      <c r="C2" s="298"/>
      <c r="D2" s="298"/>
      <c r="E2" s="299"/>
      <c r="F2" s="299"/>
      <c r="G2" s="300"/>
      <c r="H2" s="301"/>
      <c r="I2" s="302"/>
      <c r="J2" s="328"/>
      <c r="K2" s="328"/>
      <c r="L2" s="328"/>
      <c r="M2" s="448"/>
      <c r="N2" s="448"/>
      <c r="O2" s="448"/>
      <c r="P2" s="303"/>
      <c r="Q2" s="459"/>
      <c r="R2" s="346"/>
      <c r="S2" s="476" t="s">
        <v>155</v>
      </c>
      <c r="T2" s="477"/>
      <c r="U2" s="478"/>
    </row>
    <row r="3" spans="1:21" s="278" customFormat="1" ht="13.15" x14ac:dyDescent="0.25">
      <c r="A3" s="278" t="s">
        <v>13</v>
      </c>
      <c r="B3" s="278" t="s">
        <v>15</v>
      </c>
      <c r="C3" s="278" t="s">
        <v>15</v>
      </c>
      <c r="D3" s="278" t="s">
        <v>3</v>
      </c>
      <c r="E3" s="279" t="s">
        <v>15</v>
      </c>
      <c r="F3" s="279" t="s">
        <v>15</v>
      </c>
      <c r="G3" s="290" t="s">
        <v>148</v>
      </c>
      <c r="H3" s="291" t="s">
        <v>23</v>
      </c>
      <c r="I3" s="292" t="s">
        <v>24</v>
      </c>
      <c r="J3" s="103" t="s">
        <v>26</v>
      </c>
      <c r="K3" s="103" t="s">
        <v>27</v>
      </c>
      <c r="L3" s="103" t="s">
        <v>29</v>
      </c>
      <c r="M3" s="449"/>
      <c r="N3" s="449"/>
      <c r="O3" s="449"/>
      <c r="P3" s="278" t="s">
        <v>15</v>
      </c>
      <c r="Q3" s="278" t="s">
        <v>15</v>
      </c>
      <c r="R3" s="348"/>
      <c r="S3" s="348"/>
      <c r="T3" s="348"/>
      <c r="U3" s="348"/>
    </row>
    <row r="4" spans="1:21" s="293" customFormat="1" ht="13.15" x14ac:dyDescent="0.25">
      <c r="A4" s="293" t="s">
        <v>14</v>
      </c>
      <c r="B4" s="293" t="s">
        <v>16</v>
      </c>
      <c r="C4" s="293" t="s">
        <v>17</v>
      </c>
      <c r="D4" s="293" t="s">
        <v>18</v>
      </c>
      <c r="E4" s="294" t="s">
        <v>19</v>
      </c>
      <c r="F4" s="294" t="s">
        <v>20</v>
      </c>
      <c r="G4" s="295" t="s">
        <v>149</v>
      </c>
      <c r="H4" s="296" t="s">
        <v>150</v>
      </c>
      <c r="I4" s="297" t="s">
        <v>25</v>
      </c>
      <c r="J4" s="104" t="s">
        <v>25</v>
      </c>
      <c r="K4" s="104" t="s">
        <v>28</v>
      </c>
      <c r="L4" s="104" t="s">
        <v>28</v>
      </c>
      <c r="M4" s="450" t="s">
        <v>0</v>
      </c>
      <c r="N4" s="450" t="s">
        <v>1</v>
      </c>
      <c r="O4" s="450" t="s">
        <v>2</v>
      </c>
      <c r="P4" s="293" t="s">
        <v>3</v>
      </c>
      <c r="Q4" s="293" t="s">
        <v>22</v>
      </c>
      <c r="R4" s="349"/>
      <c r="S4" s="350">
        <v>4289160</v>
      </c>
      <c r="T4" s="350">
        <v>3227171.1845000051</v>
      </c>
      <c r="U4" s="350">
        <v>3206756.3455000054</v>
      </c>
    </row>
    <row r="5" spans="1:21" ht="13.15" x14ac:dyDescent="0.25">
      <c r="A5" s="298"/>
      <c r="B5" s="298"/>
      <c r="C5" s="298"/>
      <c r="D5" s="298"/>
      <c r="E5" s="299"/>
      <c r="F5" s="299"/>
      <c r="G5" s="300"/>
      <c r="H5" s="301"/>
      <c r="I5" s="302"/>
      <c r="J5" s="328"/>
      <c r="K5" s="328"/>
      <c r="L5" s="328"/>
      <c r="M5" s="448"/>
      <c r="N5" s="448"/>
      <c r="O5" s="448"/>
      <c r="P5" s="303"/>
      <c r="Q5" s="459"/>
      <c r="R5" s="304"/>
    </row>
    <row r="6" spans="1:21" ht="13.15" x14ac:dyDescent="0.25">
      <c r="A6" s="305"/>
      <c r="B6" s="305"/>
      <c r="C6" s="305"/>
      <c r="D6" s="305"/>
      <c r="E6" s="306"/>
      <c r="F6" s="306"/>
      <c r="G6" s="406"/>
      <c r="H6" s="406"/>
      <c r="I6" s="307"/>
      <c r="J6" s="435"/>
      <c r="K6" s="435"/>
      <c r="L6" s="435"/>
      <c r="M6" s="454"/>
      <c r="N6" s="454"/>
      <c r="O6" s="451"/>
      <c r="P6" s="308"/>
      <c r="Q6" s="445"/>
    </row>
    <row r="7" spans="1:21" ht="13.15" x14ac:dyDescent="0.25">
      <c r="A7" s="280" t="s">
        <v>117</v>
      </c>
      <c r="B7" s="280" t="s">
        <v>4</v>
      </c>
      <c r="C7" s="280">
        <v>6</v>
      </c>
      <c r="D7" s="280">
        <v>280</v>
      </c>
      <c r="E7" s="281">
        <v>41702.413888888892</v>
      </c>
      <c r="F7" s="281">
        <v>41702.559027777781</v>
      </c>
      <c r="G7" s="356">
        <f>(F7-E7)*24</f>
        <v>3.4833333333372138</v>
      </c>
      <c r="H7" s="356">
        <f>G7*(N7-M7)/N7</f>
        <v>1.0388888888900463</v>
      </c>
      <c r="I7" s="283">
        <f>H7*O7</f>
        <v>110.1222222223449</v>
      </c>
      <c r="J7" s="436">
        <f>I7/$S$4</f>
        <v>2.5674542852760192E-5</v>
      </c>
      <c r="K7" s="436">
        <f>I7/$T$4</f>
        <v>3.4123452375646584E-5</v>
      </c>
      <c r="L7" s="436">
        <f>I7/$U$4</f>
        <v>3.4340688957200575E-5</v>
      </c>
      <c r="M7" s="399">
        <v>80</v>
      </c>
      <c r="N7" s="399">
        <v>114</v>
      </c>
      <c r="O7" s="453">
        <v>106</v>
      </c>
      <c r="P7" s="284" t="s">
        <v>178</v>
      </c>
      <c r="Q7" s="446" t="s">
        <v>229</v>
      </c>
    </row>
    <row r="8" spans="1:21" ht="13.15" x14ac:dyDescent="0.25">
      <c r="A8" s="280" t="s">
        <v>117</v>
      </c>
      <c r="B8" s="416" t="s">
        <v>172</v>
      </c>
      <c r="C8" s="280">
        <v>7</v>
      </c>
      <c r="D8" s="280">
        <v>9656</v>
      </c>
      <c r="E8" s="281">
        <v>41709.487500000003</v>
      </c>
      <c r="F8" s="281">
        <v>41709.672222222223</v>
      </c>
      <c r="G8" s="417">
        <f t="shared" ref="G8:G12" si="0">(F8-E8)*24</f>
        <v>4.4333333332906477</v>
      </c>
      <c r="H8" s="417"/>
      <c r="I8" s="418"/>
      <c r="J8" s="460"/>
      <c r="K8" s="460"/>
      <c r="L8" s="460"/>
      <c r="M8" s="399">
        <v>0</v>
      </c>
      <c r="N8" s="399">
        <v>114</v>
      </c>
      <c r="O8" s="453">
        <v>106</v>
      </c>
      <c r="P8" s="284" t="s">
        <v>230</v>
      </c>
      <c r="Q8" s="446" t="s">
        <v>231</v>
      </c>
    </row>
    <row r="9" spans="1:21" ht="13.15" x14ac:dyDescent="0.25">
      <c r="A9" s="280" t="s">
        <v>117</v>
      </c>
      <c r="B9" s="280" t="s">
        <v>4</v>
      </c>
      <c r="C9" s="280">
        <v>8</v>
      </c>
      <c r="D9" s="280">
        <v>310</v>
      </c>
      <c r="E9" s="281">
        <v>41711.427083333336</v>
      </c>
      <c r="F9" s="281">
        <v>41711.572916666664</v>
      </c>
      <c r="G9" s="356">
        <f t="shared" si="0"/>
        <v>3.4999999998835847</v>
      </c>
      <c r="H9" s="356">
        <f t="shared" ref="H9:H12" si="1">G9*(N9-M9)/N9</f>
        <v>1.0438596490880867</v>
      </c>
      <c r="I9" s="283">
        <f t="shared" ref="I9:I12" si="2">H9*O9</f>
        <v>110.64912280333719</v>
      </c>
      <c r="J9" s="436">
        <f t="shared" ref="J9:J12" si="3">I9/$S$4</f>
        <v>2.5797387554518178E-5</v>
      </c>
      <c r="K9" s="436">
        <f t="shared" ref="K9:K12" si="4">I9/$T$4</f>
        <v>3.4286722481528471E-5</v>
      </c>
      <c r="L9" s="436">
        <f t="shared" ref="L9:L12" si="5">I9/$U$4</f>
        <v>3.4504998472556073E-5</v>
      </c>
      <c r="M9" s="399">
        <v>80</v>
      </c>
      <c r="N9" s="399">
        <v>114</v>
      </c>
      <c r="O9" s="453">
        <v>106</v>
      </c>
      <c r="P9" s="284" t="s">
        <v>180</v>
      </c>
      <c r="Q9" s="446" t="s">
        <v>232</v>
      </c>
    </row>
    <row r="10" spans="1:21" ht="13.15" x14ac:dyDescent="0.25">
      <c r="A10" s="280" t="s">
        <v>117</v>
      </c>
      <c r="B10" s="280" t="s">
        <v>4</v>
      </c>
      <c r="C10" s="280">
        <v>9</v>
      </c>
      <c r="D10" s="280">
        <v>310</v>
      </c>
      <c r="E10" s="281">
        <v>41715.272222222222</v>
      </c>
      <c r="F10" s="281">
        <v>41715.310416666667</v>
      </c>
      <c r="G10" s="356">
        <f t="shared" si="0"/>
        <v>0.91666666668606922</v>
      </c>
      <c r="H10" s="356">
        <f t="shared" si="1"/>
        <v>0.23318713450785972</v>
      </c>
      <c r="I10" s="283">
        <f t="shared" si="2"/>
        <v>24.717836257833131</v>
      </c>
      <c r="J10" s="436">
        <f t="shared" si="3"/>
        <v>5.7628617859518254E-6</v>
      </c>
      <c r="K10" s="436">
        <f t="shared" si="4"/>
        <v>7.6592888460804521E-6</v>
      </c>
      <c r="L10" s="436">
        <f t="shared" si="5"/>
        <v>7.7080493790927741E-6</v>
      </c>
      <c r="M10" s="399">
        <v>85</v>
      </c>
      <c r="N10" s="399">
        <v>114</v>
      </c>
      <c r="O10" s="453">
        <v>106</v>
      </c>
      <c r="P10" s="284" t="s">
        <v>180</v>
      </c>
      <c r="Q10" s="446" t="s">
        <v>233</v>
      </c>
    </row>
    <row r="11" spans="1:21" ht="13.15" x14ac:dyDescent="0.25">
      <c r="A11" s="280" t="s">
        <v>117</v>
      </c>
      <c r="B11" s="280" t="s">
        <v>4</v>
      </c>
      <c r="C11" s="280">
        <v>10</v>
      </c>
      <c r="D11" s="280">
        <v>9205</v>
      </c>
      <c r="E11" s="281">
        <v>41716.359027777777</v>
      </c>
      <c r="F11" s="281">
        <v>41716.442361111112</v>
      </c>
      <c r="G11" s="356">
        <f t="shared" si="0"/>
        <v>2.0000000000582077</v>
      </c>
      <c r="H11" s="356">
        <f t="shared" si="1"/>
        <v>0.1228070175474338</v>
      </c>
      <c r="I11" s="283">
        <f t="shared" si="2"/>
        <v>13.017543860027983</v>
      </c>
      <c r="J11" s="436">
        <f t="shared" si="3"/>
        <v>3.0349867713090634E-6</v>
      </c>
      <c r="K11" s="436">
        <f t="shared" si="4"/>
        <v>4.0337320569019735E-6</v>
      </c>
      <c r="L11" s="436">
        <f t="shared" si="5"/>
        <v>4.0594115852597634E-6</v>
      </c>
      <c r="M11" s="399">
        <v>107</v>
      </c>
      <c r="N11" s="399">
        <v>114</v>
      </c>
      <c r="O11" s="453">
        <v>106</v>
      </c>
      <c r="P11" s="284" t="s">
        <v>234</v>
      </c>
      <c r="Q11" s="446" t="s">
        <v>235</v>
      </c>
    </row>
    <row r="12" spans="1:21" ht="13.15" x14ac:dyDescent="0.25">
      <c r="A12" s="280" t="s">
        <v>117</v>
      </c>
      <c r="B12" s="280" t="s">
        <v>4</v>
      </c>
      <c r="C12" s="280">
        <v>11</v>
      </c>
      <c r="D12" s="280">
        <v>9205</v>
      </c>
      <c r="E12" s="281">
        <v>41716.442361111112</v>
      </c>
      <c r="F12" s="281">
        <v>41716.45208333333</v>
      </c>
      <c r="G12" s="356">
        <f t="shared" si="0"/>
        <v>0.23333333322079852</v>
      </c>
      <c r="H12" s="356">
        <f t="shared" si="1"/>
        <v>4.0935672494876937E-3</v>
      </c>
      <c r="I12" s="283">
        <f t="shared" si="2"/>
        <v>0.43391812844569555</v>
      </c>
      <c r="J12" s="436">
        <f t="shared" si="3"/>
        <v>1.0116622565856615E-7</v>
      </c>
      <c r="K12" s="436">
        <f t="shared" si="4"/>
        <v>1.3445773516130466E-7</v>
      </c>
      <c r="L12" s="436">
        <f t="shared" si="5"/>
        <v>1.3531371943945991E-7</v>
      </c>
      <c r="M12" s="399">
        <v>112</v>
      </c>
      <c r="N12" s="399">
        <v>114</v>
      </c>
      <c r="O12" s="453">
        <v>106</v>
      </c>
      <c r="P12" s="284" t="s">
        <v>234</v>
      </c>
      <c r="Q12" s="446" t="s">
        <v>235</v>
      </c>
    </row>
    <row r="13" spans="1:21" ht="13.15" x14ac:dyDescent="0.25">
      <c r="A13" s="310"/>
      <c r="B13" s="310"/>
      <c r="C13" s="310"/>
      <c r="D13" s="310"/>
      <c r="E13" s="311"/>
      <c r="F13" s="311"/>
      <c r="G13" s="413"/>
      <c r="H13" s="413"/>
      <c r="I13" s="312"/>
      <c r="J13" s="437"/>
      <c r="K13" s="438"/>
      <c r="L13" s="438"/>
      <c r="M13" s="455"/>
      <c r="N13" s="455">
        <v>114</v>
      </c>
      <c r="O13" s="452">
        <v>107</v>
      </c>
      <c r="P13" s="308"/>
      <c r="Q13" s="445"/>
    </row>
    <row r="14" spans="1:21" ht="13.15" x14ac:dyDescent="0.25">
      <c r="A14" s="314" t="s">
        <v>117</v>
      </c>
      <c r="B14" s="314"/>
      <c r="C14" s="314"/>
      <c r="D14" s="314"/>
      <c r="E14" s="315"/>
      <c r="F14" s="315"/>
      <c r="G14" s="414">
        <f t="shared" ref="G14:L14" si="6">SUM(G6:G13)</f>
        <v>14.566666666476522</v>
      </c>
      <c r="H14" s="414">
        <f t="shared" si="6"/>
        <v>2.4428362572829134</v>
      </c>
      <c r="I14" s="316">
        <f t="shared" si="6"/>
        <v>258.94064327198885</v>
      </c>
      <c r="J14" s="439">
        <f t="shared" si="6"/>
        <v>6.0370945190197831E-5</v>
      </c>
      <c r="K14" s="439">
        <f t="shared" si="6"/>
        <v>8.0237653495318783E-5</v>
      </c>
      <c r="L14" s="439">
        <f t="shared" si="6"/>
        <v>8.0748462113548647E-5</v>
      </c>
      <c r="M14" s="292"/>
      <c r="N14" s="292"/>
    </row>
    <row r="15" spans="1:21" ht="13.15" x14ac:dyDescent="0.25">
      <c r="A15" s="314"/>
      <c r="B15" s="286" t="s">
        <v>147</v>
      </c>
      <c r="C15" s="314"/>
      <c r="D15" s="314"/>
      <c r="E15" s="315"/>
      <c r="F15" s="315"/>
      <c r="G15" s="408"/>
      <c r="H15" s="408"/>
      <c r="I15" s="287"/>
      <c r="J15" s="439"/>
      <c r="K15" s="439"/>
      <c r="L15" s="439"/>
      <c r="M15" s="292"/>
      <c r="N15" s="292"/>
    </row>
    <row r="16" spans="1:21" ht="13.15" x14ac:dyDescent="0.25">
      <c r="A16" s="314"/>
      <c r="B16" s="430" t="s">
        <v>7</v>
      </c>
      <c r="C16" s="314"/>
      <c r="D16" s="314"/>
      <c r="E16" s="315"/>
      <c r="F16" s="315"/>
      <c r="G16" s="431"/>
      <c r="H16" s="431"/>
      <c r="I16" s="432"/>
      <c r="J16" s="439"/>
      <c r="K16" s="439"/>
      <c r="L16" s="439"/>
      <c r="M16" s="292"/>
      <c r="N16" s="292"/>
    </row>
    <row r="17" spans="1:18" ht="13.15" x14ac:dyDescent="0.25">
      <c r="G17" s="356"/>
      <c r="H17" s="356"/>
      <c r="J17" s="436"/>
      <c r="K17" s="436"/>
      <c r="L17" s="436"/>
      <c r="M17" s="399"/>
      <c r="N17" s="399"/>
    </row>
    <row r="18" spans="1:18" ht="13.15" x14ac:dyDescent="0.25">
      <c r="A18" s="305"/>
      <c r="B18" s="305"/>
      <c r="C18" s="305"/>
      <c r="D18" s="305"/>
      <c r="E18" s="306"/>
      <c r="F18" s="306"/>
      <c r="G18" s="406"/>
      <c r="H18" s="406"/>
      <c r="I18" s="307"/>
      <c r="J18" s="435"/>
      <c r="K18" s="435"/>
      <c r="L18" s="435"/>
      <c r="M18" s="454"/>
      <c r="N18" s="454"/>
      <c r="O18" s="451"/>
      <c r="P18" s="308"/>
      <c r="Q18" s="445"/>
    </row>
    <row r="19" spans="1:18" s="335" customFormat="1" ht="13.15" x14ac:dyDescent="0.25">
      <c r="A19" s="278" t="s">
        <v>127</v>
      </c>
      <c r="B19" s="331" t="s">
        <v>5</v>
      </c>
      <c r="C19" s="278">
        <v>15</v>
      </c>
      <c r="D19" s="278">
        <v>8560</v>
      </c>
      <c r="E19" s="422">
        <v>41698.518055555556</v>
      </c>
      <c r="F19" s="279">
        <v>41700.763194444444</v>
      </c>
      <c r="G19" s="364">
        <f t="shared" ref="G19:G24" si="7">(F19-E19)*24</f>
        <v>53.883333333302289</v>
      </c>
      <c r="H19" s="364">
        <f t="shared" ref="H19:H24" si="8">G19*(N19-M19)/N19</f>
        <v>53.883333333302289</v>
      </c>
      <c r="I19" s="332">
        <f t="shared" ref="I19:I24" si="9">H19*O19</f>
        <v>9052.3999999947846</v>
      </c>
      <c r="J19" s="461">
        <f t="shared" ref="J19:J27" si="10">I19/$S$4</f>
        <v>2.1105298007056822E-3</v>
      </c>
      <c r="K19" s="461">
        <f t="shared" ref="K19:K24" si="11">I19/$T$4</f>
        <v>2.805057272286378E-3</v>
      </c>
      <c r="L19" s="461"/>
      <c r="M19" s="292">
        <v>0</v>
      </c>
      <c r="N19" s="292">
        <v>180</v>
      </c>
      <c r="O19" s="449">
        <v>168</v>
      </c>
      <c r="P19" s="333" t="s">
        <v>236</v>
      </c>
      <c r="Q19" s="447" t="s">
        <v>237</v>
      </c>
      <c r="R19" s="334"/>
    </row>
    <row r="20" spans="1:18" ht="13.15" x14ac:dyDescent="0.25">
      <c r="A20" s="280" t="s">
        <v>127</v>
      </c>
      <c r="B20" s="280" t="s">
        <v>4</v>
      </c>
      <c r="C20" s="280">
        <v>16</v>
      </c>
      <c r="D20" s="280">
        <v>310</v>
      </c>
      <c r="E20" s="281">
        <v>41700.84375</v>
      </c>
      <c r="F20" s="281">
        <v>41701.306944444441</v>
      </c>
      <c r="G20" s="356">
        <f t="shared" si="7"/>
        <v>11.116666666581295</v>
      </c>
      <c r="H20" s="356">
        <f t="shared" si="8"/>
        <v>3.0879629629392489</v>
      </c>
      <c r="I20" s="283">
        <f t="shared" si="9"/>
        <v>518.77777777379379</v>
      </c>
      <c r="J20" s="436">
        <f t="shared" si="10"/>
        <v>1.209509036207075E-4</v>
      </c>
      <c r="K20" s="436">
        <f t="shared" si="11"/>
        <v>1.6075310174603258E-4</v>
      </c>
      <c r="L20" s="436">
        <f t="shared" ref="L20:L24" si="12">I20/$U$4</f>
        <v>1.6177648747831656E-4</v>
      </c>
      <c r="M20" s="399">
        <v>130</v>
      </c>
      <c r="N20" s="399">
        <v>180</v>
      </c>
      <c r="O20" s="453">
        <v>168</v>
      </c>
      <c r="P20" s="284" t="s">
        <v>180</v>
      </c>
      <c r="Q20" s="446" t="s">
        <v>238</v>
      </c>
    </row>
    <row r="21" spans="1:18" ht="13.15" x14ac:dyDescent="0.25">
      <c r="A21" s="280" t="s">
        <v>127</v>
      </c>
      <c r="B21" s="280" t="s">
        <v>4</v>
      </c>
      <c r="C21" s="280">
        <v>17</v>
      </c>
      <c r="D21" s="280">
        <v>3410</v>
      </c>
      <c r="E21" s="281">
        <v>41701.306944444441</v>
      </c>
      <c r="F21" s="281">
        <v>41704.701388888891</v>
      </c>
      <c r="G21" s="356">
        <f t="shared" si="7"/>
        <v>81.466666666790843</v>
      </c>
      <c r="H21" s="356">
        <f t="shared" si="8"/>
        <v>33.944444444496185</v>
      </c>
      <c r="I21" s="283">
        <f t="shared" si="9"/>
        <v>5702.666666675359</v>
      </c>
      <c r="J21" s="436">
        <f t="shared" si="10"/>
        <v>1.3295532614020832E-3</v>
      </c>
      <c r="K21" s="436">
        <f t="shared" si="11"/>
        <v>1.7670790734823972E-3</v>
      </c>
      <c r="L21" s="436">
        <f t="shared" si="12"/>
        <v>1.7783286449804109E-3</v>
      </c>
      <c r="M21" s="399">
        <v>105</v>
      </c>
      <c r="N21" s="399">
        <v>180</v>
      </c>
      <c r="O21" s="453">
        <v>168</v>
      </c>
      <c r="P21" s="284" t="s">
        <v>239</v>
      </c>
      <c r="Q21" s="446" t="s">
        <v>240</v>
      </c>
    </row>
    <row r="22" spans="1:18" ht="13.15" x14ac:dyDescent="0.25">
      <c r="A22" s="280" t="s">
        <v>127</v>
      </c>
      <c r="B22" s="280" t="s">
        <v>4</v>
      </c>
      <c r="C22" s="280">
        <v>18</v>
      </c>
      <c r="D22" s="280">
        <v>310</v>
      </c>
      <c r="E22" s="281">
        <v>41704.701388888891</v>
      </c>
      <c r="F22" s="281">
        <v>41704.791666666664</v>
      </c>
      <c r="G22" s="356">
        <f t="shared" si="7"/>
        <v>2.1666666665696539</v>
      </c>
      <c r="H22" s="356">
        <f t="shared" si="8"/>
        <v>0.60185185182490386</v>
      </c>
      <c r="I22" s="283">
        <f t="shared" si="9"/>
        <v>101.11111110658385</v>
      </c>
      <c r="J22" s="436">
        <f t="shared" si="10"/>
        <v>2.3573639385470312E-5</v>
      </c>
      <c r="K22" s="436">
        <f t="shared" si="11"/>
        <v>3.1331189244691175E-5</v>
      </c>
      <c r="L22" s="436">
        <f t="shared" si="12"/>
        <v>3.1530649732235378E-5</v>
      </c>
      <c r="M22" s="399">
        <v>130</v>
      </c>
      <c r="N22" s="399">
        <v>180</v>
      </c>
      <c r="O22" s="453">
        <v>168</v>
      </c>
      <c r="P22" s="284" t="s">
        <v>180</v>
      </c>
      <c r="Q22" s="446" t="s">
        <v>238</v>
      </c>
    </row>
    <row r="23" spans="1:18" ht="13.15" x14ac:dyDescent="0.25">
      <c r="A23" s="280" t="s">
        <v>127</v>
      </c>
      <c r="B23" s="430" t="s">
        <v>7</v>
      </c>
      <c r="C23" s="280">
        <v>19</v>
      </c>
      <c r="D23" s="280">
        <v>310</v>
      </c>
      <c r="E23" s="281">
        <v>41704.791666666664</v>
      </c>
      <c r="F23" s="281">
        <v>41706.319444444445</v>
      </c>
      <c r="G23" s="431">
        <f t="shared" si="7"/>
        <v>36.666666666744277</v>
      </c>
      <c r="H23" s="431">
        <f t="shared" si="8"/>
        <v>10.185185185206743</v>
      </c>
      <c r="I23" s="432">
        <f t="shared" si="9"/>
        <v>1711.1111111147329</v>
      </c>
      <c r="J23" s="462">
        <f t="shared" si="10"/>
        <v>3.9893851269589685E-4</v>
      </c>
      <c r="K23" s="462"/>
      <c r="L23" s="462"/>
      <c r="M23" s="399">
        <v>130</v>
      </c>
      <c r="N23" s="399">
        <v>180</v>
      </c>
      <c r="O23" s="453">
        <v>168</v>
      </c>
      <c r="P23" s="284" t="s">
        <v>180</v>
      </c>
      <c r="Q23" s="446" t="s">
        <v>241</v>
      </c>
    </row>
    <row r="24" spans="1:18" s="335" customFormat="1" ht="13.15" x14ac:dyDescent="0.25">
      <c r="A24" s="419" t="s">
        <v>127</v>
      </c>
      <c r="B24" s="419" t="s">
        <v>175</v>
      </c>
      <c r="C24" s="278">
        <v>20</v>
      </c>
      <c r="D24" s="278">
        <v>1040</v>
      </c>
      <c r="E24" s="279">
        <v>41708.618055555555</v>
      </c>
      <c r="F24" s="279">
        <v>41709.881249999999</v>
      </c>
      <c r="G24" s="420">
        <f t="shared" si="7"/>
        <v>30.316666666651145</v>
      </c>
      <c r="H24" s="420">
        <f t="shared" si="8"/>
        <v>30.316666666651145</v>
      </c>
      <c r="I24" s="421">
        <f t="shared" si="9"/>
        <v>5093.1999999973923</v>
      </c>
      <c r="J24" s="464">
        <f t="shared" si="10"/>
        <v>1.1874586166049745E-3</v>
      </c>
      <c r="K24" s="464">
        <f t="shared" si="11"/>
        <v>1.5782243050693626E-3</v>
      </c>
      <c r="L24" s="464">
        <f t="shared" si="12"/>
        <v>1.5882715901208416E-3</v>
      </c>
      <c r="M24" s="292">
        <v>0</v>
      </c>
      <c r="N24" s="292">
        <v>180</v>
      </c>
      <c r="O24" s="449">
        <v>168</v>
      </c>
      <c r="P24" s="333" t="s">
        <v>242</v>
      </c>
      <c r="Q24" s="447" t="s">
        <v>243</v>
      </c>
      <c r="R24" s="334"/>
    </row>
    <row r="25" spans="1:18" ht="13.15" x14ac:dyDescent="0.25">
      <c r="A25" s="280" t="s">
        <v>127</v>
      </c>
      <c r="B25" s="280" t="s">
        <v>4</v>
      </c>
      <c r="C25" s="280">
        <v>21</v>
      </c>
      <c r="D25" s="280">
        <v>350</v>
      </c>
      <c r="E25" s="281">
        <v>41725.379166666666</v>
      </c>
      <c r="F25" s="281">
        <v>41725.420138888891</v>
      </c>
      <c r="G25" s="282">
        <f t="shared" ref="G25:G27" si="13">(F25-E25)*24</f>
        <v>0.9833333333954215</v>
      </c>
      <c r="H25" s="309">
        <f t="shared" ref="H25:H27" si="14">G25*(N25-M25)/N25</f>
        <v>0.19120370371577641</v>
      </c>
      <c r="I25" s="283">
        <f t="shared" ref="I25:I27" si="15">H25*O25</f>
        <v>32.122222224250436</v>
      </c>
      <c r="J25" s="329">
        <f t="shared" si="10"/>
        <v>7.4891638978845362E-6</v>
      </c>
      <c r="K25" s="329">
        <f t="shared" ref="K25:K27" si="16">I25/$T$4</f>
        <v>9.9536778149645082E-6</v>
      </c>
      <c r="L25" s="329">
        <f t="shared" ref="L25:L27" si="17">I25/$U$4</f>
        <v>1.0017044877552698E-5</v>
      </c>
      <c r="M25" s="453">
        <v>145</v>
      </c>
      <c r="N25" s="453">
        <v>180</v>
      </c>
      <c r="O25" s="453">
        <v>168</v>
      </c>
      <c r="P25" s="284" t="s">
        <v>343</v>
      </c>
      <c r="Q25" s="446" t="s">
        <v>347</v>
      </c>
    </row>
    <row r="26" spans="1:18" ht="13.15" x14ac:dyDescent="0.25">
      <c r="A26" s="280" t="s">
        <v>127</v>
      </c>
      <c r="B26" s="280" t="s">
        <v>4</v>
      </c>
      <c r="C26" s="280">
        <v>22</v>
      </c>
      <c r="D26" s="280">
        <v>350</v>
      </c>
      <c r="E26" s="281">
        <v>41725.438194444447</v>
      </c>
      <c r="F26" s="281">
        <v>41725.550694444442</v>
      </c>
      <c r="G26" s="282">
        <f t="shared" si="13"/>
        <v>2.6999999998952262</v>
      </c>
      <c r="H26" s="309">
        <f t="shared" si="14"/>
        <v>0.52499999997962732</v>
      </c>
      <c r="I26" s="283">
        <f t="shared" si="15"/>
        <v>88.19999999657739</v>
      </c>
      <c r="J26" s="329">
        <f t="shared" si="10"/>
        <v>2.05634669717561E-5</v>
      </c>
      <c r="K26" s="329">
        <f t="shared" si="16"/>
        <v>2.7330437387455313E-5</v>
      </c>
      <c r="L26" s="329">
        <f t="shared" si="17"/>
        <v>2.7504428305052601E-5</v>
      </c>
      <c r="M26" s="453">
        <v>145</v>
      </c>
      <c r="N26" s="453">
        <v>180</v>
      </c>
      <c r="O26" s="453">
        <v>168</v>
      </c>
      <c r="P26" s="284" t="s">
        <v>343</v>
      </c>
      <c r="Q26" s="446" t="s">
        <v>348</v>
      </c>
    </row>
    <row r="27" spans="1:18" ht="13.15" x14ac:dyDescent="0.25">
      <c r="A27" s="280" t="s">
        <v>127</v>
      </c>
      <c r="B27" s="280" t="s">
        <v>4</v>
      </c>
      <c r="C27" s="280">
        <v>23</v>
      </c>
      <c r="D27" s="280">
        <v>350</v>
      </c>
      <c r="E27" s="281">
        <v>41725.600694444445</v>
      </c>
      <c r="F27" s="281">
        <v>41725.615972222222</v>
      </c>
      <c r="G27" s="282">
        <f t="shared" si="13"/>
        <v>0.36666666663950309</v>
      </c>
      <c r="H27" s="309">
        <f t="shared" si="14"/>
        <v>7.1296296291014485E-2</v>
      </c>
      <c r="I27" s="283">
        <f t="shared" si="15"/>
        <v>11.977777776890434</v>
      </c>
      <c r="J27" s="329">
        <f t="shared" si="10"/>
        <v>2.7925695886584868E-6</v>
      </c>
      <c r="K27" s="329">
        <f t="shared" si="16"/>
        <v>3.7115408796469486E-6</v>
      </c>
      <c r="L27" s="329">
        <f t="shared" si="17"/>
        <v>3.7351692758630307E-6</v>
      </c>
      <c r="M27" s="453">
        <v>145</v>
      </c>
      <c r="N27" s="453">
        <v>180</v>
      </c>
      <c r="O27" s="453">
        <v>168</v>
      </c>
      <c r="P27" s="284" t="s">
        <v>343</v>
      </c>
      <c r="Q27" s="446" t="s">
        <v>349</v>
      </c>
    </row>
    <row r="28" spans="1:18" ht="13.15" x14ac:dyDescent="0.25">
      <c r="A28" s="310"/>
      <c r="B28" s="310"/>
      <c r="C28" s="310"/>
      <c r="D28" s="310"/>
      <c r="E28" s="311"/>
      <c r="F28" s="311"/>
      <c r="G28" s="413"/>
      <c r="H28" s="413"/>
      <c r="I28" s="312"/>
      <c r="J28" s="437"/>
      <c r="K28" s="438"/>
      <c r="L28" s="438"/>
      <c r="M28" s="455"/>
      <c r="N28" s="455">
        <v>180</v>
      </c>
      <c r="O28" s="452">
        <v>168</v>
      </c>
      <c r="P28" s="308"/>
      <c r="Q28" s="445"/>
    </row>
    <row r="29" spans="1:18" ht="13.15" x14ac:dyDescent="0.25">
      <c r="A29" s="314" t="s">
        <v>127</v>
      </c>
      <c r="B29" s="314"/>
      <c r="C29" s="314"/>
      <c r="D29" s="314"/>
      <c r="E29" s="315"/>
      <c r="F29" s="315"/>
      <c r="G29" s="414">
        <f t="shared" ref="G29:L29" si="18">SUM(G18:G28)</f>
        <v>219.66666666656965</v>
      </c>
      <c r="H29" s="414">
        <f t="shared" si="18"/>
        <v>132.80694444440695</v>
      </c>
      <c r="I29" s="316">
        <f t="shared" si="18"/>
        <v>22311.566666660365</v>
      </c>
      <c r="J29" s="439">
        <f t="shared" si="18"/>
        <v>5.2018499348731127E-3</v>
      </c>
      <c r="K29" s="439">
        <f t="shared" si="18"/>
        <v>6.383440597910928E-3</v>
      </c>
      <c r="L29" s="439">
        <f t="shared" si="18"/>
        <v>3.6011640147702731E-3</v>
      </c>
      <c r="M29" s="292"/>
      <c r="N29" s="292"/>
    </row>
    <row r="30" spans="1:18" ht="13.15" x14ac:dyDescent="0.25">
      <c r="A30" s="314"/>
      <c r="B30" s="286" t="s">
        <v>147</v>
      </c>
      <c r="C30" s="314"/>
      <c r="D30" s="314"/>
      <c r="E30" s="315"/>
      <c r="F30" s="315"/>
      <c r="G30" s="408"/>
      <c r="H30" s="408"/>
      <c r="I30" s="287"/>
      <c r="J30" s="439"/>
      <c r="K30" s="439"/>
      <c r="L30" s="439"/>
      <c r="M30" s="292"/>
      <c r="N30" s="292"/>
    </row>
    <row r="31" spans="1:18" ht="13.15" x14ac:dyDescent="0.25">
      <c r="A31" s="314"/>
      <c r="B31" s="430" t="s">
        <v>7</v>
      </c>
      <c r="C31" s="314"/>
      <c r="D31" s="314"/>
      <c r="E31" s="315"/>
      <c r="F31" s="315"/>
      <c r="G31" s="431"/>
      <c r="H31" s="431"/>
      <c r="I31" s="432"/>
      <c r="J31" s="439"/>
      <c r="K31" s="439"/>
      <c r="L31" s="439"/>
      <c r="M31" s="292"/>
      <c r="N31" s="292"/>
    </row>
    <row r="32" spans="1:18" ht="13.15" x14ac:dyDescent="0.25">
      <c r="G32" s="356"/>
      <c r="H32" s="356"/>
      <c r="J32" s="436"/>
      <c r="K32" s="436"/>
      <c r="L32" s="436"/>
      <c r="M32" s="399"/>
      <c r="N32" s="399"/>
    </row>
    <row r="33" spans="1:18" x14ac:dyDescent="0.2">
      <c r="A33" s="305"/>
      <c r="B33" s="305"/>
      <c r="C33" s="305"/>
      <c r="D33" s="305"/>
      <c r="E33" s="306"/>
      <c r="F33" s="306"/>
      <c r="G33" s="406"/>
      <c r="H33" s="406"/>
      <c r="I33" s="307"/>
      <c r="J33" s="435"/>
      <c r="K33" s="435"/>
      <c r="L33" s="435"/>
      <c r="M33" s="454"/>
      <c r="N33" s="454"/>
      <c r="O33" s="451"/>
      <c r="P33" s="308"/>
      <c r="Q33" s="445"/>
    </row>
    <row r="34" spans="1:18" x14ac:dyDescent="0.2">
      <c r="A34" s="280" t="s">
        <v>114</v>
      </c>
      <c r="B34" s="416" t="s">
        <v>172</v>
      </c>
      <c r="C34" s="280">
        <v>13</v>
      </c>
      <c r="D34" s="280">
        <v>9656</v>
      </c>
      <c r="E34" s="281">
        <v>41709.487500000003</v>
      </c>
      <c r="F34" s="281">
        <v>41709.57708333333</v>
      </c>
      <c r="G34" s="417">
        <f t="shared" ref="G34:G38" si="19">(F34-E34)*24</f>
        <v>2.1499999998486601</v>
      </c>
      <c r="H34" s="417"/>
      <c r="I34" s="418"/>
      <c r="J34" s="460"/>
      <c r="K34" s="460"/>
      <c r="L34" s="460"/>
      <c r="M34" s="399">
        <v>0</v>
      </c>
      <c r="N34" s="399">
        <v>457</v>
      </c>
      <c r="O34" s="453">
        <v>414</v>
      </c>
      <c r="P34" s="284" t="s">
        <v>230</v>
      </c>
      <c r="Q34" s="446" t="s">
        <v>231</v>
      </c>
    </row>
    <row r="35" spans="1:18" x14ac:dyDescent="0.2">
      <c r="A35" s="280" t="s">
        <v>114</v>
      </c>
      <c r="B35" s="280" t="s">
        <v>4</v>
      </c>
      <c r="C35" s="280">
        <v>14</v>
      </c>
      <c r="D35" s="280">
        <v>310</v>
      </c>
      <c r="E35" s="281">
        <v>41709.57708333333</v>
      </c>
      <c r="F35" s="281">
        <v>41709.65</v>
      </c>
      <c r="G35" s="356">
        <f t="shared" si="19"/>
        <v>1.7500000001164153</v>
      </c>
      <c r="H35" s="356">
        <f t="shared" ref="H35" si="20">G35*(N35-M35)/N35</f>
        <v>0.40973741797036423</v>
      </c>
      <c r="I35" s="283">
        <f t="shared" ref="I35" si="21">H35*O35</f>
        <v>169.6312910397308</v>
      </c>
      <c r="J35" s="436">
        <f t="shared" ref="J35" si="22">I35/$S$4</f>
        <v>3.9548837310739354E-5</v>
      </c>
      <c r="K35" s="436">
        <f t="shared" ref="K35" si="23">I35/$T$4</f>
        <v>5.2563462345742364E-5</v>
      </c>
      <c r="L35" s="436">
        <f t="shared" ref="L35" si="24">I35/$U$4</f>
        <v>5.2898091642594528E-5</v>
      </c>
      <c r="M35" s="399">
        <v>350</v>
      </c>
      <c r="N35" s="399">
        <v>457</v>
      </c>
      <c r="O35" s="453">
        <v>414</v>
      </c>
      <c r="P35" s="284" t="s">
        <v>180</v>
      </c>
      <c r="Q35" s="446" t="s">
        <v>244</v>
      </c>
    </row>
    <row r="36" spans="1:18" x14ac:dyDescent="0.2">
      <c r="A36" s="280" t="s">
        <v>114</v>
      </c>
      <c r="B36" s="416" t="s">
        <v>172</v>
      </c>
      <c r="C36" s="280">
        <v>15</v>
      </c>
      <c r="D36" s="280">
        <v>9656</v>
      </c>
      <c r="E36" s="281">
        <v>41709.65</v>
      </c>
      <c r="F36" s="281">
        <v>41709.672222222223</v>
      </c>
      <c r="G36" s="417">
        <f t="shared" si="19"/>
        <v>0.53333333332557231</v>
      </c>
      <c r="H36" s="417"/>
      <c r="I36" s="418"/>
      <c r="J36" s="460"/>
      <c r="K36" s="460"/>
      <c r="L36" s="460"/>
      <c r="M36" s="399">
        <v>0</v>
      </c>
      <c r="N36" s="399">
        <v>457</v>
      </c>
      <c r="O36" s="453">
        <v>414</v>
      </c>
      <c r="P36" s="284" t="s">
        <v>230</v>
      </c>
      <c r="Q36" s="446" t="s">
        <v>231</v>
      </c>
    </row>
    <row r="37" spans="1:18" x14ac:dyDescent="0.2">
      <c r="A37" s="280" t="s">
        <v>114</v>
      </c>
      <c r="B37" s="416" t="s">
        <v>172</v>
      </c>
      <c r="C37" s="280">
        <v>16</v>
      </c>
      <c r="D37" s="280">
        <v>9656</v>
      </c>
      <c r="E37" s="281">
        <v>41710.364583333336</v>
      </c>
      <c r="F37" s="281">
        <v>41710.859722222223</v>
      </c>
      <c r="G37" s="417">
        <f t="shared" si="19"/>
        <v>11.883333333302289</v>
      </c>
      <c r="H37" s="417"/>
      <c r="I37" s="418"/>
      <c r="J37" s="460"/>
      <c r="K37" s="460"/>
      <c r="L37" s="460"/>
      <c r="M37" s="399">
        <v>0</v>
      </c>
      <c r="N37" s="399">
        <v>457</v>
      </c>
      <c r="O37" s="453">
        <v>414</v>
      </c>
      <c r="P37" s="284" t="s">
        <v>230</v>
      </c>
      <c r="Q37" s="446" t="s">
        <v>245</v>
      </c>
    </row>
    <row r="38" spans="1:18" x14ac:dyDescent="0.2">
      <c r="A38" s="280" t="s">
        <v>114</v>
      </c>
      <c r="B38" s="416" t="s">
        <v>172</v>
      </c>
      <c r="C38" s="280">
        <v>17</v>
      </c>
      <c r="D38" s="280">
        <v>9656</v>
      </c>
      <c r="E38" s="281">
        <v>41711.520833333336</v>
      </c>
      <c r="F38" s="281">
        <v>41711.708333333336</v>
      </c>
      <c r="G38" s="417">
        <f t="shared" si="19"/>
        <v>4.5</v>
      </c>
      <c r="H38" s="417"/>
      <c r="I38" s="418"/>
      <c r="J38" s="460"/>
      <c r="K38" s="460"/>
      <c r="L38" s="460"/>
      <c r="M38" s="399">
        <v>0</v>
      </c>
      <c r="N38" s="399">
        <v>457</v>
      </c>
      <c r="O38" s="453">
        <v>414</v>
      </c>
      <c r="P38" s="284" t="s">
        <v>230</v>
      </c>
      <c r="Q38" s="446" t="s">
        <v>245</v>
      </c>
    </row>
    <row r="39" spans="1:18" x14ac:dyDescent="0.2">
      <c r="A39" s="280" t="s">
        <v>114</v>
      </c>
      <c r="B39" s="280" t="s">
        <v>4</v>
      </c>
      <c r="C39" s="280">
        <v>18</v>
      </c>
      <c r="D39" s="280">
        <v>740</v>
      </c>
      <c r="E39" s="281">
        <v>41715.59375</v>
      </c>
      <c r="F39" s="281">
        <v>41716</v>
      </c>
      <c r="G39" s="282">
        <f t="shared" ref="G39:G51" si="25">(F39-E39)*24</f>
        <v>9.75</v>
      </c>
      <c r="H39" s="309">
        <f t="shared" ref="H39:H51" si="26">G39*(N39-M39)/N39</f>
        <v>0.57603938730853388</v>
      </c>
      <c r="I39" s="283">
        <f t="shared" ref="I39:I51" si="27">H39*O39</f>
        <v>238.48030634573303</v>
      </c>
      <c r="J39" s="329">
        <f t="shared" ref="J39:J51" si="28">I39/$S$4</f>
        <v>5.5600701849717202E-5</v>
      </c>
      <c r="K39" s="329">
        <f t="shared" ref="K39:K50" si="29">I39/$T$4</f>
        <v>7.3897631303584374E-5</v>
      </c>
      <c r="L39" s="329">
        <f t="shared" ref="L39:L50" si="30">I39/$U$4</f>
        <v>7.4368078098727074E-5</v>
      </c>
      <c r="M39" s="453">
        <v>430</v>
      </c>
      <c r="N39" s="453">
        <v>457</v>
      </c>
      <c r="O39" s="453">
        <v>414</v>
      </c>
      <c r="P39" s="284" t="s">
        <v>332</v>
      </c>
      <c r="Q39" s="446" t="s">
        <v>333</v>
      </c>
    </row>
    <row r="40" spans="1:18" x14ac:dyDescent="0.2">
      <c r="A40" s="280" t="s">
        <v>114</v>
      </c>
      <c r="B40" s="280" t="s">
        <v>4</v>
      </c>
      <c r="C40" s="280">
        <v>19</v>
      </c>
      <c r="D40" s="280">
        <v>740</v>
      </c>
      <c r="E40" s="281">
        <v>41717.425694444442</v>
      </c>
      <c r="F40" s="281">
        <v>41717.438888888886</v>
      </c>
      <c r="G40" s="282">
        <f t="shared" si="25"/>
        <v>0.31666666665114462</v>
      </c>
      <c r="H40" s="309">
        <f t="shared" si="26"/>
        <v>0.27716994892879182</v>
      </c>
      <c r="I40" s="283">
        <f t="shared" si="27"/>
        <v>114.74835885651981</v>
      </c>
      <c r="J40" s="329">
        <f t="shared" si="28"/>
        <v>2.675310756803659E-5</v>
      </c>
      <c r="K40" s="329">
        <f t="shared" si="29"/>
        <v>3.555694826715494E-5</v>
      </c>
      <c r="L40" s="329">
        <f t="shared" si="30"/>
        <v>3.5783310764331849E-5</v>
      </c>
      <c r="M40" s="453">
        <v>57</v>
      </c>
      <c r="N40" s="453">
        <v>457</v>
      </c>
      <c r="O40" s="453">
        <v>414</v>
      </c>
      <c r="P40" s="284" t="s">
        <v>332</v>
      </c>
      <c r="Q40" s="446" t="s">
        <v>334</v>
      </c>
    </row>
    <row r="41" spans="1:18" x14ac:dyDescent="0.2">
      <c r="A41" s="280" t="s">
        <v>114</v>
      </c>
      <c r="B41" s="424" t="s">
        <v>175</v>
      </c>
      <c r="C41" s="280">
        <v>20</v>
      </c>
      <c r="D41" s="280">
        <v>740</v>
      </c>
      <c r="E41" s="281">
        <v>41717.438888888886</v>
      </c>
      <c r="F41" s="281">
        <v>41717.520138888889</v>
      </c>
      <c r="G41" s="467">
        <f t="shared" si="25"/>
        <v>1.9500000000698492</v>
      </c>
      <c r="H41" s="468">
        <f t="shared" si="26"/>
        <v>1.9500000000698492</v>
      </c>
      <c r="I41" s="426">
        <f t="shared" si="27"/>
        <v>807.30000002891757</v>
      </c>
      <c r="J41" s="469">
        <f t="shared" si="28"/>
        <v>1.8821867219430321E-4</v>
      </c>
      <c r="K41" s="469">
        <f t="shared" si="29"/>
        <v>2.5015716671813147E-4</v>
      </c>
      <c r="L41" s="469">
        <f t="shared" si="30"/>
        <v>2.5174971623952342E-4</v>
      </c>
      <c r="M41" s="453">
        <v>0</v>
      </c>
      <c r="N41" s="453">
        <v>457</v>
      </c>
      <c r="O41" s="453">
        <v>414</v>
      </c>
      <c r="P41" s="284" t="s">
        <v>332</v>
      </c>
      <c r="Q41" s="446" t="s">
        <v>334</v>
      </c>
    </row>
    <row r="42" spans="1:18" x14ac:dyDescent="0.2">
      <c r="A42" s="280" t="s">
        <v>114</v>
      </c>
      <c r="B42" s="280" t="s">
        <v>4</v>
      </c>
      <c r="C42" s="280">
        <v>21</v>
      </c>
      <c r="D42" s="280">
        <v>310</v>
      </c>
      <c r="E42" s="281">
        <v>41717.907638888886</v>
      </c>
      <c r="F42" s="281">
        <v>41717.961111111108</v>
      </c>
      <c r="G42" s="282">
        <f t="shared" si="25"/>
        <v>1.2833333333255723</v>
      </c>
      <c r="H42" s="309">
        <f t="shared" si="26"/>
        <v>0.30047410648979483</v>
      </c>
      <c r="I42" s="283">
        <f t="shared" si="27"/>
        <v>124.39628008677506</v>
      </c>
      <c r="J42" s="329">
        <f t="shared" si="28"/>
        <v>2.9002480692437462E-5</v>
      </c>
      <c r="K42" s="329">
        <f t="shared" si="29"/>
        <v>3.8546539050747053E-5</v>
      </c>
      <c r="L42" s="329">
        <f t="shared" si="30"/>
        <v>3.8791933868420828E-5</v>
      </c>
      <c r="M42" s="453">
        <v>350</v>
      </c>
      <c r="N42" s="453">
        <v>457</v>
      </c>
      <c r="O42" s="453">
        <v>414</v>
      </c>
      <c r="P42" s="284" t="s">
        <v>180</v>
      </c>
      <c r="Q42" s="446" t="s">
        <v>335</v>
      </c>
    </row>
    <row r="43" spans="1:18" s="335" customFormat="1" x14ac:dyDescent="0.2">
      <c r="A43" s="419" t="s">
        <v>114</v>
      </c>
      <c r="B43" s="419" t="s">
        <v>175</v>
      </c>
      <c r="C43" s="278">
        <v>22</v>
      </c>
      <c r="D43" s="278">
        <v>310</v>
      </c>
      <c r="E43" s="279">
        <v>41717.961111111108</v>
      </c>
      <c r="F43" s="279">
        <v>41719.253472222219</v>
      </c>
      <c r="G43" s="470">
        <f t="shared" si="25"/>
        <v>31.016666666662786</v>
      </c>
      <c r="H43" s="471">
        <f t="shared" si="26"/>
        <v>31.016666666662786</v>
      </c>
      <c r="I43" s="421">
        <f t="shared" si="27"/>
        <v>12840.899999998393</v>
      </c>
      <c r="J43" s="472">
        <f t="shared" si="28"/>
        <v>2.9938029824017739E-3</v>
      </c>
      <c r="K43" s="472">
        <f t="shared" si="29"/>
        <v>3.9789956174846892E-3</v>
      </c>
      <c r="L43" s="472">
        <f t="shared" si="30"/>
        <v>4.0043266829479706E-3</v>
      </c>
      <c r="M43" s="449">
        <v>0</v>
      </c>
      <c r="N43" s="449">
        <v>457</v>
      </c>
      <c r="O43" s="449">
        <v>414</v>
      </c>
      <c r="P43" s="333" t="s">
        <v>180</v>
      </c>
      <c r="Q43" s="447" t="s">
        <v>336</v>
      </c>
      <c r="R43" s="334"/>
    </row>
    <row r="44" spans="1:18" x14ac:dyDescent="0.2">
      <c r="A44" s="280" t="s">
        <v>114</v>
      </c>
      <c r="B44" s="280" t="s">
        <v>4</v>
      </c>
      <c r="C44" s="280">
        <v>23</v>
      </c>
      <c r="D44" s="280">
        <v>310</v>
      </c>
      <c r="E44" s="281">
        <v>41719.472222222219</v>
      </c>
      <c r="F44" s="281">
        <v>41719.686111111114</v>
      </c>
      <c r="G44" s="282">
        <f t="shared" si="25"/>
        <v>5.1333333334769122</v>
      </c>
      <c r="H44" s="309">
        <f t="shared" si="26"/>
        <v>1.3142231947851175</v>
      </c>
      <c r="I44" s="283">
        <f t="shared" si="27"/>
        <v>544.08840264103867</v>
      </c>
      <c r="J44" s="329">
        <f t="shared" si="28"/>
        <v>1.2685197163105099E-4</v>
      </c>
      <c r="K44" s="329">
        <f t="shared" si="29"/>
        <v>1.685960773491896E-4</v>
      </c>
      <c r="L44" s="329">
        <f t="shared" si="30"/>
        <v>1.6966939300036002E-4</v>
      </c>
      <c r="M44" s="453">
        <v>340</v>
      </c>
      <c r="N44" s="453">
        <v>457</v>
      </c>
      <c r="O44" s="453">
        <v>414</v>
      </c>
      <c r="P44" s="284" t="s">
        <v>180</v>
      </c>
      <c r="Q44" s="446" t="s">
        <v>337</v>
      </c>
    </row>
    <row r="45" spans="1:18" x14ac:dyDescent="0.2">
      <c r="A45" s="280" t="s">
        <v>114</v>
      </c>
      <c r="B45" s="280" t="s">
        <v>4</v>
      </c>
      <c r="C45" s="280">
        <v>24</v>
      </c>
      <c r="D45" s="280">
        <v>310</v>
      </c>
      <c r="E45" s="281">
        <v>41719.686111111114</v>
      </c>
      <c r="F45" s="281">
        <v>41722.4375</v>
      </c>
      <c r="G45" s="282">
        <f t="shared" si="25"/>
        <v>66.033333333267365</v>
      </c>
      <c r="H45" s="309">
        <f t="shared" si="26"/>
        <v>5.3462436177918873</v>
      </c>
      <c r="I45" s="283">
        <f t="shared" si="27"/>
        <v>2213.3448577658414</v>
      </c>
      <c r="J45" s="329">
        <f t="shared" si="28"/>
        <v>5.1603224355487823E-4</v>
      </c>
      <c r="K45" s="329">
        <f t="shared" si="29"/>
        <v>6.8584674664810548E-4</v>
      </c>
      <c r="L45" s="329">
        <f t="shared" si="30"/>
        <v>6.902129813734667E-4</v>
      </c>
      <c r="M45" s="453">
        <v>420</v>
      </c>
      <c r="N45" s="453">
        <v>457</v>
      </c>
      <c r="O45" s="453">
        <v>414</v>
      </c>
      <c r="P45" s="284" t="s">
        <v>180</v>
      </c>
      <c r="Q45" s="446" t="s">
        <v>338</v>
      </c>
    </row>
    <row r="46" spans="1:18" x14ac:dyDescent="0.2">
      <c r="A46" s="280" t="s">
        <v>114</v>
      </c>
      <c r="B46" s="280" t="s">
        <v>4</v>
      </c>
      <c r="C46" s="280">
        <v>25</v>
      </c>
      <c r="D46" s="280">
        <v>310</v>
      </c>
      <c r="E46" s="281">
        <v>41722.4375</v>
      </c>
      <c r="F46" s="281">
        <v>41722.446527777778</v>
      </c>
      <c r="G46" s="282">
        <f t="shared" si="25"/>
        <v>0.21666666667442769</v>
      </c>
      <c r="H46" s="309">
        <f t="shared" si="26"/>
        <v>5.7840991978731243E-2</v>
      </c>
      <c r="I46" s="283">
        <f t="shared" si="27"/>
        <v>23.946170679194736</v>
      </c>
      <c r="J46" s="329">
        <f t="shared" si="28"/>
        <v>5.5829511324349607E-6</v>
      </c>
      <c r="K46" s="329">
        <f t="shared" si="29"/>
        <v>7.4201736784857871E-6</v>
      </c>
      <c r="L46" s="329">
        <f t="shared" si="30"/>
        <v>7.4674119575059234E-6</v>
      </c>
      <c r="M46" s="453">
        <v>335</v>
      </c>
      <c r="N46" s="453">
        <v>457</v>
      </c>
      <c r="O46" s="453">
        <v>414</v>
      </c>
      <c r="P46" s="284" t="s">
        <v>180</v>
      </c>
      <c r="Q46" s="446" t="s">
        <v>340</v>
      </c>
    </row>
    <row r="47" spans="1:18" x14ac:dyDescent="0.2">
      <c r="A47" s="280" t="s">
        <v>114</v>
      </c>
      <c r="B47" s="280" t="s">
        <v>4</v>
      </c>
      <c r="C47" s="280">
        <v>26</v>
      </c>
      <c r="D47" s="280">
        <v>310</v>
      </c>
      <c r="E47" s="281">
        <v>41722.446527777778</v>
      </c>
      <c r="F47" s="281">
        <v>41723.294444444444</v>
      </c>
      <c r="G47" s="282">
        <f t="shared" si="25"/>
        <v>20.349999999976717</v>
      </c>
      <c r="H47" s="309">
        <f t="shared" si="26"/>
        <v>1.6475929978099311</v>
      </c>
      <c r="I47" s="283">
        <f t="shared" si="27"/>
        <v>682.10350109331148</v>
      </c>
      <c r="J47" s="329">
        <f t="shared" si="28"/>
        <v>1.5902962377092753E-4</v>
      </c>
      <c r="K47" s="329">
        <f t="shared" si="29"/>
        <v>2.113626647292315E-4</v>
      </c>
      <c r="L47" s="329">
        <f t="shared" si="30"/>
        <v>2.1270824085231713E-4</v>
      </c>
      <c r="M47" s="453">
        <v>420</v>
      </c>
      <c r="N47" s="453">
        <v>457</v>
      </c>
      <c r="O47" s="453">
        <v>414</v>
      </c>
      <c r="P47" s="284" t="s">
        <v>180</v>
      </c>
      <c r="Q47" s="446" t="s">
        <v>338</v>
      </c>
    </row>
    <row r="48" spans="1:18" x14ac:dyDescent="0.2">
      <c r="A48" s="280" t="s">
        <v>114</v>
      </c>
      <c r="B48" s="280" t="s">
        <v>4</v>
      </c>
      <c r="C48" s="280">
        <v>27</v>
      </c>
      <c r="D48" s="280">
        <v>350</v>
      </c>
      <c r="E48" s="281">
        <v>41723.294444444444</v>
      </c>
      <c r="F48" s="281">
        <v>41723.458333333336</v>
      </c>
      <c r="G48" s="282">
        <f t="shared" si="25"/>
        <v>3.933333333407063</v>
      </c>
      <c r="H48" s="309">
        <f t="shared" si="26"/>
        <v>1.0500364697498068</v>
      </c>
      <c r="I48" s="283">
        <f t="shared" si="27"/>
        <v>434.71509847642</v>
      </c>
      <c r="J48" s="329">
        <f t="shared" si="28"/>
        <v>1.0135203594093483E-4</v>
      </c>
      <c r="K48" s="329">
        <f t="shared" si="29"/>
        <v>1.3470469139174955E-4</v>
      </c>
      <c r="L48" s="329">
        <f t="shared" si="30"/>
        <v>1.3556224784163891E-4</v>
      </c>
      <c r="M48" s="453">
        <v>335</v>
      </c>
      <c r="N48" s="453">
        <v>457</v>
      </c>
      <c r="O48" s="453">
        <v>414</v>
      </c>
      <c r="P48" s="284" t="s">
        <v>343</v>
      </c>
      <c r="Q48" s="446" t="s">
        <v>344</v>
      </c>
    </row>
    <row r="49" spans="1:18" x14ac:dyDescent="0.2">
      <c r="A49" s="280" t="s">
        <v>114</v>
      </c>
      <c r="B49" s="280" t="s">
        <v>4</v>
      </c>
      <c r="C49" s="280">
        <v>28</v>
      </c>
      <c r="D49" s="280">
        <v>350</v>
      </c>
      <c r="E49" s="281">
        <v>41723.458333333336</v>
      </c>
      <c r="F49" s="281">
        <v>41723.504166666666</v>
      </c>
      <c r="G49" s="282">
        <f t="shared" si="25"/>
        <v>1.0999999999185093</v>
      </c>
      <c r="H49" s="309">
        <f t="shared" si="26"/>
        <v>0.26958424505661499</v>
      </c>
      <c r="I49" s="283">
        <f t="shared" si="27"/>
        <v>111.6078774534386</v>
      </c>
      <c r="J49" s="329">
        <f t="shared" si="28"/>
        <v>2.6020917254995992E-5</v>
      </c>
      <c r="K49" s="329">
        <f t="shared" si="29"/>
        <v>3.4583810734765947E-5</v>
      </c>
      <c r="L49" s="329">
        <f t="shared" si="30"/>
        <v>3.4803978047804074E-5</v>
      </c>
      <c r="M49" s="453">
        <v>345</v>
      </c>
      <c r="N49" s="453">
        <v>457</v>
      </c>
      <c r="O49" s="453">
        <v>414</v>
      </c>
      <c r="P49" s="284" t="s">
        <v>343</v>
      </c>
      <c r="Q49" s="446" t="s">
        <v>344</v>
      </c>
    </row>
    <row r="50" spans="1:18" x14ac:dyDescent="0.2">
      <c r="A50" s="280" t="s">
        <v>114</v>
      </c>
      <c r="B50" s="280" t="s">
        <v>4</v>
      </c>
      <c r="C50" s="280">
        <v>29</v>
      </c>
      <c r="D50" s="280">
        <v>310</v>
      </c>
      <c r="E50" s="281">
        <v>41723.504166666666</v>
      </c>
      <c r="F50" s="281">
        <v>41726.981249999997</v>
      </c>
      <c r="G50" s="282">
        <f t="shared" si="25"/>
        <v>83.449999999953434</v>
      </c>
      <c r="H50" s="309">
        <f t="shared" si="26"/>
        <v>6.7563457330378052</v>
      </c>
      <c r="I50" s="283">
        <f t="shared" si="27"/>
        <v>2797.1271334776511</v>
      </c>
      <c r="J50" s="329">
        <f t="shared" si="28"/>
        <v>6.5213867831408743E-4</v>
      </c>
      <c r="K50" s="329">
        <f t="shared" si="29"/>
        <v>8.6674272096632461E-4</v>
      </c>
      <c r="L50" s="329">
        <f t="shared" si="30"/>
        <v>8.7226057489613105E-4</v>
      </c>
      <c r="M50" s="453">
        <v>420</v>
      </c>
      <c r="N50" s="453">
        <v>457</v>
      </c>
      <c r="O50" s="453">
        <v>414</v>
      </c>
      <c r="P50" s="284" t="s">
        <v>180</v>
      </c>
      <c r="Q50" s="446" t="s">
        <v>338</v>
      </c>
    </row>
    <row r="51" spans="1:18" s="335" customFormat="1" x14ac:dyDescent="0.2">
      <c r="A51" s="278" t="s">
        <v>114</v>
      </c>
      <c r="B51" s="409" t="s">
        <v>169</v>
      </c>
      <c r="C51" s="278">
        <v>30</v>
      </c>
      <c r="D51" s="278">
        <v>1801</v>
      </c>
      <c r="E51" s="279">
        <v>41726.981249999997</v>
      </c>
      <c r="F51" s="410">
        <v>41729.999988425923</v>
      </c>
      <c r="G51" s="473">
        <f t="shared" si="25"/>
        <v>72.449722222227138</v>
      </c>
      <c r="H51" s="474">
        <f t="shared" si="26"/>
        <v>72.449722222227138</v>
      </c>
      <c r="I51" s="412">
        <f t="shared" si="27"/>
        <v>29994.185000002035</v>
      </c>
      <c r="J51" s="475">
        <f t="shared" si="28"/>
        <v>6.9930207779616603E-3</v>
      </c>
      <c r="K51" s="475"/>
      <c r="L51" s="475"/>
      <c r="M51" s="449">
        <v>0</v>
      </c>
      <c r="N51" s="449">
        <v>457</v>
      </c>
      <c r="O51" s="449">
        <v>414</v>
      </c>
      <c r="P51" s="333" t="s">
        <v>170</v>
      </c>
      <c r="Q51" s="447" t="s">
        <v>352</v>
      </c>
      <c r="R51" s="334"/>
    </row>
    <row r="52" spans="1:18" x14ac:dyDescent="0.2">
      <c r="A52" s="310"/>
      <c r="B52" s="310"/>
      <c r="C52" s="310"/>
      <c r="D52" s="310"/>
      <c r="E52" s="311"/>
      <c r="F52" s="311"/>
      <c r="G52" s="413"/>
      <c r="H52" s="413"/>
      <c r="I52" s="312"/>
      <c r="J52" s="437"/>
      <c r="K52" s="438"/>
      <c r="L52" s="438"/>
      <c r="M52" s="455"/>
      <c r="N52" s="455">
        <v>457</v>
      </c>
      <c r="O52" s="452">
        <v>414</v>
      </c>
      <c r="P52" s="308"/>
      <c r="Q52" s="445"/>
    </row>
    <row r="53" spans="1:18" x14ac:dyDescent="0.2">
      <c r="A53" s="314" t="s">
        <v>114</v>
      </c>
      <c r="B53" s="314"/>
      <c r="C53" s="314"/>
      <c r="D53" s="314"/>
      <c r="E53" s="315"/>
      <c r="F53" s="315"/>
      <c r="G53" s="414">
        <f t="shared" ref="G53:L53" si="31">SUM(G33:G52)</f>
        <v>317.79972222220385</v>
      </c>
      <c r="H53" s="414">
        <f t="shared" si="31"/>
        <v>123.42167699986715</v>
      </c>
      <c r="I53" s="316">
        <f t="shared" si="31"/>
        <v>51096.574277945001</v>
      </c>
      <c r="J53" s="439">
        <f t="shared" si="31"/>
        <v>1.1912955981577978E-2</v>
      </c>
      <c r="K53" s="439">
        <f t="shared" si="31"/>
        <v>6.5389742506679026E-3</v>
      </c>
      <c r="L53" s="439">
        <f t="shared" si="31"/>
        <v>6.5806026415307925E-3</v>
      </c>
      <c r="M53" s="292"/>
      <c r="N53" s="292"/>
    </row>
    <row r="54" spans="1:18" x14ac:dyDescent="0.2">
      <c r="A54" s="314"/>
      <c r="B54" s="286" t="s">
        <v>147</v>
      </c>
      <c r="C54" s="314"/>
      <c r="D54" s="314"/>
      <c r="E54" s="315"/>
      <c r="F54" s="315"/>
      <c r="G54" s="408"/>
      <c r="H54" s="408"/>
      <c r="I54" s="287"/>
      <c r="J54" s="439"/>
      <c r="K54" s="439"/>
      <c r="L54" s="439"/>
      <c r="M54" s="292"/>
      <c r="N54" s="292"/>
    </row>
    <row r="55" spans="1:18" x14ac:dyDescent="0.2">
      <c r="A55" s="314"/>
      <c r="B55" s="430" t="s">
        <v>7</v>
      </c>
      <c r="C55" s="314"/>
      <c r="D55" s="314"/>
      <c r="E55" s="315"/>
      <c r="F55" s="315"/>
      <c r="G55" s="431"/>
      <c r="H55" s="431"/>
      <c r="I55" s="432"/>
      <c r="J55" s="439"/>
      <c r="K55" s="439"/>
      <c r="L55" s="439"/>
      <c r="M55" s="292"/>
      <c r="N55" s="292"/>
    </row>
    <row r="56" spans="1:18" x14ac:dyDescent="0.2">
      <c r="G56" s="356"/>
      <c r="H56" s="356"/>
      <c r="J56" s="436"/>
      <c r="K56" s="436"/>
      <c r="L56" s="436"/>
      <c r="M56" s="399"/>
      <c r="N56" s="399"/>
    </row>
    <row r="57" spans="1:18" x14ac:dyDescent="0.2">
      <c r="A57" s="318"/>
      <c r="B57" s="318"/>
      <c r="C57" s="318"/>
      <c r="D57" s="318"/>
      <c r="E57" s="319"/>
      <c r="F57" s="319"/>
      <c r="G57" s="433"/>
      <c r="H57" s="433"/>
      <c r="I57" s="320"/>
      <c r="J57" s="441"/>
      <c r="K57" s="441"/>
      <c r="L57" s="441"/>
      <c r="M57" s="456"/>
      <c r="N57" s="456"/>
      <c r="O57" s="451"/>
      <c r="P57" s="308"/>
      <c r="Q57" s="445"/>
    </row>
    <row r="58" spans="1:18" x14ac:dyDescent="0.2">
      <c r="A58" s="280" t="s">
        <v>126</v>
      </c>
      <c r="B58" s="286" t="s">
        <v>147</v>
      </c>
      <c r="C58" s="280">
        <v>13</v>
      </c>
      <c r="D58" s="280">
        <v>344</v>
      </c>
      <c r="E58" s="407">
        <v>41698.916666666664</v>
      </c>
      <c r="F58" s="281">
        <v>41699.285416666666</v>
      </c>
      <c r="G58" s="408">
        <f t="shared" ref="G58:G63" si="32">(F58-E58)*24</f>
        <v>8.8500000000349246</v>
      </c>
      <c r="H58" s="408">
        <f t="shared" ref="H58:H63" si="33">G58*(N58-M58)/N58</f>
        <v>2.001785714293614</v>
      </c>
      <c r="I58" s="287">
        <f t="shared" ref="I58:I63" si="34">H58*O58</f>
        <v>310.27678571551019</v>
      </c>
      <c r="J58" s="465">
        <f t="shared" ref="J58:J65" si="35">I58/$S$4</f>
        <v>7.2339755503527536E-5</v>
      </c>
      <c r="K58" s="465">
        <f t="shared" ref="K58:K63" si="36">I58/$T$4</f>
        <v>9.6145127722309612E-5</v>
      </c>
      <c r="L58" s="465"/>
      <c r="M58" s="399">
        <v>130</v>
      </c>
      <c r="N58" s="399">
        <v>168</v>
      </c>
      <c r="O58" s="453">
        <v>155</v>
      </c>
      <c r="P58" s="284" t="s">
        <v>246</v>
      </c>
      <c r="Q58" s="446" t="s">
        <v>247</v>
      </c>
    </row>
    <row r="59" spans="1:18" x14ac:dyDescent="0.2">
      <c r="A59" s="280" t="s">
        <v>126</v>
      </c>
      <c r="B59" s="286" t="s">
        <v>147</v>
      </c>
      <c r="C59" s="280">
        <v>14</v>
      </c>
      <c r="D59" s="280">
        <v>315</v>
      </c>
      <c r="E59" s="281">
        <v>41703.964583333334</v>
      </c>
      <c r="F59" s="281">
        <v>41704.059027777781</v>
      </c>
      <c r="G59" s="408">
        <f t="shared" si="32"/>
        <v>2.2666666667209938</v>
      </c>
      <c r="H59" s="408">
        <f t="shared" si="33"/>
        <v>0.51269841271070093</v>
      </c>
      <c r="I59" s="287">
        <f t="shared" si="34"/>
        <v>79.468253970158642</v>
      </c>
      <c r="J59" s="465">
        <f t="shared" si="35"/>
        <v>1.8527696325191562E-5</v>
      </c>
      <c r="K59" s="465">
        <f t="shared" si="36"/>
        <v>2.4624740810726744E-5</v>
      </c>
      <c r="L59" s="465"/>
      <c r="M59" s="399">
        <v>130</v>
      </c>
      <c r="N59" s="399">
        <v>168</v>
      </c>
      <c r="O59" s="453">
        <v>155</v>
      </c>
      <c r="P59" s="284" t="s">
        <v>248</v>
      </c>
      <c r="Q59" s="446" t="s">
        <v>249</v>
      </c>
    </row>
    <row r="60" spans="1:18" x14ac:dyDescent="0.2">
      <c r="A60" s="280" t="s">
        <v>126</v>
      </c>
      <c r="B60" s="280" t="s">
        <v>4</v>
      </c>
      <c r="C60" s="280">
        <v>15</v>
      </c>
      <c r="D60" s="280">
        <v>310</v>
      </c>
      <c r="E60" s="281">
        <v>41708.274305555555</v>
      </c>
      <c r="F60" s="281">
        <v>41709.040277777778</v>
      </c>
      <c r="G60" s="356">
        <f t="shared" si="32"/>
        <v>18.383333333360497</v>
      </c>
      <c r="H60" s="356">
        <f t="shared" si="33"/>
        <v>4.7052579365148892</v>
      </c>
      <c r="I60" s="283">
        <f t="shared" si="34"/>
        <v>729.31498015980787</v>
      </c>
      <c r="J60" s="436">
        <f t="shared" si="35"/>
        <v>1.7003678579484278E-4</v>
      </c>
      <c r="K60" s="436">
        <f t="shared" si="36"/>
        <v>2.2599203403360913E-4</v>
      </c>
      <c r="L60" s="436">
        <f t="shared" ref="L60:L63" si="37">I60/$U$4</f>
        <v>2.2743074358712816E-4</v>
      </c>
      <c r="M60" s="399">
        <v>125</v>
      </c>
      <c r="N60" s="399">
        <v>168</v>
      </c>
      <c r="O60" s="453">
        <v>155</v>
      </c>
      <c r="P60" s="284" t="s">
        <v>180</v>
      </c>
      <c r="Q60" s="446" t="s">
        <v>250</v>
      </c>
    </row>
    <row r="61" spans="1:18" x14ac:dyDescent="0.2">
      <c r="A61" s="280" t="s">
        <v>126</v>
      </c>
      <c r="B61" s="416" t="s">
        <v>172</v>
      </c>
      <c r="C61" s="280">
        <v>16</v>
      </c>
      <c r="D61" s="280">
        <v>1160</v>
      </c>
      <c r="E61" s="281">
        <v>41716.9375</v>
      </c>
      <c r="F61" s="281">
        <v>41717.159722222219</v>
      </c>
      <c r="G61" s="417">
        <f t="shared" si="32"/>
        <v>5.3333333332557231</v>
      </c>
      <c r="H61" s="417"/>
      <c r="I61" s="418"/>
      <c r="J61" s="460"/>
      <c r="K61" s="460"/>
      <c r="L61" s="460"/>
      <c r="M61" s="399">
        <v>0</v>
      </c>
      <c r="N61" s="399">
        <v>168</v>
      </c>
      <c r="O61" s="453">
        <v>155</v>
      </c>
      <c r="P61" s="284" t="s">
        <v>251</v>
      </c>
      <c r="Q61" s="446" t="s">
        <v>252</v>
      </c>
    </row>
    <row r="62" spans="1:18" x14ac:dyDescent="0.2">
      <c r="A62" s="280" t="s">
        <v>126</v>
      </c>
      <c r="B62" s="416" t="s">
        <v>172</v>
      </c>
      <c r="C62" s="280">
        <v>17</v>
      </c>
      <c r="D62" s="280">
        <v>1160</v>
      </c>
      <c r="E62" s="281">
        <v>41717.916666666664</v>
      </c>
      <c r="F62" s="281">
        <v>41718.138888888891</v>
      </c>
      <c r="G62" s="417">
        <f t="shared" si="32"/>
        <v>5.3333333334303461</v>
      </c>
      <c r="H62" s="417"/>
      <c r="I62" s="418"/>
      <c r="J62" s="460"/>
      <c r="K62" s="460"/>
      <c r="L62" s="460"/>
      <c r="M62" s="399">
        <v>0</v>
      </c>
      <c r="N62" s="399">
        <v>168</v>
      </c>
      <c r="O62" s="453">
        <v>155</v>
      </c>
      <c r="P62" s="284" t="s">
        <v>251</v>
      </c>
      <c r="Q62" s="446" t="s">
        <v>252</v>
      </c>
    </row>
    <row r="63" spans="1:18" x14ac:dyDescent="0.2">
      <c r="A63" s="280" t="s">
        <v>126</v>
      </c>
      <c r="B63" s="280" t="s">
        <v>4</v>
      </c>
      <c r="C63" s="280">
        <v>18</v>
      </c>
      <c r="D63" s="280">
        <v>8000</v>
      </c>
      <c r="E63" s="281">
        <v>41721.845833333333</v>
      </c>
      <c r="F63" s="281">
        <v>41721.853472222225</v>
      </c>
      <c r="G63" s="356">
        <f t="shared" si="32"/>
        <v>0.18333333340706304</v>
      </c>
      <c r="H63" s="356">
        <f t="shared" si="33"/>
        <v>4.1468253984930925E-2</v>
      </c>
      <c r="I63" s="283">
        <f t="shared" si="34"/>
        <v>6.4275793676642934</v>
      </c>
      <c r="J63" s="436">
        <f t="shared" si="35"/>
        <v>1.4985636739278305E-6</v>
      </c>
      <c r="K63" s="436">
        <f t="shared" si="36"/>
        <v>1.9917069780914449E-6</v>
      </c>
      <c r="L63" s="436">
        <f t="shared" si="37"/>
        <v>2.0043865748278701E-6</v>
      </c>
      <c r="M63" s="399">
        <v>130</v>
      </c>
      <c r="N63" s="399">
        <v>168</v>
      </c>
      <c r="O63" s="453">
        <v>155</v>
      </c>
      <c r="P63" s="284" t="s">
        <v>253</v>
      </c>
      <c r="Q63" s="446" t="s">
        <v>254</v>
      </c>
    </row>
    <row r="64" spans="1:18" s="335" customFormat="1" x14ac:dyDescent="0.2">
      <c r="A64" s="278" t="s">
        <v>126</v>
      </c>
      <c r="B64" s="331" t="s">
        <v>5</v>
      </c>
      <c r="C64" s="278">
        <v>19</v>
      </c>
      <c r="D64" s="278">
        <v>3110</v>
      </c>
      <c r="E64" s="279">
        <v>41722.861111111109</v>
      </c>
      <c r="F64" s="279">
        <v>41723.788194444445</v>
      </c>
      <c r="G64" s="364">
        <f t="shared" ref="G64:G66" si="38">(F64-E64)*24</f>
        <v>22.250000000058208</v>
      </c>
      <c r="H64" s="364">
        <f t="shared" ref="H64:H65" si="39">G64*(N64-M64)/N64</f>
        <v>22.250000000058208</v>
      </c>
      <c r="I64" s="332">
        <f t="shared" ref="I64:I65" si="40">H64*O64</f>
        <v>3448.7500000090222</v>
      </c>
      <c r="J64" s="461">
        <f t="shared" si="35"/>
        <v>8.0406186759389301E-4</v>
      </c>
      <c r="K64" s="461">
        <f t="shared" ref="K64:K65" si="41">I64/$T$4</f>
        <v>1.0686603848513686E-3</v>
      </c>
      <c r="L64" s="461"/>
      <c r="M64" s="449">
        <v>0</v>
      </c>
      <c r="N64" s="449">
        <v>168</v>
      </c>
      <c r="O64" s="449">
        <v>155</v>
      </c>
      <c r="P64" s="333" t="s">
        <v>341</v>
      </c>
      <c r="Q64" s="447" t="s">
        <v>357</v>
      </c>
      <c r="R64" s="334"/>
    </row>
    <row r="65" spans="1:18" x14ac:dyDescent="0.2">
      <c r="A65" s="280" t="s">
        <v>126</v>
      </c>
      <c r="B65" s="280" t="s">
        <v>4</v>
      </c>
      <c r="C65" s="280">
        <v>20</v>
      </c>
      <c r="D65" s="280">
        <v>1160</v>
      </c>
      <c r="E65" s="281">
        <v>41724.916666666664</v>
      </c>
      <c r="F65" s="281">
        <v>41725.135416666664</v>
      </c>
      <c r="G65" s="356">
        <f t="shared" si="38"/>
        <v>5.25</v>
      </c>
      <c r="H65" s="356">
        <f t="shared" si="39"/>
        <v>2.75</v>
      </c>
      <c r="I65" s="283">
        <f t="shared" si="40"/>
        <v>426.25</v>
      </c>
      <c r="J65" s="436">
        <f t="shared" si="35"/>
        <v>9.9378433073142529E-5</v>
      </c>
      <c r="K65" s="436">
        <f t="shared" si="41"/>
        <v>1.320816205992618E-4</v>
      </c>
      <c r="L65" s="436">
        <f t="shared" ref="L65" si="42">I65/$U$4</f>
        <v>1.3292247806670764E-4</v>
      </c>
      <c r="M65" s="453">
        <v>80</v>
      </c>
      <c r="N65" s="453">
        <v>168</v>
      </c>
      <c r="O65" s="453">
        <v>155</v>
      </c>
      <c r="P65" s="284" t="s">
        <v>251</v>
      </c>
      <c r="Q65" s="446" t="s">
        <v>358</v>
      </c>
    </row>
    <row r="66" spans="1:18" x14ac:dyDescent="0.2">
      <c r="A66" s="280" t="s">
        <v>126</v>
      </c>
      <c r="B66" s="416" t="s">
        <v>172</v>
      </c>
      <c r="C66" s="280">
        <v>21</v>
      </c>
      <c r="D66" s="280">
        <v>1160</v>
      </c>
      <c r="E66" s="281">
        <v>41725.958333333336</v>
      </c>
      <c r="F66" s="281">
        <v>41726.173611111109</v>
      </c>
      <c r="G66" s="417">
        <f t="shared" si="38"/>
        <v>5.1666666665696539</v>
      </c>
      <c r="H66" s="417"/>
      <c r="I66" s="418"/>
      <c r="J66" s="460"/>
      <c r="K66" s="460"/>
      <c r="L66" s="460"/>
      <c r="M66" s="453">
        <v>0</v>
      </c>
      <c r="N66" s="453">
        <v>168</v>
      </c>
      <c r="O66" s="453">
        <v>155</v>
      </c>
      <c r="P66" s="284" t="s">
        <v>251</v>
      </c>
      <c r="Q66" s="446" t="s">
        <v>358</v>
      </c>
    </row>
    <row r="67" spans="1:18" x14ac:dyDescent="0.2">
      <c r="A67" s="321"/>
      <c r="B67" s="321"/>
      <c r="C67" s="321"/>
      <c r="D67" s="321"/>
      <c r="E67" s="322"/>
      <c r="F67" s="322"/>
      <c r="G67" s="434"/>
      <c r="H67" s="434"/>
      <c r="I67" s="323"/>
      <c r="J67" s="442"/>
      <c r="K67" s="443"/>
      <c r="L67" s="443"/>
      <c r="M67" s="457"/>
      <c r="N67" s="457">
        <v>168</v>
      </c>
      <c r="O67" s="452">
        <v>155</v>
      </c>
      <c r="P67" s="308"/>
      <c r="Q67" s="445"/>
    </row>
    <row r="68" spans="1:18" x14ac:dyDescent="0.2">
      <c r="A68" s="314" t="s">
        <v>126</v>
      </c>
      <c r="B68" s="314"/>
      <c r="C68" s="314"/>
      <c r="D68" s="314"/>
      <c r="E68" s="315"/>
      <c r="F68" s="315"/>
      <c r="G68" s="414">
        <f t="shared" ref="G68:L68" si="43">SUM(G57:G67)</f>
        <v>73.016666666837409</v>
      </c>
      <c r="H68" s="414">
        <f t="shared" si="43"/>
        <v>32.261210317562345</v>
      </c>
      <c r="I68" s="316">
        <f t="shared" si="43"/>
        <v>5000.4875992221632</v>
      </c>
      <c r="J68" s="439">
        <f t="shared" si="43"/>
        <v>1.1658431019645253E-3</v>
      </c>
      <c r="K68" s="439">
        <f t="shared" si="43"/>
        <v>1.5494956149953673E-3</v>
      </c>
      <c r="L68" s="439">
        <f t="shared" si="43"/>
        <v>3.6235760822866367E-4</v>
      </c>
      <c r="M68" s="292"/>
      <c r="N68" s="292"/>
    </row>
    <row r="69" spans="1:18" x14ac:dyDescent="0.2">
      <c r="A69" s="314"/>
      <c r="B69" s="286" t="s">
        <v>147</v>
      </c>
      <c r="C69" s="314"/>
      <c r="D69" s="314"/>
      <c r="E69" s="315"/>
      <c r="F69" s="315"/>
      <c r="G69" s="408"/>
      <c r="H69" s="408"/>
      <c r="I69" s="287"/>
      <c r="J69" s="439"/>
      <c r="K69" s="439"/>
      <c r="L69" s="439"/>
      <c r="M69" s="292"/>
      <c r="N69" s="292"/>
    </row>
    <row r="70" spans="1:18" x14ac:dyDescent="0.2">
      <c r="A70" s="314"/>
      <c r="B70" s="430" t="s">
        <v>7</v>
      </c>
      <c r="C70" s="314"/>
      <c r="D70" s="314"/>
      <c r="E70" s="315"/>
      <c r="F70" s="315"/>
      <c r="G70" s="431"/>
      <c r="H70" s="431"/>
      <c r="I70" s="432"/>
      <c r="J70" s="439"/>
      <c r="K70" s="439"/>
      <c r="L70" s="439"/>
      <c r="M70" s="292"/>
      <c r="N70" s="292"/>
    </row>
    <row r="71" spans="1:18" x14ac:dyDescent="0.2">
      <c r="G71" s="356"/>
      <c r="H71" s="356"/>
      <c r="J71" s="436"/>
      <c r="K71" s="436"/>
      <c r="L71" s="436"/>
      <c r="M71" s="399"/>
      <c r="N71" s="399"/>
    </row>
    <row r="72" spans="1:18" x14ac:dyDescent="0.2">
      <c r="A72" s="318"/>
      <c r="B72" s="318"/>
      <c r="C72" s="318"/>
      <c r="D72" s="318"/>
      <c r="E72" s="319"/>
      <c r="F72" s="319"/>
      <c r="G72" s="433"/>
      <c r="H72" s="433"/>
      <c r="I72" s="320"/>
      <c r="J72" s="441"/>
      <c r="K72" s="441"/>
      <c r="L72" s="441"/>
      <c r="M72" s="456"/>
      <c r="N72" s="456"/>
      <c r="O72" s="451"/>
      <c r="P72" s="308"/>
      <c r="Q72" s="445"/>
    </row>
    <row r="73" spans="1:18" x14ac:dyDescent="0.2">
      <c r="A73" s="280" t="s">
        <v>119</v>
      </c>
      <c r="B73" s="286" t="s">
        <v>147</v>
      </c>
      <c r="C73" s="280">
        <v>11</v>
      </c>
      <c r="D73" s="280">
        <v>1980</v>
      </c>
      <c r="E73" s="281">
        <v>41704.885416666664</v>
      </c>
      <c r="F73" s="281">
        <v>41704.955555555556</v>
      </c>
      <c r="G73" s="408">
        <f t="shared" ref="G73:G77" si="44">(F73-E73)*24</f>
        <v>1.683333333407063</v>
      </c>
      <c r="H73" s="408">
        <f t="shared" ref="H73:H77" si="45">G73*(N73-M73)/N73</f>
        <v>0.28830570903656882</v>
      </c>
      <c r="I73" s="287">
        <f t="shared" ref="I73:I77" si="46">H73*O73</f>
        <v>48.435359118143566</v>
      </c>
      <c r="J73" s="465">
        <f t="shared" ref="J73:J77" si="47">I73/$S$4</f>
        <v>1.1292504620518602E-5</v>
      </c>
      <c r="K73" s="465">
        <f t="shared" ref="K73:K77" si="48">I73/$T$4</f>
        <v>1.5008611675382133E-5</v>
      </c>
      <c r="L73" s="465"/>
      <c r="M73" s="399">
        <v>150</v>
      </c>
      <c r="N73" s="399">
        <v>181</v>
      </c>
      <c r="O73" s="453">
        <v>168</v>
      </c>
      <c r="P73" s="284" t="s">
        <v>255</v>
      </c>
      <c r="Q73" s="446" t="s">
        <v>256</v>
      </c>
    </row>
    <row r="74" spans="1:18" s="335" customFormat="1" x14ac:dyDescent="0.2">
      <c r="A74" s="278" t="s">
        <v>119</v>
      </c>
      <c r="B74" s="409" t="s">
        <v>169</v>
      </c>
      <c r="C74" s="278">
        <v>12</v>
      </c>
      <c r="D74" s="278">
        <v>1060</v>
      </c>
      <c r="E74" s="279">
        <v>41705.536805555559</v>
      </c>
      <c r="F74" s="279">
        <v>41713.958333333336</v>
      </c>
      <c r="G74" s="411">
        <f t="shared" si="44"/>
        <v>202.1166666666395</v>
      </c>
      <c r="H74" s="411">
        <f t="shared" si="45"/>
        <v>202.1166666666395</v>
      </c>
      <c r="I74" s="412">
        <f t="shared" si="46"/>
        <v>33955.599999995437</v>
      </c>
      <c r="J74" s="466">
        <f t="shared" si="47"/>
        <v>7.9166083801945914E-3</v>
      </c>
      <c r="K74" s="466"/>
      <c r="L74" s="466"/>
      <c r="M74" s="292">
        <v>0</v>
      </c>
      <c r="N74" s="292">
        <v>181</v>
      </c>
      <c r="O74" s="449">
        <v>168</v>
      </c>
      <c r="P74" s="333" t="s">
        <v>257</v>
      </c>
      <c r="Q74" s="447" t="s">
        <v>258</v>
      </c>
      <c r="R74" s="334"/>
    </row>
    <row r="75" spans="1:18" s="335" customFormat="1" x14ac:dyDescent="0.2">
      <c r="A75" s="278" t="s">
        <v>119</v>
      </c>
      <c r="B75" s="331" t="s">
        <v>5</v>
      </c>
      <c r="C75" s="278">
        <v>13</v>
      </c>
      <c r="D75" s="278">
        <v>1160</v>
      </c>
      <c r="E75" s="279">
        <v>41716.421527777777</v>
      </c>
      <c r="F75" s="279">
        <v>41717.702777777777</v>
      </c>
      <c r="G75" s="364">
        <f t="shared" si="44"/>
        <v>30.75</v>
      </c>
      <c r="H75" s="364">
        <f t="shared" si="45"/>
        <v>30.75</v>
      </c>
      <c r="I75" s="332">
        <f t="shared" si="46"/>
        <v>5166</v>
      </c>
      <c r="J75" s="461">
        <f t="shared" si="47"/>
        <v>1.2044316369638811E-3</v>
      </c>
      <c r="K75" s="461">
        <f t="shared" si="48"/>
        <v>1.6007827613273584E-3</v>
      </c>
      <c r="L75" s="461"/>
      <c r="M75" s="292">
        <v>0</v>
      </c>
      <c r="N75" s="292">
        <v>181</v>
      </c>
      <c r="O75" s="449">
        <v>168</v>
      </c>
      <c r="P75" s="333" t="s">
        <v>251</v>
      </c>
      <c r="Q75" s="447" t="s">
        <v>259</v>
      </c>
      <c r="R75" s="334"/>
    </row>
    <row r="76" spans="1:18" x14ac:dyDescent="0.2">
      <c r="A76" s="280" t="s">
        <v>119</v>
      </c>
      <c r="B76" s="280" t="s">
        <v>4</v>
      </c>
      <c r="C76" s="280">
        <v>14</v>
      </c>
      <c r="D76" s="280">
        <v>344</v>
      </c>
      <c r="E76" s="281">
        <v>41719.972916666666</v>
      </c>
      <c r="F76" s="281">
        <v>41720.065972222219</v>
      </c>
      <c r="G76" s="356">
        <f t="shared" si="44"/>
        <v>2.2333333332790062</v>
      </c>
      <c r="H76" s="356">
        <f t="shared" si="45"/>
        <v>0.62928176794049351</v>
      </c>
      <c r="I76" s="283">
        <f t="shared" si="46"/>
        <v>105.7193370140029</v>
      </c>
      <c r="J76" s="436">
        <f t="shared" si="47"/>
        <v>2.4648028288523371E-5</v>
      </c>
      <c r="K76" s="436">
        <f t="shared" si="48"/>
        <v>3.2759135158918538E-5</v>
      </c>
      <c r="L76" s="436">
        <f t="shared" ref="L76:L77" si="49">I76/$U$4</f>
        <v>3.2967686229843225E-5</v>
      </c>
      <c r="M76" s="399">
        <v>130</v>
      </c>
      <c r="N76" s="399">
        <v>181</v>
      </c>
      <c r="O76" s="453">
        <v>168</v>
      </c>
      <c r="P76" s="284" t="s">
        <v>246</v>
      </c>
      <c r="Q76" s="446" t="s">
        <v>260</v>
      </c>
    </row>
    <row r="77" spans="1:18" x14ac:dyDescent="0.2">
      <c r="A77" s="280" t="s">
        <v>119</v>
      </c>
      <c r="B77" s="280" t="s">
        <v>4</v>
      </c>
      <c r="C77" s="280">
        <v>15</v>
      </c>
      <c r="D77" s="280">
        <v>8000</v>
      </c>
      <c r="E77" s="281">
        <v>41721.844444444447</v>
      </c>
      <c r="F77" s="281">
        <v>41721.853472222225</v>
      </c>
      <c r="G77" s="356">
        <f t="shared" si="44"/>
        <v>0.21666666667442769</v>
      </c>
      <c r="H77" s="356">
        <f t="shared" si="45"/>
        <v>2.5138121547861776E-2</v>
      </c>
      <c r="I77" s="283">
        <f t="shared" si="46"/>
        <v>4.2232044200407781</v>
      </c>
      <c r="J77" s="436">
        <f t="shared" si="47"/>
        <v>9.8462272800286735E-7</v>
      </c>
      <c r="K77" s="436">
        <f t="shared" si="48"/>
        <v>1.3086397276737866E-6</v>
      </c>
      <c r="L77" s="436">
        <f t="shared" si="49"/>
        <v>1.3169707845022712E-6</v>
      </c>
      <c r="M77" s="399">
        <v>160</v>
      </c>
      <c r="N77" s="399">
        <v>181</v>
      </c>
      <c r="O77" s="453">
        <v>168</v>
      </c>
      <c r="P77" s="284" t="s">
        <v>253</v>
      </c>
      <c r="Q77" s="446" t="s">
        <v>254</v>
      </c>
    </row>
    <row r="78" spans="1:18" x14ac:dyDescent="0.2">
      <c r="A78" s="321"/>
      <c r="B78" s="321"/>
      <c r="C78" s="321"/>
      <c r="D78" s="321"/>
      <c r="E78" s="322"/>
      <c r="F78" s="322"/>
      <c r="G78" s="434"/>
      <c r="H78" s="434"/>
      <c r="I78" s="323"/>
      <c r="J78" s="442"/>
      <c r="K78" s="443"/>
      <c r="L78" s="443"/>
      <c r="M78" s="457"/>
      <c r="N78" s="457">
        <v>181</v>
      </c>
      <c r="O78" s="452">
        <v>168</v>
      </c>
      <c r="P78" s="308"/>
      <c r="Q78" s="445"/>
    </row>
    <row r="79" spans="1:18" x14ac:dyDescent="0.2">
      <c r="A79" s="314" t="s">
        <v>119</v>
      </c>
      <c r="B79" s="314"/>
      <c r="C79" s="314"/>
      <c r="D79" s="314"/>
      <c r="E79" s="315"/>
      <c r="F79" s="315"/>
      <c r="G79" s="414">
        <f t="shared" ref="G79:L79" si="50">SUM(G72:G78)</f>
        <v>237</v>
      </c>
      <c r="H79" s="414">
        <f t="shared" si="50"/>
        <v>233.8093922651644</v>
      </c>
      <c r="I79" s="316">
        <f t="shared" si="50"/>
        <v>39279.977900547623</v>
      </c>
      <c r="J79" s="439">
        <f t="shared" si="50"/>
        <v>9.157965172795518E-3</v>
      </c>
      <c r="K79" s="439">
        <f t="shared" si="50"/>
        <v>1.649859147889333E-3</v>
      </c>
      <c r="L79" s="439">
        <f t="shared" si="50"/>
        <v>3.4284657014345495E-5</v>
      </c>
      <c r="M79" s="292"/>
      <c r="N79" s="292"/>
    </row>
    <row r="80" spans="1:18" x14ac:dyDescent="0.2">
      <c r="A80" s="314"/>
      <c r="B80" s="286" t="s">
        <v>147</v>
      </c>
      <c r="C80" s="314"/>
      <c r="D80" s="314"/>
      <c r="E80" s="315"/>
      <c r="F80" s="315"/>
      <c r="G80" s="408"/>
      <c r="H80" s="408"/>
      <c r="I80" s="287"/>
      <c r="J80" s="439"/>
      <c r="K80" s="439"/>
      <c r="L80" s="439"/>
      <c r="M80" s="292"/>
      <c r="N80" s="292"/>
    </row>
    <row r="81" spans="1:18" x14ac:dyDescent="0.2">
      <c r="A81" s="314"/>
      <c r="B81" s="430" t="s">
        <v>7</v>
      </c>
      <c r="C81" s="314"/>
      <c r="D81" s="314"/>
      <c r="E81" s="315"/>
      <c r="F81" s="315"/>
      <c r="G81" s="431"/>
      <c r="H81" s="431"/>
      <c r="I81" s="432"/>
      <c r="J81" s="439"/>
      <c r="K81" s="439"/>
      <c r="L81" s="439"/>
      <c r="M81" s="292"/>
      <c r="N81" s="292"/>
    </row>
    <row r="82" spans="1:18" x14ac:dyDescent="0.2">
      <c r="G82" s="356"/>
      <c r="H82" s="356"/>
      <c r="J82" s="436"/>
      <c r="K82" s="436"/>
      <c r="L82" s="436"/>
      <c r="M82" s="399"/>
      <c r="N82" s="399"/>
    </row>
    <row r="83" spans="1:18" x14ac:dyDescent="0.2">
      <c r="A83" s="318"/>
      <c r="B83" s="318"/>
      <c r="C83" s="318"/>
      <c r="D83" s="318"/>
      <c r="E83" s="319"/>
      <c r="F83" s="319"/>
      <c r="G83" s="433"/>
      <c r="H83" s="433"/>
      <c r="I83" s="320"/>
      <c r="J83" s="441"/>
      <c r="K83" s="441"/>
      <c r="L83" s="441"/>
      <c r="M83" s="456"/>
      <c r="N83" s="456"/>
      <c r="O83" s="451"/>
      <c r="P83" s="308"/>
      <c r="Q83" s="445"/>
    </row>
    <row r="84" spans="1:18" x14ac:dyDescent="0.2">
      <c r="A84" s="280" t="s">
        <v>111</v>
      </c>
      <c r="B84" s="280" t="s">
        <v>4</v>
      </c>
      <c r="C84" s="280">
        <v>17</v>
      </c>
      <c r="D84" s="280">
        <v>310</v>
      </c>
      <c r="E84" s="281">
        <v>41703.594444444447</v>
      </c>
      <c r="F84" s="281">
        <v>41703.857638888891</v>
      </c>
      <c r="G84" s="356">
        <f t="shared" ref="G84:G95" si="51">(F84-E84)*24</f>
        <v>6.3166666666511446</v>
      </c>
      <c r="H84" s="356">
        <f t="shared" ref="H84:H95" si="52">G84*(N84-M84)/N84</f>
        <v>1.4763090676847503</v>
      </c>
      <c r="I84" s="283">
        <f t="shared" ref="I84:I95" si="53">H84*O84</f>
        <v>354.3141762443401</v>
      </c>
      <c r="J84" s="436">
        <f t="shared" ref="J84:J97" si="54">I84/$S$4</f>
        <v>8.2606891849299193E-5</v>
      </c>
      <c r="K84" s="436">
        <f t="shared" ref="K84:K93" si="55">I84/$T$4</f>
        <v>1.0979094568831651E-4</v>
      </c>
      <c r="L84" s="436">
        <f t="shared" ref="L84:L93" si="56">I84/$U$4</f>
        <v>1.1048989635322436E-4</v>
      </c>
      <c r="M84" s="399">
        <v>200</v>
      </c>
      <c r="N84" s="399">
        <v>261</v>
      </c>
      <c r="O84" s="453">
        <v>240</v>
      </c>
      <c r="P84" s="284" t="s">
        <v>180</v>
      </c>
      <c r="Q84" s="446" t="s">
        <v>261</v>
      </c>
    </row>
    <row r="85" spans="1:18" x14ac:dyDescent="0.2">
      <c r="A85" s="280" t="s">
        <v>111</v>
      </c>
      <c r="B85" s="280" t="s">
        <v>4</v>
      </c>
      <c r="C85" s="280">
        <v>18</v>
      </c>
      <c r="D85" s="280">
        <v>8199</v>
      </c>
      <c r="E85" s="281">
        <v>41706.21597222222</v>
      </c>
      <c r="F85" s="281">
        <v>41706.345833333333</v>
      </c>
      <c r="G85" s="356">
        <f t="shared" si="51"/>
        <v>3.1166666666977108</v>
      </c>
      <c r="H85" s="356">
        <f t="shared" si="52"/>
        <v>0.52541507024788991</v>
      </c>
      <c r="I85" s="283">
        <f t="shared" si="53"/>
        <v>126.09961685949358</v>
      </c>
      <c r="J85" s="436">
        <f t="shared" si="54"/>
        <v>2.9399606650135126E-5</v>
      </c>
      <c r="K85" s="436">
        <f t="shared" si="55"/>
        <v>3.9074350150728229E-5</v>
      </c>
      <c r="L85" s="436">
        <f t="shared" si="56"/>
        <v>3.9323105117246385E-5</v>
      </c>
      <c r="M85" s="399">
        <v>217</v>
      </c>
      <c r="N85" s="399">
        <v>261</v>
      </c>
      <c r="O85" s="453">
        <v>240</v>
      </c>
      <c r="P85" s="284" t="s">
        <v>262</v>
      </c>
      <c r="Q85" s="446" t="s">
        <v>263</v>
      </c>
    </row>
    <row r="86" spans="1:18" x14ac:dyDescent="0.2">
      <c r="A86" s="280" t="s">
        <v>111</v>
      </c>
      <c r="B86" s="280" t="s">
        <v>4</v>
      </c>
      <c r="C86" s="280">
        <v>19</v>
      </c>
      <c r="D86" s="280">
        <v>310</v>
      </c>
      <c r="E86" s="281">
        <v>41706.635416666664</v>
      </c>
      <c r="F86" s="281">
        <v>41707.393750000003</v>
      </c>
      <c r="G86" s="356">
        <f t="shared" si="51"/>
        <v>18.200000000128057</v>
      </c>
      <c r="H86" s="356">
        <f t="shared" si="52"/>
        <v>3.9049808429393531</v>
      </c>
      <c r="I86" s="283">
        <f t="shared" si="53"/>
        <v>937.19540230544476</v>
      </c>
      <c r="J86" s="436">
        <f t="shared" si="54"/>
        <v>2.1850325059112851E-4</v>
      </c>
      <c r="K86" s="436">
        <f t="shared" si="55"/>
        <v>2.9040771273825287E-4</v>
      </c>
      <c r="L86" s="436">
        <f t="shared" si="56"/>
        <v>2.9225650511944802E-4</v>
      </c>
      <c r="M86" s="399">
        <v>205</v>
      </c>
      <c r="N86" s="399">
        <v>261</v>
      </c>
      <c r="O86" s="453">
        <v>240</v>
      </c>
      <c r="P86" s="284" t="s">
        <v>180</v>
      </c>
      <c r="Q86" s="446" t="s">
        <v>264</v>
      </c>
    </row>
    <row r="87" spans="1:18" x14ac:dyDescent="0.2">
      <c r="A87" s="280" t="s">
        <v>111</v>
      </c>
      <c r="B87" s="280" t="s">
        <v>4</v>
      </c>
      <c r="C87" s="280">
        <v>20</v>
      </c>
      <c r="D87" s="280">
        <v>8110</v>
      </c>
      <c r="E87" s="281">
        <v>41708.427083333336</v>
      </c>
      <c r="F87" s="281">
        <v>41708.509027777778</v>
      </c>
      <c r="G87" s="356">
        <f t="shared" si="51"/>
        <v>1.96666666661622</v>
      </c>
      <c r="H87" s="356">
        <f t="shared" si="52"/>
        <v>0.30893997444929128</v>
      </c>
      <c r="I87" s="283">
        <f t="shared" si="53"/>
        <v>74.145593867829902</v>
      </c>
      <c r="J87" s="436">
        <f t="shared" si="54"/>
        <v>1.7286740030176048E-5</v>
      </c>
      <c r="K87" s="436">
        <f t="shared" si="55"/>
        <v>2.2975413955091287E-5</v>
      </c>
      <c r="L87" s="436">
        <f t="shared" si="56"/>
        <v>2.3121679940503536E-5</v>
      </c>
      <c r="M87" s="399">
        <v>220</v>
      </c>
      <c r="N87" s="399">
        <v>261</v>
      </c>
      <c r="O87" s="453">
        <v>240</v>
      </c>
      <c r="P87" s="284" t="s">
        <v>265</v>
      </c>
      <c r="Q87" s="446" t="s">
        <v>266</v>
      </c>
    </row>
    <row r="88" spans="1:18" x14ac:dyDescent="0.2">
      <c r="A88" s="280" t="s">
        <v>111</v>
      </c>
      <c r="B88" s="280" t="s">
        <v>4</v>
      </c>
      <c r="C88" s="280">
        <v>21</v>
      </c>
      <c r="D88" s="280">
        <v>8110</v>
      </c>
      <c r="E88" s="281">
        <v>41708.854861111111</v>
      </c>
      <c r="F88" s="281">
        <v>41708.882638888892</v>
      </c>
      <c r="G88" s="356">
        <f t="shared" si="51"/>
        <v>0.66666666674427688</v>
      </c>
      <c r="H88" s="356">
        <f t="shared" si="52"/>
        <v>5.3639846749539519E-2</v>
      </c>
      <c r="I88" s="283">
        <f t="shared" si="53"/>
        <v>12.873563219889485</v>
      </c>
      <c r="J88" s="436">
        <f t="shared" si="54"/>
        <v>3.0014182776789595E-6</v>
      </c>
      <c r="K88" s="436">
        <f t="shared" si="55"/>
        <v>3.9891169336540864E-6</v>
      </c>
      <c r="L88" s="436">
        <f t="shared" si="56"/>
        <v>4.0145124333985552E-6</v>
      </c>
      <c r="M88" s="399">
        <v>240</v>
      </c>
      <c r="N88" s="399">
        <v>261</v>
      </c>
      <c r="O88" s="453">
        <v>240</v>
      </c>
      <c r="P88" s="284" t="s">
        <v>265</v>
      </c>
      <c r="Q88" s="446" t="s">
        <v>266</v>
      </c>
    </row>
    <row r="89" spans="1:18" x14ac:dyDescent="0.2">
      <c r="A89" s="280" t="s">
        <v>111</v>
      </c>
      <c r="B89" s="280" t="s">
        <v>4</v>
      </c>
      <c r="C89" s="280">
        <v>22</v>
      </c>
      <c r="D89" s="280">
        <v>8110</v>
      </c>
      <c r="E89" s="281">
        <v>41709.257638888892</v>
      </c>
      <c r="F89" s="281">
        <v>41709.316666666666</v>
      </c>
      <c r="G89" s="356">
        <f t="shared" si="51"/>
        <v>1.4166666665696539</v>
      </c>
      <c r="H89" s="356">
        <f t="shared" si="52"/>
        <v>0.16826309066536119</v>
      </c>
      <c r="I89" s="283">
        <f t="shared" si="53"/>
        <v>40.383141759686687</v>
      </c>
      <c r="J89" s="436">
        <f t="shared" si="54"/>
        <v>9.4151632859783008E-6</v>
      </c>
      <c r="K89" s="436">
        <f t="shared" si="55"/>
        <v>1.2513479902660746E-5</v>
      </c>
      <c r="L89" s="436">
        <f t="shared" si="56"/>
        <v>1.2593143166725394E-5</v>
      </c>
      <c r="M89" s="399">
        <v>230</v>
      </c>
      <c r="N89" s="399">
        <v>261</v>
      </c>
      <c r="O89" s="453">
        <v>240</v>
      </c>
      <c r="P89" s="284" t="s">
        <v>265</v>
      </c>
      <c r="Q89" s="446" t="s">
        <v>266</v>
      </c>
    </row>
    <row r="90" spans="1:18" x14ac:dyDescent="0.2">
      <c r="A90" s="280" t="s">
        <v>111</v>
      </c>
      <c r="B90" s="280" t="s">
        <v>4</v>
      </c>
      <c r="C90" s="280">
        <v>23</v>
      </c>
      <c r="D90" s="280">
        <v>8110</v>
      </c>
      <c r="E90" s="281">
        <v>41709.316666666666</v>
      </c>
      <c r="F90" s="281">
        <v>41709.393055555556</v>
      </c>
      <c r="G90" s="356">
        <f t="shared" si="51"/>
        <v>1.8333333333721384</v>
      </c>
      <c r="H90" s="356">
        <f t="shared" si="52"/>
        <v>0.35823754790030293</v>
      </c>
      <c r="I90" s="283">
        <f t="shared" si="53"/>
        <v>85.977011496072706</v>
      </c>
      <c r="J90" s="436">
        <f t="shared" si="54"/>
        <v>2.0045186352589483E-5</v>
      </c>
      <c r="K90" s="436">
        <f t="shared" si="55"/>
        <v>2.6641602375795062E-5</v>
      </c>
      <c r="L90" s="436">
        <f t="shared" si="56"/>
        <v>2.6811208034786613E-5</v>
      </c>
      <c r="M90" s="399">
        <v>210</v>
      </c>
      <c r="N90" s="399">
        <v>261</v>
      </c>
      <c r="O90" s="453">
        <v>240</v>
      </c>
      <c r="P90" s="284" t="s">
        <v>265</v>
      </c>
      <c r="Q90" s="446" t="s">
        <v>266</v>
      </c>
    </row>
    <row r="91" spans="1:18" x14ac:dyDescent="0.2">
      <c r="A91" s="280" t="s">
        <v>111</v>
      </c>
      <c r="B91" s="280" t="s">
        <v>4</v>
      </c>
      <c r="C91" s="280">
        <v>24</v>
      </c>
      <c r="D91" s="280">
        <v>8110</v>
      </c>
      <c r="E91" s="281">
        <v>41709.393055555556</v>
      </c>
      <c r="F91" s="281">
        <v>41709.470833333333</v>
      </c>
      <c r="G91" s="356">
        <f t="shared" si="51"/>
        <v>1.8666666666395031</v>
      </c>
      <c r="H91" s="356">
        <f t="shared" si="52"/>
        <v>0.72234993613252807</v>
      </c>
      <c r="I91" s="283">
        <f t="shared" si="53"/>
        <v>173.36398467180675</v>
      </c>
      <c r="J91" s="436">
        <f t="shared" si="54"/>
        <v>4.0419099467449746E-5</v>
      </c>
      <c r="K91" s="436">
        <f t="shared" si="55"/>
        <v>5.3720108032839457E-5</v>
      </c>
      <c r="L91" s="436">
        <f t="shared" si="56"/>
        <v>5.4062100762686855E-5</v>
      </c>
      <c r="M91" s="399">
        <v>160</v>
      </c>
      <c r="N91" s="399">
        <v>261</v>
      </c>
      <c r="O91" s="453">
        <v>240</v>
      </c>
      <c r="P91" s="284" t="s">
        <v>265</v>
      </c>
      <c r="Q91" s="446" t="s">
        <v>266</v>
      </c>
    </row>
    <row r="92" spans="1:18" s="335" customFormat="1" x14ac:dyDescent="0.2">
      <c r="A92" s="419" t="s">
        <v>111</v>
      </c>
      <c r="B92" s="419" t="s">
        <v>175</v>
      </c>
      <c r="C92" s="278">
        <v>25</v>
      </c>
      <c r="D92" s="278">
        <v>8100</v>
      </c>
      <c r="E92" s="279">
        <v>41709.47152777778</v>
      </c>
      <c r="F92" s="279">
        <v>41710.793749999997</v>
      </c>
      <c r="G92" s="420">
        <f t="shared" si="51"/>
        <v>31.733333333220799</v>
      </c>
      <c r="H92" s="420">
        <f t="shared" si="52"/>
        <v>31.733333333220799</v>
      </c>
      <c r="I92" s="421">
        <f t="shared" si="53"/>
        <v>7615.9999999729916</v>
      </c>
      <c r="J92" s="464">
        <f t="shared" si="54"/>
        <v>1.7756390528618638E-3</v>
      </c>
      <c r="K92" s="464">
        <f t="shared" si="55"/>
        <v>2.3599615776666526E-3</v>
      </c>
      <c r="L92" s="464">
        <f t="shared" si="56"/>
        <v>2.3749855553136783E-3</v>
      </c>
      <c r="M92" s="292">
        <v>0</v>
      </c>
      <c r="N92" s="292">
        <v>261</v>
      </c>
      <c r="O92" s="449">
        <v>240</v>
      </c>
      <c r="P92" s="333" t="s">
        <v>267</v>
      </c>
      <c r="Q92" s="447" t="s">
        <v>268</v>
      </c>
      <c r="R92" s="334"/>
    </row>
    <row r="93" spans="1:18" x14ac:dyDescent="0.2">
      <c r="A93" s="280" t="s">
        <v>111</v>
      </c>
      <c r="B93" s="280" t="s">
        <v>4</v>
      </c>
      <c r="C93" s="280">
        <v>26</v>
      </c>
      <c r="D93" s="280">
        <v>3415</v>
      </c>
      <c r="E93" s="281">
        <v>41711.206944444442</v>
      </c>
      <c r="F93" s="281">
        <v>41711.246527777781</v>
      </c>
      <c r="G93" s="356">
        <f t="shared" si="51"/>
        <v>0.95000000012805685</v>
      </c>
      <c r="H93" s="356">
        <f t="shared" si="52"/>
        <v>0.40402298856020807</v>
      </c>
      <c r="I93" s="283">
        <f t="shared" si="53"/>
        <v>96.965517254449935</v>
      </c>
      <c r="J93" s="436">
        <f t="shared" si="54"/>
        <v>2.2607111241933138E-5</v>
      </c>
      <c r="K93" s="436">
        <f t="shared" si="55"/>
        <v>3.0046598618682537E-5</v>
      </c>
      <c r="L93" s="436">
        <f t="shared" si="56"/>
        <v>3.0237881150689928E-5</v>
      </c>
      <c r="M93" s="399">
        <v>150</v>
      </c>
      <c r="N93" s="399">
        <v>261</v>
      </c>
      <c r="O93" s="453">
        <v>240</v>
      </c>
      <c r="P93" s="284" t="s">
        <v>269</v>
      </c>
      <c r="Q93" s="446" t="s">
        <v>270</v>
      </c>
    </row>
    <row r="94" spans="1:18" x14ac:dyDescent="0.2">
      <c r="A94" s="280" t="s">
        <v>111</v>
      </c>
      <c r="B94" s="416" t="s">
        <v>172</v>
      </c>
      <c r="C94" s="280">
        <v>27</v>
      </c>
      <c r="D94" s="280">
        <v>1980</v>
      </c>
      <c r="E94" s="281">
        <v>41711.884027777778</v>
      </c>
      <c r="F94" s="281">
        <v>41712.012499999997</v>
      </c>
      <c r="G94" s="417">
        <f t="shared" si="51"/>
        <v>3.0833333332557231</v>
      </c>
      <c r="H94" s="417"/>
      <c r="I94" s="418"/>
      <c r="J94" s="460"/>
      <c r="K94" s="460"/>
      <c r="L94" s="460"/>
      <c r="M94" s="399">
        <v>0</v>
      </c>
      <c r="N94" s="399">
        <v>261</v>
      </c>
      <c r="O94" s="453">
        <v>240</v>
      </c>
      <c r="P94" s="284" t="s">
        <v>255</v>
      </c>
      <c r="Q94" s="446" t="s">
        <v>271</v>
      </c>
    </row>
    <row r="95" spans="1:18" s="335" customFormat="1" x14ac:dyDescent="0.2">
      <c r="A95" s="278" t="s">
        <v>111</v>
      </c>
      <c r="B95" s="409" t="s">
        <v>169</v>
      </c>
      <c r="C95" s="278">
        <v>28</v>
      </c>
      <c r="D95" s="278">
        <v>8199</v>
      </c>
      <c r="E95" s="279">
        <v>41712.988888888889</v>
      </c>
      <c r="F95" s="279">
        <v>41728.810416666667</v>
      </c>
      <c r="G95" s="411">
        <f t="shared" si="51"/>
        <v>379.71666666667443</v>
      </c>
      <c r="H95" s="411">
        <f t="shared" si="52"/>
        <v>379.71666666667443</v>
      </c>
      <c r="I95" s="412">
        <f t="shared" si="53"/>
        <v>91132.000000001863</v>
      </c>
      <c r="J95" s="466">
        <f t="shared" si="54"/>
        <v>2.1247050704567297E-2</v>
      </c>
      <c r="K95" s="466"/>
      <c r="L95" s="466"/>
      <c r="M95" s="292">
        <v>0</v>
      </c>
      <c r="N95" s="292">
        <v>261</v>
      </c>
      <c r="O95" s="449">
        <v>240</v>
      </c>
      <c r="P95" s="333" t="s">
        <v>262</v>
      </c>
      <c r="Q95" s="447" t="s">
        <v>272</v>
      </c>
      <c r="R95" s="334"/>
    </row>
    <row r="96" spans="1:18" x14ac:dyDescent="0.2">
      <c r="A96" s="280" t="s">
        <v>111</v>
      </c>
      <c r="B96" s="424" t="s">
        <v>175</v>
      </c>
      <c r="C96" s="280">
        <v>29</v>
      </c>
      <c r="D96" s="280">
        <v>3669</v>
      </c>
      <c r="E96" s="281">
        <v>41729.342361111114</v>
      </c>
      <c r="F96" s="281">
        <v>41729.56527777778</v>
      </c>
      <c r="G96" s="425">
        <f t="shared" ref="G96:G97" si="57">(F96-E96)*24</f>
        <v>5.3499999999767169</v>
      </c>
      <c r="H96" s="425">
        <f t="shared" ref="H96:H97" si="58">G96*(N96-M96)/N96</f>
        <v>5.3499999999767169</v>
      </c>
      <c r="I96" s="426">
        <f t="shared" ref="I96:I97" si="59">H96*O96</f>
        <v>1283.9999999944121</v>
      </c>
      <c r="J96" s="463">
        <f t="shared" si="54"/>
        <v>2.9935931510934825E-4</v>
      </c>
      <c r="K96" s="463">
        <f t="shared" ref="K96:K97" si="60">I96/$T$4</f>
        <v>3.978716735453703E-4</v>
      </c>
      <c r="L96" s="463">
        <f t="shared" ref="L96:L97" si="61">I96/$U$4</f>
        <v>4.0040460254993511E-4</v>
      </c>
      <c r="M96" s="453">
        <v>0</v>
      </c>
      <c r="N96" s="453">
        <v>261</v>
      </c>
      <c r="O96" s="453">
        <v>240</v>
      </c>
      <c r="P96" s="284" t="s">
        <v>355</v>
      </c>
      <c r="Q96" s="446" t="s">
        <v>359</v>
      </c>
    </row>
    <row r="97" spans="1:18" x14ac:dyDescent="0.2">
      <c r="A97" s="280" t="s">
        <v>111</v>
      </c>
      <c r="B97" s="280" t="s">
        <v>4</v>
      </c>
      <c r="C97" s="280">
        <v>30</v>
      </c>
      <c r="D97" s="280">
        <v>310</v>
      </c>
      <c r="E97" s="281">
        <v>41729.85</v>
      </c>
      <c r="F97" s="410">
        <v>41729.999988425923</v>
      </c>
      <c r="G97" s="356">
        <f t="shared" si="57"/>
        <v>3.5997222221922129</v>
      </c>
      <c r="H97" s="356">
        <f t="shared" si="58"/>
        <v>0.56547360578498362</v>
      </c>
      <c r="I97" s="283">
        <f t="shared" si="59"/>
        <v>135.71366538839607</v>
      </c>
      <c r="J97" s="436">
        <f t="shared" si="54"/>
        <v>3.1641082493634202E-5</v>
      </c>
      <c r="K97" s="436">
        <f t="shared" si="60"/>
        <v>4.2053444837455248E-5</v>
      </c>
      <c r="L97" s="436">
        <f t="shared" si="61"/>
        <v>4.2321165304261758E-5</v>
      </c>
      <c r="M97" s="453">
        <v>220</v>
      </c>
      <c r="N97" s="453">
        <v>261</v>
      </c>
      <c r="O97" s="453">
        <v>240</v>
      </c>
      <c r="P97" s="284" t="s">
        <v>180</v>
      </c>
      <c r="Q97" s="446" t="s">
        <v>360</v>
      </c>
    </row>
    <row r="98" spans="1:18" x14ac:dyDescent="0.2">
      <c r="A98" s="310"/>
      <c r="B98" s="310"/>
      <c r="C98" s="310"/>
      <c r="D98" s="310"/>
      <c r="E98" s="311"/>
      <c r="F98" s="311"/>
      <c r="G98" s="413"/>
      <c r="H98" s="413"/>
      <c r="I98" s="312"/>
      <c r="J98" s="437"/>
      <c r="K98" s="438"/>
      <c r="L98" s="438"/>
      <c r="M98" s="455"/>
      <c r="N98" s="455">
        <v>261</v>
      </c>
      <c r="O98" s="452">
        <v>240</v>
      </c>
      <c r="P98" s="308"/>
      <c r="Q98" s="445"/>
    </row>
    <row r="99" spans="1:18" x14ac:dyDescent="0.2">
      <c r="A99" s="314" t="s">
        <v>111</v>
      </c>
      <c r="B99" s="314"/>
      <c r="C99" s="314"/>
      <c r="D99" s="314"/>
      <c r="E99" s="315"/>
      <c r="F99" s="315"/>
      <c r="G99" s="414">
        <f t="shared" ref="G99:L99" si="62">SUM(G83:G98)</f>
        <v>459.81638888886664</v>
      </c>
      <c r="H99" s="414">
        <f t="shared" si="62"/>
        <v>425.28763197098613</v>
      </c>
      <c r="I99" s="316">
        <f t="shared" si="62"/>
        <v>102069.03167303668</v>
      </c>
      <c r="J99" s="439">
        <f t="shared" si="62"/>
        <v>2.3796974622778511E-2</v>
      </c>
      <c r="K99" s="439">
        <f t="shared" si="62"/>
        <v>3.3890460244454992E-3</v>
      </c>
      <c r="L99" s="439">
        <f t="shared" si="62"/>
        <v>3.4106213552465852E-3</v>
      </c>
      <c r="M99" s="292"/>
      <c r="N99" s="292"/>
    </row>
    <row r="100" spans="1:18" x14ac:dyDescent="0.2">
      <c r="A100" s="314"/>
      <c r="B100" s="286" t="s">
        <v>147</v>
      </c>
      <c r="C100" s="314"/>
      <c r="D100" s="314"/>
      <c r="E100" s="315"/>
      <c r="F100" s="315"/>
      <c r="G100" s="408"/>
      <c r="H100" s="408"/>
      <c r="I100" s="287"/>
      <c r="J100" s="439"/>
      <c r="K100" s="439"/>
      <c r="L100" s="439"/>
      <c r="M100" s="292"/>
      <c r="N100" s="292"/>
    </row>
    <row r="101" spans="1:18" x14ac:dyDescent="0.2">
      <c r="A101" s="314"/>
      <c r="B101" s="430" t="s">
        <v>7</v>
      </c>
      <c r="C101" s="314"/>
      <c r="D101" s="314"/>
      <c r="E101" s="315"/>
      <c r="F101" s="315"/>
      <c r="G101" s="431"/>
      <c r="H101" s="431"/>
      <c r="I101" s="432"/>
      <c r="J101" s="439"/>
      <c r="K101" s="439"/>
      <c r="L101" s="439"/>
      <c r="M101" s="292"/>
      <c r="N101" s="292"/>
    </row>
    <row r="102" spans="1:18" x14ac:dyDescent="0.2">
      <c r="G102" s="356"/>
      <c r="H102" s="356"/>
      <c r="J102" s="436"/>
      <c r="K102" s="436"/>
      <c r="L102" s="436"/>
      <c r="M102" s="399"/>
      <c r="N102" s="399"/>
    </row>
    <row r="103" spans="1:18" x14ac:dyDescent="0.2">
      <c r="A103" s="305"/>
      <c r="B103" s="305"/>
      <c r="C103" s="305"/>
      <c r="D103" s="305"/>
      <c r="E103" s="306"/>
      <c r="F103" s="319"/>
      <c r="G103" s="433"/>
      <c r="H103" s="433"/>
      <c r="I103" s="320"/>
      <c r="J103" s="441"/>
      <c r="K103" s="441"/>
      <c r="L103" s="441"/>
      <c r="M103" s="456"/>
      <c r="N103" s="456"/>
      <c r="O103" s="451"/>
      <c r="P103" s="308"/>
      <c r="Q103" s="445"/>
    </row>
    <row r="104" spans="1:18" x14ac:dyDescent="0.2">
      <c r="A104" s="280" t="s">
        <v>121</v>
      </c>
      <c r="B104" s="280" t="s">
        <v>4</v>
      </c>
      <c r="C104" s="280">
        <v>16</v>
      </c>
      <c r="D104" s="280">
        <v>250</v>
      </c>
      <c r="E104" s="281">
        <v>41701.670138888891</v>
      </c>
      <c r="F104" s="281">
        <v>41701.927777777775</v>
      </c>
      <c r="G104" s="356">
        <f t="shared" ref="G104:G107" si="63">(F104-E104)*24</f>
        <v>6.1833333332324401</v>
      </c>
      <c r="H104" s="356">
        <f t="shared" ref="H104:H107" si="64">G104*(N104-M104)/N104</f>
        <v>0.6817214700082187</v>
      </c>
      <c r="I104" s="283">
        <f t="shared" ref="I104:I107" si="65">H104*O104</f>
        <v>327.90802707395318</v>
      </c>
      <c r="J104" s="436">
        <f t="shared" ref="J104:J107" si="66">I104/$S$4</f>
        <v>7.6450406856809529E-5</v>
      </c>
      <c r="K104" s="436">
        <f t="shared" ref="K104:K106" si="67">I104/$T$4</f>
        <v>1.0160850116934746E-4</v>
      </c>
      <c r="L104" s="436">
        <f t="shared" ref="L104:L106" si="68">I104/$U$4</f>
        <v>1.0225536078975933E-4</v>
      </c>
      <c r="M104" s="399">
        <v>460</v>
      </c>
      <c r="N104" s="399">
        <v>517</v>
      </c>
      <c r="O104" s="453">
        <v>481</v>
      </c>
      <c r="P104" s="284" t="s">
        <v>161</v>
      </c>
      <c r="Q104" s="446" t="s">
        <v>273</v>
      </c>
    </row>
    <row r="105" spans="1:18" s="335" customFormat="1" x14ac:dyDescent="0.2">
      <c r="A105" s="419" t="s">
        <v>121</v>
      </c>
      <c r="B105" s="419" t="s">
        <v>175</v>
      </c>
      <c r="C105" s="278">
        <v>17</v>
      </c>
      <c r="D105" s="278">
        <v>1000</v>
      </c>
      <c r="E105" s="279">
        <v>41703.029166666667</v>
      </c>
      <c r="F105" s="279">
        <v>41703.958333333336</v>
      </c>
      <c r="G105" s="420">
        <f t="shared" si="63"/>
        <v>22.300000000046566</v>
      </c>
      <c r="H105" s="420">
        <f t="shared" si="64"/>
        <v>22.300000000046566</v>
      </c>
      <c r="I105" s="421">
        <f t="shared" si="65"/>
        <v>10726.300000022398</v>
      </c>
      <c r="J105" s="464">
        <f t="shared" si="66"/>
        <v>2.5007926960109667E-3</v>
      </c>
      <c r="K105" s="464">
        <f t="shared" si="67"/>
        <v>3.3237468317579362E-3</v>
      </c>
      <c r="L105" s="464">
        <f t="shared" si="68"/>
        <v>3.3449064551082778E-3</v>
      </c>
      <c r="M105" s="292">
        <v>0</v>
      </c>
      <c r="N105" s="292">
        <v>517</v>
      </c>
      <c r="O105" s="449">
        <v>481</v>
      </c>
      <c r="P105" s="333" t="s">
        <v>274</v>
      </c>
      <c r="Q105" s="447" t="s">
        <v>275</v>
      </c>
      <c r="R105" s="334"/>
    </row>
    <row r="106" spans="1:18" x14ac:dyDescent="0.2">
      <c r="A106" s="280" t="s">
        <v>121</v>
      </c>
      <c r="B106" s="280" t="s">
        <v>4</v>
      </c>
      <c r="C106" s="280">
        <v>18</v>
      </c>
      <c r="D106" s="280">
        <v>346</v>
      </c>
      <c r="E106" s="281">
        <v>41715.320833333331</v>
      </c>
      <c r="F106" s="281">
        <v>41715.509722222225</v>
      </c>
      <c r="G106" s="356">
        <f t="shared" si="63"/>
        <v>4.5333333334419876</v>
      </c>
      <c r="H106" s="356">
        <f t="shared" si="64"/>
        <v>0.49980657641430037</v>
      </c>
      <c r="I106" s="283">
        <f t="shared" si="65"/>
        <v>240.40696325527847</v>
      </c>
      <c r="J106" s="436">
        <f t="shared" si="66"/>
        <v>5.6049893978139886E-5</v>
      </c>
      <c r="K106" s="436">
        <f t="shared" si="67"/>
        <v>7.4494642369746312E-5</v>
      </c>
      <c r="L106" s="436">
        <f t="shared" si="68"/>
        <v>7.4968889854272236E-5</v>
      </c>
      <c r="M106" s="399">
        <v>460</v>
      </c>
      <c r="N106" s="399">
        <v>517</v>
      </c>
      <c r="O106" s="453">
        <v>481</v>
      </c>
      <c r="P106" s="284" t="s">
        <v>276</v>
      </c>
      <c r="Q106" s="446" t="s">
        <v>277</v>
      </c>
    </row>
    <row r="107" spans="1:18" s="335" customFormat="1" x14ac:dyDescent="0.2">
      <c r="A107" s="278" t="s">
        <v>121</v>
      </c>
      <c r="B107" s="409" t="s">
        <v>169</v>
      </c>
      <c r="C107" s="278">
        <v>19</v>
      </c>
      <c r="D107" s="278">
        <v>1812</v>
      </c>
      <c r="E107" s="279">
        <v>41719.895833333336</v>
      </c>
      <c r="F107" s="410">
        <v>41729.999988425923</v>
      </c>
      <c r="G107" s="411">
        <f t="shared" si="63"/>
        <v>242.49972222209908</v>
      </c>
      <c r="H107" s="411">
        <f t="shared" si="64"/>
        <v>242.49972222209908</v>
      </c>
      <c r="I107" s="412">
        <f t="shared" si="65"/>
        <v>116642.36638882966</v>
      </c>
      <c r="J107" s="466">
        <f t="shared" si="66"/>
        <v>2.7194687628540239E-2</v>
      </c>
      <c r="K107" s="466"/>
      <c r="L107" s="466"/>
      <c r="M107" s="292">
        <v>0</v>
      </c>
      <c r="N107" s="292">
        <v>517</v>
      </c>
      <c r="O107" s="449">
        <v>481</v>
      </c>
      <c r="P107" s="333" t="s">
        <v>278</v>
      </c>
      <c r="Q107" s="447" t="s">
        <v>279</v>
      </c>
      <c r="R107" s="334"/>
    </row>
    <row r="108" spans="1:18" x14ac:dyDescent="0.2">
      <c r="A108" s="310"/>
      <c r="B108" s="310"/>
      <c r="C108" s="310"/>
      <c r="D108" s="310"/>
      <c r="E108" s="311"/>
      <c r="F108" s="311"/>
      <c r="G108" s="413"/>
      <c r="H108" s="413"/>
      <c r="I108" s="312"/>
      <c r="J108" s="437"/>
      <c r="K108" s="438"/>
      <c r="L108" s="438"/>
      <c r="M108" s="455"/>
      <c r="N108" s="455">
        <v>517</v>
      </c>
      <c r="O108" s="452">
        <v>481</v>
      </c>
      <c r="P108" s="308"/>
      <c r="Q108" s="445"/>
    </row>
    <row r="109" spans="1:18" x14ac:dyDescent="0.2">
      <c r="A109" s="314" t="s">
        <v>121</v>
      </c>
      <c r="B109" s="314"/>
      <c r="C109" s="314"/>
      <c r="D109" s="314"/>
      <c r="E109" s="315"/>
      <c r="F109" s="315"/>
      <c r="G109" s="414">
        <f t="shared" ref="G109:L109" si="69">SUM(G103:G108)</f>
        <v>275.51638888882007</v>
      </c>
      <c r="H109" s="414">
        <f t="shared" si="69"/>
        <v>265.98125026856815</v>
      </c>
      <c r="I109" s="316">
        <f t="shared" si="69"/>
        <v>127936.98137918129</v>
      </c>
      <c r="J109" s="439">
        <f t="shared" si="69"/>
        <v>2.9827980625386157E-2</v>
      </c>
      <c r="K109" s="439">
        <f t="shared" si="69"/>
        <v>3.49984997529703E-3</v>
      </c>
      <c r="L109" s="439">
        <f t="shared" si="69"/>
        <v>3.5221307057523095E-3</v>
      </c>
      <c r="M109" s="292"/>
      <c r="N109" s="292"/>
    </row>
    <row r="110" spans="1:18" x14ac:dyDescent="0.2">
      <c r="A110" s="314"/>
      <c r="B110" s="286" t="s">
        <v>147</v>
      </c>
      <c r="C110" s="314"/>
      <c r="D110" s="314"/>
      <c r="E110" s="315"/>
      <c r="F110" s="315"/>
      <c r="G110" s="408"/>
      <c r="H110" s="408"/>
      <c r="I110" s="287"/>
      <c r="J110" s="439"/>
      <c r="K110" s="439"/>
      <c r="L110" s="439"/>
      <c r="M110" s="292"/>
      <c r="N110" s="292"/>
    </row>
    <row r="111" spans="1:18" x14ac:dyDescent="0.2">
      <c r="A111" s="314"/>
      <c r="B111" s="430" t="s">
        <v>7</v>
      </c>
      <c r="C111" s="314"/>
      <c r="D111" s="314"/>
      <c r="E111" s="315"/>
      <c r="F111" s="315"/>
      <c r="G111" s="431"/>
      <c r="H111" s="431"/>
      <c r="I111" s="432"/>
      <c r="J111" s="439"/>
      <c r="K111" s="439"/>
      <c r="L111" s="439"/>
      <c r="M111" s="292"/>
      <c r="N111" s="292"/>
    </row>
    <row r="112" spans="1:18" x14ac:dyDescent="0.2">
      <c r="G112" s="356"/>
      <c r="H112" s="356"/>
      <c r="J112" s="436"/>
      <c r="K112" s="436"/>
      <c r="L112" s="436"/>
      <c r="M112" s="399"/>
      <c r="N112" s="399"/>
    </row>
    <row r="113" spans="1:18" x14ac:dyDescent="0.2">
      <c r="A113" s="305"/>
      <c r="B113" s="305"/>
      <c r="C113" s="305"/>
      <c r="D113" s="305"/>
      <c r="E113" s="306"/>
      <c r="F113" s="306"/>
      <c r="G113" s="406"/>
      <c r="H113" s="406"/>
      <c r="I113" s="307"/>
      <c r="J113" s="435"/>
      <c r="K113" s="435"/>
      <c r="L113" s="435"/>
      <c r="M113" s="454"/>
      <c r="N113" s="454"/>
      <c r="O113" s="451"/>
      <c r="P113" s="308"/>
      <c r="Q113" s="445"/>
    </row>
    <row r="114" spans="1:18" x14ac:dyDescent="0.2">
      <c r="A114" s="280" t="s">
        <v>116</v>
      </c>
      <c r="B114" s="430" t="s">
        <v>7</v>
      </c>
      <c r="C114" s="280">
        <v>15</v>
      </c>
      <c r="D114" s="280">
        <v>345</v>
      </c>
      <c r="E114" s="281">
        <v>41704.5</v>
      </c>
      <c r="F114" s="281">
        <v>41705.921527777777</v>
      </c>
      <c r="G114" s="431">
        <f t="shared" ref="G114:G117" si="70">(F114-E114)*24</f>
        <v>34.116666666639503</v>
      </c>
      <c r="H114" s="431">
        <f t="shared" ref="H114:H117" si="71">G114*(N114-M114)/N114</f>
        <v>3.2843156516018381</v>
      </c>
      <c r="I114" s="432">
        <f t="shared" ref="I114:I117" si="72">H114*O114</f>
        <v>1566.6185658140769</v>
      </c>
      <c r="J114" s="462">
        <f t="shared" ref="J114:J118" si="73">I114/$S$4</f>
        <v>3.6525067048421531E-4</v>
      </c>
      <c r="K114" s="462"/>
      <c r="L114" s="462"/>
      <c r="M114" s="399">
        <v>460</v>
      </c>
      <c r="N114" s="399">
        <v>509</v>
      </c>
      <c r="O114" s="453">
        <v>477</v>
      </c>
      <c r="P114" s="284" t="s">
        <v>280</v>
      </c>
      <c r="Q114" s="446" t="s">
        <v>281</v>
      </c>
    </row>
    <row r="115" spans="1:18" s="335" customFormat="1" x14ac:dyDescent="0.2">
      <c r="A115" s="278" t="s">
        <v>116</v>
      </c>
      <c r="B115" s="409" t="s">
        <v>169</v>
      </c>
      <c r="C115" s="278">
        <v>16</v>
      </c>
      <c r="D115" s="278">
        <v>1812</v>
      </c>
      <c r="E115" s="279">
        <v>41705.921527777777</v>
      </c>
      <c r="F115" s="279">
        <v>41719.461111111108</v>
      </c>
      <c r="G115" s="411">
        <f t="shared" si="70"/>
        <v>324.94999999995343</v>
      </c>
      <c r="H115" s="411">
        <f t="shared" si="71"/>
        <v>324.94999999995343</v>
      </c>
      <c r="I115" s="412">
        <f t="shared" si="72"/>
        <v>155001.14999997779</v>
      </c>
      <c r="J115" s="466">
        <f t="shared" si="73"/>
        <v>3.6137880144358751E-2</v>
      </c>
      <c r="K115" s="466"/>
      <c r="L115" s="466"/>
      <c r="M115" s="292">
        <v>0</v>
      </c>
      <c r="N115" s="292">
        <v>509</v>
      </c>
      <c r="O115" s="449">
        <v>477</v>
      </c>
      <c r="P115" s="333" t="s">
        <v>278</v>
      </c>
      <c r="Q115" s="447" t="s">
        <v>282</v>
      </c>
      <c r="R115" s="334"/>
    </row>
    <row r="116" spans="1:18" x14ac:dyDescent="0.2">
      <c r="A116" s="280" t="s">
        <v>116</v>
      </c>
      <c r="B116" s="430" t="s">
        <v>7</v>
      </c>
      <c r="C116" s="280">
        <v>17</v>
      </c>
      <c r="D116" s="280">
        <v>345</v>
      </c>
      <c r="E116" s="281">
        <v>41719.461805555555</v>
      </c>
      <c r="F116" s="281">
        <v>41725.501388888886</v>
      </c>
      <c r="G116" s="431">
        <f t="shared" si="70"/>
        <v>144.94999999995343</v>
      </c>
      <c r="H116" s="431">
        <f t="shared" si="71"/>
        <v>13.953929273079996</v>
      </c>
      <c r="I116" s="432">
        <f t="shared" si="72"/>
        <v>6656.024263259158</v>
      </c>
      <c r="J116" s="462">
        <f t="shared" si="73"/>
        <v>1.5518246610663063E-3</v>
      </c>
      <c r="K116" s="462"/>
      <c r="L116" s="462"/>
      <c r="M116" s="399">
        <v>460</v>
      </c>
      <c r="N116" s="399">
        <v>509</v>
      </c>
      <c r="O116" s="453">
        <v>477</v>
      </c>
      <c r="P116" s="284" t="s">
        <v>280</v>
      </c>
      <c r="Q116" s="446" t="s">
        <v>283</v>
      </c>
    </row>
    <row r="117" spans="1:18" x14ac:dyDescent="0.2">
      <c r="A117" s="280" t="s">
        <v>116</v>
      </c>
      <c r="B117" s="280" t="s">
        <v>4</v>
      </c>
      <c r="C117" s="280">
        <v>18</v>
      </c>
      <c r="D117" s="280">
        <v>1850</v>
      </c>
      <c r="E117" s="281">
        <v>41719.81527777778</v>
      </c>
      <c r="F117" s="281">
        <v>41720.256944444445</v>
      </c>
      <c r="G117" s="356">
        <f t="shared" si="70"/>
        <v>10.599999999976717</v>
      </c>
      <c r="H117" s="356">
        <f t="shared" si="71"/>
        <v>3.3111984282834932</v>
      </c>
      <c r="I117" s="283">
        <f t="shared" si="72"/>
        <v>1579.4416502912263</v>
      </c>
      <c r="J117" s="436">
        <f t="shared" si="73"/>
        <v>3.6824031985079275E-4</v>
      </c>
      <c r="K117" s="436">
        <f t="shared" ref="K117" si="74">I117/$T$4</f>
        <v>4.8941985410542565E-4</v>
      </c>
      <c r="L117" s="436">
        <f t="shared" ref="L117" si="75">I117/$U$4</f>
        <v>4.9253559675889751E-4</v>
      </c>
      <c r="M117" s="399">
        <v>350</v>
      </c>
      <c r="N117" s="399">
        <v>509</v>
      </c>
      <c r="O117" s="453">
        <v>477</v>
      </c>
      <c r="P117" s="284" t="s">
        <v>284</v>
      </c>
      <c r="Q117" s="446" t="s">
        <v>285</v>
      </c>
    </row>
    <row r="118" spans="1:18" x14ac:dyDescent="0.2">
      <c r="A118" s="280" t="s">
        <v>116</v>
      </c>
      <c r="B118" s="280" t="s">
        <v>4</v>
      </c>
      <c r="C118" s="280">
        <v>19</v>
      </c>
      <c r="D118" s="280">
        <v>890</v>
      </c>
      <c r="E118" s="281">
        <v>41727.469444444447</v>
      </c>
      <c r="F118" s="281">
        <v>41727.652777777781</v>
      </c>
      <c r="G118" s="356">
        <f t="shared" ref="G118" si="76">(F118-E118)*24</f>
        <v>4.4000000000232831</v>
      </c>
      <c r="H118" s="356">
        <f t="shared" ref="H118" si="77">G118*(N118-M118)/N118</f>
        <v>0.76935166994513204</v>
      </c>
      <c r="I118" s="283">
        <f t="shared" ref="I118" si="78">H118*O118</f>
        <v>366.98074656382801</v>
      </c>
      <c r="J118" s="436">
        <f t="shared" si="73"/>
        <v>8.5560050584223483E-5</v>
      </c>
      <c r="K118" s="436">
        <f t="shared" ref="K118" si="79">I118/$T$4</f>
        <v>1.1371592195865661E-4</v>
      </c>
      <c r="L118" s="436">
        <f t="shared" ref="L118" si="80">I118/$U$4</f>
        <v>1.144398597912831E-4</v>
      </c>
      <c r="M118" s="453">
        <v>420</v>
      </c>
      <c r="N118" s="399">
        <v>509</v>
      </c>
      <c r="O118" s="453">
        <v>477</v>
      </c>
      <c r="P118" s="284" t="s">
        <v>354</v>
      </c>
      <c r="Q118" s="446" t="s">
        <v>365</v>
      </c>
    </row>
    <row r="119" spans="1:18" x14ac:dyDescent="0.2">
      <c r="A119" s="310"/>
      <c r="B119" s="310"/>
      <c r="C119" s="310"/>
      <c r="D119" s="310"/>
      <c r="E119" s="311"/>
      <c r="F119" s="311"/>
      <c r="G119" s="413"/>
      <c r="H119" s="413"/>
      <c r="I119" s="312"/>
      <c r="J119" s="437"/>
      <c r="K119" s="438"/>
      <c r="L119" s="438"/>
      <c r="M119" s="455"/>
      <c r="N119" s="455">
        <v>509</v>
      </c>
      <c r="O119" s="452">
        <v>477</v>
      </c>
      <c r="P119" s="308"/>
      <c r="Q119" s="445"/>
    </row>
    <row r="120" spans="1:18" x14ac:dyDescent="0.2">
      <c r="A120" s="314" t="s">
        <v>116</v>
      </c>
      <c r="B120" s="314"/>
      <c r="C120" s="314"/>
      <c r="D120" s="314"/>
      <c r="E120" s="315"/>
      <c r="F120" s="315"/>
      <c r="G120" s="414">
        <f t="shared" ref="G120:L120" si="81">SUM(G113:G119)</f>
        <v>519.01666666654637</v>
      </c>
      <c r="H120" s="414">
        <f t="shared" si="81"/>
        <v>346.26879502286391</v>
      </c>
      <c r="I120" s="316">
        <f t="shared" si="81"/>
        <v>165170.21522590608</v>
      </c>
      <c r="J120" s="439">
        <f t="shared" si="81"/>
        <v>3.8508755846344285E-2</v>
      </c>
      <c r="K120" s="439">
        <f t="shared" si="81"/>
        <v>6.0313577606408222E-4</v>
      </c>
      <c r="L120" s="439">
        <f t="shared" si="81"/>
        <v>6.0697545655018063E-4</v>
      </c>
      <c r="M120" s="292"/>
      <c r="N120" s="292"/>
    </row>
    <row r="121" spans="1:18" x14ac:dyDescent="0.2">
      <c r="A121" s="314"/>
      <c r="B121" s="286" t="s">
        <v>147</v>
      </c>
      <c r="C121" s="314"/>
      <c r="D121" s="314"/>
      <c r="E121" s="315"/>
      <c r="F121" s="315"/>
      <c r="G121" s="408"/>
      <c r="H121" s="408"/>
      <c r="I121" s="287"/>
      <c r="J121" s="439"/>
      <c r="K121" s="439"/>
      <c r="L121" s="439"/>
      <c r="M121" s="292"/>
      <c r="N121" s="292"/>
    </row>
    <row r="122" spans="1:18" x14ac:dyDescent="0.2">
      <c r="A122" s="314"/>
      <c r="B122" s="430" t="s">
        <v>7</v>
      </c>
      <c r="C122" s="314"/>
      <c r="D122" s="314"/>
      <c r="E122" s="315"/>
      <c r="F122" s="315"/>
      <c r="G122" s="431"/>
      <c r="H122" s="431"/>
      <c r="I122" s="432"/>
      <c r="J122" s="439"/>
      <c r="K122" s="439"/>
      <c r="L122" s="439"/>
      <c r="M122" s="292"/>
      <c r="N122" s="292"/>
    </row>
    <row r="123" spans="1:18" x14ac:dyDescent="0.2">
      <c r="G123" s="356"/>
      <c r="H123" s="356"/>
      <c r="J123" s="436"/>
      <c r="K123" s="436"/>
      <c r="L123" s="436"/>
      <c r="M123" s="399"/>
      <c r="N123" s="399"/>
    </row>
    <row r="124" spans="1:18" x14ac:dyDescent="0.2">
      <c r="A124" s="305"/>
      <c r="B124" s="305"/>
      <c r="C124" s="305"/>
      <c r="D124" s="305"/>
      <c r="E124" s="306"/>
      <c r="F124" s="306"/>
      <c r="G124" s="406"/>
      <c r="H124" s="406"/>
      <c r="I124" s="307"/>
      <c r="J124" s="435"/>
      <c r="K124" s="435"/>
      <c r="L124" s="435"/>
      <c r="M124" s="454"/>
      <c r="N124" s="454"/>
      <c r="O124" s="451"/>
      <c r="P124" s="308"/>
      <c r="Q124" s="445"/>
    </row>
    <row r="125" spans="1:18" x14ac:dyDescent="0.2">
      <c r="A125" s="280" t="s">
        <v>132</v>
      </c>
      <c r="B125" s="430" t="s">
        <v>7</v>
      </c>
      <c r="C125" s="280">
        <v>23</v>
      </c>
      <c r="D125" s="280">
        <v>9650</v>
      </c>
      <c r="E125" s="407">
        <v>41698.9375</v>
      </c>
      <c r="F125" s="281">
        <v>41699.130555555559</v>
      </c>
      <c r="G125" s="431">
        <f t="shared" ref="G125:G141" si="82">(F125-E125)*24</f>
        <v>4.6333333334187046</v>
      </c>
      <c r="H125" s="431">
        <f t="shared" ref="H125:H141" si="83">G125*(N125-M125)/N125</f>
        <v>2.6111954459684159</v>
      </c>
      <c r="I125" s="432">
        <f t="shared" ref="I125:I141" si="84">H125*O125</f>
        <v>1258.5962049567765</v>
      </c>
      <c r="J125" s="462">
        <f t="shared" ref="J125:J145" si="85">I125/$S$4</f>
        <v>2.9343652485726263E-4</v>
      </c>
      <c r="K125" s="462"/>
      <c r="L125" s="462"/>
      <c r="M125" s="399">
        <v>230</v>
      </c>
      <c r="N125" s="399">
        <v>527</v>
      </c>
      <c r="O125" s="453">
        <v>482</v>
      </c>
      <c r="P125" s="284" t="s">
        <v>286</v>
      </c>
      <c r="Q125" s="446" t="s">
        <v>287</v>
      </c>
    </row>
    <row r="126" spans="1:18" x14ac:dyDescent="0.2">
      <c r="A126" s="280" t="s">
        <v>132</v>
      </c>
      <c r="B126" s="280" t="s">
        <v>4</v>
      </c>
      <c r="C126" s="280">
        <v>24</v>
      </c>
      <c r="D126" s="280">
        <v>9650</v>
      </c>
      <c r="E126" s="281">
        <v>41700.760416666664</v>
      </c>
      <c r="F126" s="281">
        <v>41700.875</v>
      </c>
      <c r="G126" s="356">
        <f t="shared" si="82"/>
        <v>2.7500000000582077</v>
      </c>
      <c r="H126" s="356">
        <f t="shared" si="83"/>
        <v>0.82447817838557269</v>
      </c>
      <c r="I126" s="283">
        <f t="shared" si="84"/>
        <v>397.39848198184603</v>
      </c>
      <c r="J126" s="436">
        <f t="shared" si="85"/>
        <v>9.2651820398830079E-5</v>
      </c>
      <c r="K126" s="436">
        <f t="shared" ref="K126:K141" si="86">I126/$T$4</f>
        <v>1.231414323140147E-4</v>
      </c>
      <c r="L126" s="436">
        <f t="shared" ref="L126:L141" si="87">I126/$U$4</f>
        <v>1.2392537479172981E-4</v>
      </c>
      <c r="M126" s="399">
        <v>369</v>
      </c>
      <c r="N126" s="399">
        <v>527</v>
      </c>
      <c r="O126" s="453">
        <v>482</v>
      </c>
      <c r="P126" s="284" t="s">
        <v>286</v>
      </c>
      <c r="Q126" s="446" t="s">
        <v>288</v>
      </c>
    </row>
    <row r="127" spans="1:18" x14ac:dyDescent="0.2">
      <c r="A127" s="280" t="s">
        <v>132</v>
      </c>
      <c r="B127" s="280" t="s">
        <v>4</v>
      </c>
      <c r="C127" s="280">
        <v>25</v>
      </c>
      <c r="D127" s="280">
        <v>9650</v>
      </c>
      <c r="E127" s="281">
        <v>41703.297222222223</v>
      </c>
      <c r="F127" s="281">
        <v>41703.335416666669</v>
      </c>
      <c r="G127" s="356">
        <f t="shared" si="82"/>
        <v>0.91666666668606922</v>
      </c>
      <c r="H127" s="356">
        <f t="shared" si="83"/>
        <v>0.25569259962590546</v>
      </c>
      <c r="I127" s="283">
        <f t="shared" si="84"/>
        <v>123.24383301968643</v>
      </c>
      <c r="J127" s="436">
        <f t="shared" si="85"/>
        <v>2.8733792402168825E-5</v>
      </c>
      <c r="K127" s="436">
        <f t="shared" si="86"/>
        <v>3.8189431540422283E-5</v>
      </c>
      <c r="L127" s="436">
        <f t="shared" si="87"/>
        <v>3.8432552941739E-5</v>
      </c>
      <c r="M127" s="399">
        <v>380</v>
      </c>
      <c r="N127" s="399">
        <v>527</v>
      </c>
      <c r="O127" s="453">
        <v>482</v>
      </c>
      <c r="P127" s="284" t="s">
        <v>286</v>
      </c>
      <c r="Q127" s="446" t="s">
        <v>289</v>
      </c>
    </row>
    <row r="128" spans="1:18" x14ac:dyDescent="0.2">
      <c r="A128" s="280" t="s">
        <v>132</v>
      </c>
      <c r="B128" s="280" t="s">
        <v>4</v>
      </c>
      <c r="C128" s="280">
        <v>26</v>
      </c>
      <c r="D128" s="280">
        <v>9650</v>
      </c>
      <c r="E128" s="281">
        <v>41703.727777777778</v>
      </c>
      <c r="F128" s="281">
        <v>41704.0625</v>
      </c>
      <c r="G128" s="356">
        <f t="shared" si="82"/>
        <v>8.0333333333255723</v>
      </c>
      <c r="H128" s="356">
        <f t="shared" si="83"/>
        <v>1.1737507906377023</v>
      </c>
      <c r="I128" s="283">
        <f t="shared" si="84"/>
        <v>565.74788108737255</v>
      </c>
      <c r="J128" s="436">
        <f t="shared" si="85"/>
        <v>1.3190178988132235E-4</v>
      </c>
      <c r="K128" s="436">
        <f t="shared" si="86"/>
        <v>1.7530767621024896E-4</v>
      </c>
      <c r="L128" s="436">
        <f t="shared" si="87"/>
        <v>1.7642371921436386E-4</v>
      </c>
      <c r="M128" s="399">
        <v>450</v>
      </c>
      <c r="N128" s="399">
        <v>527</v>
      </c>
      <c r="O128" s="453">
        <v>482</v>
      </c>
      <c r="P128" s="284" t="s">
        <v>286</v>
      </c>
      <c r="Q128" s="446" t="s">
        <v>290</v>
      </c>
    </row>
    <row r="129" spans="1:17" s="63" customFormat="1" x14ac:dyDescent="0.2">
      <c r="A129" s="280" t="s">
        <v>132</v>
      </c>
      <c r="B129" s="280" t="s">
        <v>4</v>
      </c>
      <c r="C129" s="280">
        <v>27</v>
      </c>
      <c r="D129" s="280">
        <v>9650</v>
      </c>
      <c r="E129" s="281">
        <v>41705.180555555555</v>
      </c>
      <c r="F129" s="281">
        <v>41705.253472222219</v>
      </c>
      <c r="G129" s="356">
        <f t="shared" si="82"/>
        <v>1.7499999999417923</v>
      </c>
      <c r="H129" s="356">
        <f t="shared" si="83"/>
        <v>0.42172675520418906</v>
      </c>
      <c r="I129" s="283">
        <f t="shared" si="84"/>
        <v>203.27229600841912</v>
      </c>
      <c r="J129" s="436">
        <f t="shared" si="85"/>
        <v>4.7392099154244449E-5</v>
      </c>
      <c r="K129" s="436">
        <f t="shared" si="86"/>
        <v>6.2987763706099363E-5</v>
      </c>
      <c r="L129" s="436">
        <f t="shared" si="87"/>
        <v>6.3388756147210299E-5</v>
      </c>
      <c r="M129" s="399">
        <v>400</v>
      </c>
      <c r="N129" s="399">
        <v>527</v>
      </c>
      <c r="O129" s="453">
        <v>482</v>
      </c>
      <c r="P129" s="284" t="s">
        <v>286</v>
      </c>
      <c r="Q129" s="446" t="s">
        <v>291</v>
      </c>
    </row>
    <row r="130" spans="1:17" s="63" customFormat="1" x14ac:dyDescent="0.2">
      <c r="A130" s="280" t="s">
        <v>132</v>
      </c>
      <c r="B130" s="280" t="s">
        <v>4</v>
      </c>
      <c r="C130" s="280">
        <v>28</v>
      </c>
      <c r="D130" s="280">
        <v>9650</v>
      </c>
      <c r="E130" s="281">
        <v>41705.3125</v>
      </c>
      <c r="F130" s="281">
        <v>41705.333333333336</v>
      </c>
      <c r="G130" s="356">
        <f t="shared" si="82"/>
        <v>0.50000000005820766</v>
      </c>
      <c r="H130" s="356">
        <f t="shared" si="83"/>
        <v>1.1385199242312129E-2</v>
      </c>
      <c r="I130" s="283">
        <f t="shared" si="84"/>
        <v>5.4876660347944464</v>
      </c>
      <c r="J130" s="436">
        <f t="shared" si="85"/>
        <v>1.2794267490124981E-6</v>
      </c>
      <c r="K130" s="436">
        <f t="shared" si="86"/>
        <v>1.7004570631863355E-6</v>
      </c>
      <c r="L130" s="436">
        <f t="shared" si="87"/>
        <v>1.7112825059176101E-6</v>
      </c>
      <c r="M130" s="399">
        <v>515</v>
      </c>
      <c r="N130" s="399">
        <v>527</v>
      </c>
      <c r="O130" s="453">
        <v>482</v>
      </c>
      <c r="P130" s="284" t="s">
        <v>286</v>
      </c>
      <c r="Q130" s="446" t="s">
        <v>292</v>
      </c>
    </row>
    <row r="131" spans="1:17" s="63" customFormat="1" x14ac:dyDescent="0.2">
      <c r="A131" s="280" t="s">
        <v>132</v>
      </c>
      <c r="B131" s="280" t="s">
        <v>4</v>
      </c>
      <c r="C131" s="280">
        <v>29</v>
      </c>
      <c r="D131" s="280">
        <v>1400</v>
      </c>
      <c r="E131" s="281">
        <v>41705.811805555553</v>
      </c>
      <c r="F131" s="281">
        <v>41705.965277777781</v>
      </c>
      <c r="G131" s="356">
        <f t="shared" si="82"/>
        <v>3.6833333334652707</v>
      </c>
      <c r="H131" s="356">
        <f t="shared" si="83"/>
        <v>6.989247312078313E-2</v>
      </c>
      <c r="I131" s="283">
        <f t="shared" si="84"/>
        <v>33.688172044217467</v>
      </c>
      <c r="J131" s="436">
        <f t="shared" si="85"/>
        <v>7.8542586530270425E-6</v>
      </c>
      <c r="K131" s="436">
        <f t="shared" si="86"/>
        <v>1.0438916970385899E-5</v>
      </c>
      <c r="L131" s="436">
        <f t="shared" si="87"/>
        <v>1.0505373160480867E-5</v>
      </c>
      <c r="M131" s="399">
        <v>517</v>
      </c>
      <c r="N131" s="399">
        <v>527</v>
      </c>
      <c r="O131" s="453">
        <v>482</v>
      </c>
      <c r="P131" s="284" t="s">
        <v>293</v>
      </c>
      <c r="Q131" s="446" t="s">
        <v>294</v>
      </c>
    </row>
    <row r="132" spans="1:17" s="63" customFormat="1" x14ac:dyDescent="0.2">
      <c r="A132" s="280" t="s">
        <v>132</v>
      </c>
      <c r="B132" s="280" t="s">
        <v>4</v>
      </c>
      <c r="C132" s="280">
        <v>30</v>
      </c>
      <c r="D132" s="280">
        <v>1400</v>
      </c>
      <c r="E132" s="281">
        <v>41706.815972222219</v>
      </c>
      <c r="F132" s="281">
        <v>41707.227777777778</v>
      </c>
      <c r="G132" s="356">
        <f t="shared" si="82"/>
        <v>9.8833333334187046</v>
      </c>
      <c r="H132" s="356">
        <f t="shared" si="83"/>
        <v>0.16878557874908603</v>
      </c>
      <c r="I132" s="283">
        <f t="shared" si="84"/>
        <v>81.354648957059467</v>
      </c>
      <c r="J132" s="436">
        <f t="shared" si="85"/>
        <v>1.8967501552066016E-5</v>
      </c>
      <c r="K132" s="436">
        <f t="shared" si="86"/>
        <v>2.5209275959020431E-5</v>
      </c>
      <c r="L132" s="436">
        <f t="shared" si="87"/>
        <v>2.5369763147494278E-5</v>
      </c>
      <c r="M132" s="399">
        <v>518</v>
      </c>
      <c r="N132" s="399">
        <v>527</v>
      </c>
      <c r="O132" s="453">
        <v>482</v>
      </c>
      <c r="P132" s="284" t="s">
        <v>293</v>
      </c>
      <c r="Q132" s="446" t="s">
        <v>295</v>
      </c>
    </row>
    <row r="133" spans="1:17" s="63" customFormat="1" x14ac:dyDescent="0.2">
      <c r="A133" s="280" t="s">
        <v>132</v>
      </c>
      <c r="B133" s="280" t="s">
        <v>4</v>
      </c>
      <c r="C133" s="280">
        <v>31</v>
      </c>
      <c r="D133" s="280">
        <v>280</v>
      </c>
      <c r="E133" s="281">
        <v>41711.944444444445</v>
      </c>
      <c r="F133" s="281">
        <v>41711.989583333336</v>
      </c>
      <c r="G133" s="356">
        <f t="shared" si="82"/>
        <v>1.0833333333721384</v>
      </c>
      <c r="H133" s="356">
        <f t="shared" si="83"/>
        <v>0.19939911449164596</v>
      </c>
      <c r="I133" s="283">
        <f t="shared" si="84"/>
        <v>96.110373184973355</v>
      </c>
      <c r="J133" s="436">
        <f t="shared" si="85"/>
        <v>2.2407737921871266E-5</v>
      </c>
      <c r="K133" s="436">
        <f t="shared" si="86"/>
        <v>2.9781616062571533E-5</v>
      </c>
      <c r="L133" s="436">
        <f t="shared" si="87"/>
        <v>2.9971211663724825E-5</v>
      </c>
      <c r="M133" s="399">
        <v>430</v>
      </c>
      <c r="N133" s="399">
        <v>527</v>
      </c>
      <c r="O133" s="453">
        <v>482</v>
      </c>
      <c r="P133" s="284" t="s">
        <v>178</v>
      </c>
      <c r="Q133" s="446" t="s">
        <v>296</v>
      </c>
    </row>
    <row r="134" spans="1:17" s="63" customFormat="1" x14ac:dyDescent="0.2">
      <c r="A134" s="280" t="s">
        <v>132</v>
      </c>
      <c r="B134" s="280" t="s">
        <v>4</v>
      </c>
      <c r="C134" s="280">
        <v>32</v>
      </c>
      <c r="D134" s="280">
        <v>9650</v>
      </c>
      <c r="E134" s="281">
        <v>41712.15</v>
      </c>
      <c r="F134" s="281">
        <v>41712.220833333333</v>
      </c>
      <c r="G134" s="356">
        <f t="shared" si="82"/>
        <v>1.6999999999534339</v>
      </c>
      <c r="H134" s="356">
        <f t="shared" si="83"/>
        <v>3.8709677418294508E-2</v>
      </c>
      <c r="I134" s="283">
        <f t="shared" si="84"/>
        <v>18.658064515617951</v>
      </c>
      <c r="J134" s="436">
        <f t="shared" si="85"/>
        <v>4.3500509460169244E-6</v>
      </c>
      <c r="K134" s="436">
        <f t="shared" si="86"/>
        <v>5.7815540140021109E-6</v>
      </c>
      <c r="L134" s="436">
        <f t="shared" si="87"/>
        <v>5.8183605192831509E-6</v>
      </c>
      <c r="M134" s="399">
        <v>515</v>
      </c>
      <c r="N134" s="399">
        <v>527</v>
      </c>
      <c r="O134" s="453">
        <v>482</v>
      </c>
      <c r="P134" s="284" t="s">
        <v>286</v>
      </c>
      <c r="Q134" s="446" t="s">
        <v>297</v>
      </c>
    </row>
    <row r="135" spans="1:17" s="63" customFormat="1" x14ac:dyDescent="0.2">
      <c r="A135" s="280" t="s">
        <v>132</v>
      </c>
      <c r="B135" s="280" t="s">
        <v>4</v>
      </c>
      <c r="C135" s="280">
        <v>33</v>
      </c>
      <c r="D135" s="280">
        <v>1400</v>
      </c>
      <c r="E135" s="281">
        <v>41712.220833333333</v>
      </c>
      <c r="F135" s="281">
        <v>41712.414583333331</v>
      </c>
      <c r="G135" s="356">
        <f t="shared" si="82"/>
        <v>4.6499999999650754</v>
      </c>
      <c r="H135" s="356">
        <f t="shared" si="83"/>
        <v>1.7647058823396872E-2</v>
      </c>
      <c r="I135" s="283">
        <f t="shared" si="84"/>
        <v>8.5058823528772916</v>
      </c>
      <c r="J135" s="436">
        <f t="shared" si="85"/>
        <v>1.9831114607236128E-6</v>
      </c>
      <c r="K135" s="436">
        <f t="shared" si="86"/>
        <v>2.635708447612187E-6</v>
      </c>
      <c r="L135" s="436">
        <f t="shared" si="87"/>
        <v>2.6524878838435832E-6</v>
      </c>
      <c r="M135" s="399">
        <v>525</v>
      </c>
      <c r="N135" s="399">
        <v>527</v>
      </c>
      <c r="O135" s="453">
        <v>482</v>
      </c>
      <c r="P135" s="284" t="s">
        <v>293</v>
      </c>
      <c r="Q135" s="446" t="s">
        <v>298</v>
      </c>
    </row>
    <row r="136" spans="1:17" s="63" customFormat="1" x14ac:dyDescent="0.2">
      <c r="A136" s="280" t="s">
        <v>132</v>
      </c>
      <c r="B136" s="280" t="s">
        <v>4</v>
      </c>
      <c r="C136" s="280">
        <v>34</v>
      </c>
      <c r="D136" s="280">
        <v>9650</v>
      </c>
      <c r="E136" s="281">
        <v>41712.414583333331</v>
      </c>
      <c r="F136" s="281">
        <v>41712.463888888888</v>
      </c>
      <c r="G136" s="356">
        <f t="shared" si="82"/>
        <v>1.1833333333488554</v>
      </c>
      <c r="H136" s="356">
        <f t="shared" si="83"/>
        <v>8.3080328906845635E-2</v>
      </c>
      <c r="I136" s="283">
        <f t="shared" si="84"/>
        <v>40.044718533099598</v>
      </c>
      <c r="J136" s="436">
        <f t="shared" si="85"/>
        <v>9.336261303635117E-6</v>
      </c>
      <c r="K136" s="436">
        <f t="shared" si="86"/>
        <v>1.240861306813628E-5</v>
      </c>
      <c r="L136" s="436">
        <f t="shared" si="87"/>
        <v>1.2487608729392169E-5</v>
      </c>
      <c r="M136" s="399">
        <v>490</v>
      </c>
      <c r="N136" s="399">
        <v>527</v>
      </c>
      <c r="O136" s="453">
        <v>482</v>
      </c>
      <c r="P136" s="284" t="s">
        <v>286</v>
      </c>
      <c r="Q136" s="446" t="s">
        <v>299</v>
      </c>
    </row>
    <row r="137" spans="1:17" s="63" customFormat="1" x14ac:dyDescent="0.2">
      <c r="A137" s="280" t="s">
        <v>132</v>
      </c>
      <c r="B137" s="280" t="s">
        <v>4</v>
      </c>
      <c r="C137" s="280">
        <v>35</v>
      </c>
      <c r="D137" s="280">
        <v>1400</v>
      </c>
      <c r="E137" s="281">
        <v>41712.463888888888</v>
      </c>
      <c r="F137" s="281">
        <v>41712.518055555556</v>
      </c>
      <c r="G137" s="356">
        <f t="shared" si="82"/>
        <v>1.3000000000465661</v>
      </c>
      <c r="H137" s="356">
        <f t="shared" si="83"/>
        <v>1.7267552182781712E-2</v>
      </c>
      <c r="I137" s="283">
        <f t="shared" si="84"/>
        <v>8.3229601521007854</v>
      </c>
      <c r="J137" s="436">
        <f t="shared" si="85"/>
        <v>1.9404639025125634E-6</v>
      </c>
      <c r="K137" s="436">
        <f t="shared" si="86"/>
        <v>2.5790265456247514E-6</v>
      </c>
      <c r="L137" s="436">
        <f t="shared" si="87"/>
        <v>2.5954451337658612E-6</v>
      </c>
      <c r="M137" s="399">
        <v>520</v>
      </c>
      <c r="N137" s="399">
        <v>527</v>
      </c>
      <c r="O137" s="453">
        <v>482</v>
      </c>
      <c r="P137" s="284" t="s">
        <v>293</v>
      </c>
      <c r="Q137" s="446" t="s">
        <v>300</v>
      </c>
    </row>
    <row r="138" spans="1:17" s="63" customFormat="1" x14ac:dyDescent="0.2">
      <c r="A138" s="280" t="s">
        <v>132</v>
      </c>
      <c r="B138" s="280" t="s">
        <v>4</v>
      </c>
      <c r="C138" s="280">
        <v>36</v>
      </c>
      <c r="D138" s="280">
        <v>9650</v>
      </c>
      <c r="E138" s="281">
        <v>41712.518055555556</v>
      </c>
      <c r="F138" s="281">
        <v>41713.21875</v>
      </c>
      <c r="G138" s="356">
        <f t="shared" si="82"/>
        <v>16.816666666651145</v>
      </c>
      <c r="H138" s="356">
        <f t="shared" si="83"/>
        <v>2.3294433902571794</v>
      </c>
      <c r="I138" s="283">
        <f t="shared" si="84"/>
        <v>1122.7917141039604</v>
      </c>
      <c r="J138" s="436">
        <f t="shared" si="85"/>
        <v>2.6177426678043264E-4</v>
      </c>
      <c r="K138" s="436">
        <f t="shared" si="86"/>
        <v>3.4791823857894226E-4</v>
      </c>
      <c r="L138" s="436">
        <f t="shared" si="87"/>
        <v>3.5013315423217535E-4</v>
      </c>
      <c r="M138" s="399">
        <v>454</v>
      </c>
      <c r="N138" s="399">
        <v>527</v>
      </c>
      <c r="O138" s="453">
        <v>482</v>
      </c>
      <c r="P138" s="284" t="s">
        <v>286</v>
      </c>
      <c r="Q138" s="446" t="s">
        <v>301</v>
      </c>
    </row>
    <row r="139" spans="1:17" s="63" customFormat="1" x14ac:dyDescent="0.2">
      <c r="A139" s="280" t="s">
        <v>132</v>
      </c>
      <c r="B139" s="280" t="s">
        <v>4</v>
      </c>
      <c r="C139" s="280">
        <v>37</v>
      </c>
      <c r="D139" s="280">
        <v>9650</v>
      </c>
      <c r="E139" s="281">
        <v>41713.26666666667</v>
      </c>
      <c r="F139" s="281">
        <v>41713.45416666667</v>
      </c>
      <c r="G139" s="356">
        <f t="shared" si="82"/>
        <v>4.5</v>
      </c>
      <c r="H139" s="356">
        <f t="shared" si="83"/>
        <v>0.31593927893738138</v>
      </c>
      <c r="I139" s="283">
        <f t="shared" si="84"/>
        <v>152.28273244781784</v>
      </c>
      <c r="J139" s="436">
        <f t="shared" si="85"/>
        <v>3.5504092280963603E-5</v>
      </c>
      <c r="K139" s="436">
        <f t="shared" si="86"/>
        <v>4.718768349792744E-5</v>
      </c>
      <c r="L139" s="436">
        <f t="shared" si="87"/>
        <v>4.7488089533685333E-5</v>
      </c>
      <c r="M139" s="399">
        <v>490</v>
      </c>
      <c r="N139" s="399">
        <v>527</v>
      </c>
      <c r="O139" s="453">
        <v>482</v>
      </c>
      <c r="P139" s="284" t="s">
        <v>286</v>
      </c>
      <c r="Q139" s="446" t="s">
        <v>302</v>
      </c>
    </row>
    <row r="140" spans="1:17" s="63" customFormat="1" x14ac:dyDescent="0.2">
      <c r="A140" s="280" t="s">
        <v>132</v>
      </c>
      <c r="B140" s="280" t="s">
        <v>4</v>
      </c>
      <c r="C140" s="280">
        <v>38</v>
      </c>
      <c r="D140" s="280">
        <v>9650</v>
      </c>
      <c r="E140" s="281">
        <v>41715.395833333336</v>
      </c>
      <c r="F140" s="281">
        <v>41715.460416666669</v>
      </c>
      <c r="G140" s="356">
        <f t="shared" si="82"/>
        <v>1.5499999999883585</v>
      </c>
      <c r="H140" s="356">
        <f t="shared" si="83"/>
        <v>0.37352941176190041</v>
      </c>
      <c r="I140" s="283">
        <f t="shared" si="84"/>
        <v>180.04117646923601</v>
      </c>
      <c r="J140" s="436">
        <f t="shared" si="85"/>
        <v>4.1975859251983141E-5</v>
      </c>
      <c r="K140" s="436">
        <f t="shared" si="86"/>
        <v>5.5789162141124627E-5</v>
      </c>
      <c r="L140" s="436">
        <f t="shared" si="87"/>
        <v>5.6144326874689178E-5</v>
      </c>
      <c r="M140" s="399">
        <v>400</v>
      </c>
      <c r="N140" s="399">
        <v>527</v>
      </c>
      <c r="O140" s="453">
        <v>482</v>
      </c>
      <c r="P140" s="284" t="s">
        <v>286</v>
      </c>
      <c r="Q140" s="446" t="s">
        <v>303</v>
      </c>
    </row>
    <row r="141" spans="1:17" s="63" customFormat="1" x14ac:dyDescent="0.2">
      <c r="A141" s="280" t="s">
        <v>132</v>
      </c>
      <c r="B141" s="280" t="s">
        <v>4</v>
      </c>
      <c r="C141" s="280">
        <v>39</v>
      </c>
      <c r="D141" s="280">
        <v>1400</v>
      </c>
      <c r="E141" s="281">
        <v>41717.25</v>
      </c>
      <c r="F141" s="281">
        <v>41718.291666666664</v>
      </c>
      <c r="G141" s="356">
        <f t="shared" si="82"/>
        <v>24.999999999941792</v>
      </c>
      <c r="H141" s="356">
        <f t="shared" si="83"/>
        <v>0.80645161290134815</v>
      </c>
      <c r="I141" s="283">
        <f t="shared" si="84"/>
        <v>388.70967741844981</v>
      </c>
      <c r="J141" s="436">
        <f t="shared" si="85"/>
        <v>9.0626061377624008E-5</v>
      </c>
      <c r="K141" s="436">
        <f t="shared" si="86"/>
        <v>1.204490419613962E-4</v>
      </c>
      <c r="L141" s="436">
        <f t="shared" si="87"/>
        <v>1.2121584415477043E-4</v>
      </c>
      <c r="M141" s="399">
        <v>510</v>
      </c>
      <c r="N141" s="399">
        <v>527</v>
      </c>
      <c r="O141" s="453">
        <v>482</v>
      </c>
      <c r="P141" s="284" t="s">
        <v>293</v>
      </c>
      <c r="Q141" s="446" t="s">
        <v>304</v>
      </c>
    </row>
    <row r="142" spans="1:17" s="63" customFormat="1" x14ac:dyDescent="0.2">
      <c r="A142" s="280" t="s">
        <v>132</v>
      </c>
      <c r="B142" s="280" t="s">
        <v>4</v>
      </c>
      <c r="C142" s="280">
        <v>40</v>
      </c>
      <c r="D142" s="280">
        <v>280</v>
      </c>
      <c r="E142" s="281">
        <v>41723.36041666667</v>
      </c>
      <c r="F142" s="281">
        <v>41723.413888888892</v>
      </c>
      <c r="G142" s="356">
        <f t="shared" ref="G142:G145" si="88">(F142-E142)*24</f>
        <v>1.2833333333255723</v>
      </c>
      <c r="H142" s="356">
        <f t="shared" ref="H142:H145" si="89">G142*(N142-M142)/N142</f>
        <v>0.15098039215594969</v>
      </c>
      <c r="I142" s="283">
        <f t="shared" ref="I142:I145" si="90">H142*O142</f>
        <v>72.772549019167755</v>
      </c>
      <c r="J142" s="436">
        <f t="shared" si="85"/>
        <v>1.6966620275104625E-5</v>
      </c>
      <c r="K142" s="436">
        <f t="shared" ref="K142:K143" si="91">I142/$T$4</f>
        <v>2.2549950051826154E-5</v>
      </c>
      <c r="L142" s="436">
        <f t="shared" ref="L142:L143" si="92">I142/$U$4</f>
        <v>2.2693507450694974E-5</v>
      </c>
      <c r="M142" s="453">
        <v>465</v>
      </c>
      <c r="N142" s="453">
        <v>527</v>
      </c>
      <c r="O142" s="453">
        <v>482</v>
      </c>
      <c r="P142" s="284" t="s">
        <v>178</v>
      </c>
      <c r="Q142" s="446" t="s">
        <v>368</v>
      </c>
    </row>
    <row r="143" spans="1:17" s="63" customFormat="1" x14ac:dyDescent="0.2">
      <c r="A143" s="280" t="s">
        <v>132</v>
      </c>
      <c r="B143" s="280" t="s">
        <v>4</v>
      </c>
      <c r="C143" s="280">
        <v>41</v>
      </c>
      <c r="D143" s="280">
        <v>9650</v>
      </c>
      <c r="E143" s="281">
        <v>41723.484722222223</v>
      </c>
      <c r="F143" s="281">
        <v>41723.524305555555</v>
      </c>
      <c r="G143" s="356">
        <f t="shared" si="88"/>
        <v>0.94999999995343387</v>
      </c>
      <c r="H143" s="356">
        <f t="shared" si="89"/>
        <v>0.13880455407289261</v>
      </c>
      <c r="I143" s="283">
        <f t="shared" si="90"/>
        <v>66.90379506313424</v>
      </c>
      <c r="J143" s="436">
        <f t="shared" si="85"/>
        <v>1.5598344445796903E-5</v>
      </c>
      <c r="K143" s="436">
        <f t="shared" si="91"/>
        <v>2.0731405691917094E-5</v>
      </c>
      <c r="L143" s="436">
        <f t="shared" si="92"/>
        <v>2.086338588119405E-5</v>
      </c>
      <c r="M143" s="453">
        <v>450</v>
      </c>
      <c r="N143" s="453">
        <v>527</v>
      </c>
      <c r="O143" s="453">
        <v>482</v>
      </c>
      <c r="P143" s="284" t="s">
        <v>286</v>
      </c>
      <c r="Q143" s="446" t="s">
        <v>369</v>
      </c>
    </row>
    <row r="144" spans="1:17" s="63" customFormat="1" x14ac:dyDescent="0.2">
      <c r="A144" s="280" t="s">
        <v>132</v>
      </c>
      <c r="B144" s="430" t="s">
        <v>7</v>
      </c>
      <c r="C144" s="280">
        <v>42</v>
      </c>
      <c r="D144" s="280">
        <v>855</v>
      </c>
      <c r="E144" s="281">
        <v>41724.916666666664</v>
      </c>
      <c r="F144" s="281">
        <v>41725.025000000001</v>
      </c>
      <c r="G144" s="431">
        <f t="shared" si="88"/>
        <v>2.6000000000931323</v>
      </c>
      <c r="H144" s="431">
        <f t="shared" si="89"/>
        <v>0.20721062619338057</v>
      </c>
      <c r="I144" s="432">
        <f t="shared" si="90"/>
        <v>99.875521825209432</v>
      </c>
      <c r="J144" s="462">
        <f t="shared" si="85"/>
        <v>2.328556683015076E-5</v>
      </c>
      <c r="K144" s="462"/>
      <c r="L144" s="462"/>
      <c r="M144" s="453">
        <v>485</v>
      </c>
      <c r="N144" s="453">
        <v>527</v>
      </c>
      <c r="O144" s="453">
        <v>482</v>
      </c>
      <c r="P144" s="284" t="s">
        <v>346</v>
      </c>
      <c r="Q144" s="446" t="s">
        <v>370</v>
      </c>
    </row>
    <row r="145" spans="1:18" s="335" customFormat="1" x14ac:dyDescent="0.2">
      <c r="A145" s="278" t="s">
        <v>132</v>
      </c>
      <c r="B145" s="278" t="s">
        <v>169</v>
      </c>
      <c r="C145" s="278">
        <v>43</v>
      </c>
      <c r="D145" s="278">
        <v>1800</v>
      </c>
      <c r="E145" s="279">
        <v>41726.921527777777</v>
      </c>
      <c r="F145" s="410">
        <v>41729.999988425923</v>
      </c>
      <c r="G145" s="411">
        <f t="shared" si="88"/>
        <v>73.883055555517785</v>
      </c>
      <c r="H145" s="411">
        <f t="shared" si="89"/>
        <v>73.883055555517785</v>
      </c>
      <c r="I145" s="412">
        <f t="shared" si="90"/>
        <v>35611.632777759572</v>
      </c>
      <c r="J145" s="466">
        <f t="shared" si="85"/>
        <v>8.3027056061698735E-3</v>
      </c>
      <c r="K145" s="466"/>
      <c r="L145" s="466"/>
      <c r="M145" s="449">
        <v>0</v>
      </c>
      <c r="N145" s="449">
        <v>527</v>
      </c>
      <c r="O145" s="449">
        <v>482</v>
      </c>
      <c r="P145" s="333" t="s">
        <v>351</v>
      </c>
      <c r="Q145" s="447" t="s">
        <v>371</v>
      </c>
      <c r="R145" s="334"/>
    </row>
    <row r="146" spans="1:18" x14ac:dyDescent="0.2">
      <c r="A146" s="310"/>
      <c r="B146" s="310"/>
      <c r="C146" s="310"/>
      <c r="D146" s="310"/>
      <c r="E146" s="311"/>
      <c r="F146" s="311"/>
      <c r="G146" s="413"/>
      <c r="H146" s="413"/>
      <c r="I146" s="312"/>
      <c r="J146" s="437"/>
      <c r="K146" s="438"/>
      <c r="L146" s="438"/>
      <c r="M146" s="455"/>
      <c r="N146" s="455">
        <v>527</v>
      </c>
      <c r="O146" s="452">
        <v>482</v>
      </c>
      <c r="P146" s="308"/>
      <c r="Q146" s="445"/>
    </row>
    <row r="147" spans="1:18" x14ac:dyDescent="0.2">
      <c r="A147" s="314" t="s">
        <v>132</v>
      </c>
      <c r="B147" s="314"/>
      <c r="C147" s="314"/>
      <c r="D147" s="314"/>
      <c r="E147" s="315"/>
      <c r="F147" s="315"/>
      <c r="G147" s="414">
        <f t="shared" ref="G147:L147" si="93">SUM(G124:G146)</f>
        <v>168.64972222252982</v>
      </c>
      <c r="H147" s="414">
        <f t="shared" si="93"/>
        <v>84.098425574554753</v>
      </c>
      <c r="I147" s="316">
        <f t="shared" si="93"/>
        <v>40535.441126935388</v>
      </c>
      <c r="J147" s="439">
        <f t="shared" si="93"/>
        <v>9.4506712565946231E-3</v>
      </c>
      <c r="K147" s="439">
        <f t="shared" si="93"/>
        <v>1.1047869538244588E-3</v>
      </c>
      <c r="L147" s="439">
        <f t="shared" si="93"/>
        <v>1.1118202439661545E-3</v>
      </c>
      <c r="M147" s="292"/>
      <c r="N147" s="292"/>
    </row>
    <row r="148" spans="1:18" x14ac:dyDescent="0.2">
      <c r="A148" s="314"/>
      <c r="B148" s="286" t="s">
        <v>147</v>
      </c>
      <c r="C148" s="314"/>
      <c r="D148" s="314"/>
      <c r="E148" s="315"/>
      <c r="F148" s="315"/>
      <c r="G148" s="408"/>
      <c r="H148" s="408"/>
      <c r="I148" s="287"/>
      <c r="J148" s="439"/>
      <c r="K148" s="439"/>
      <c r="L148" s="439"/>
      <c r="M148" s="292"/>
      <c r="N148" s="292"/>
    </row>
    <row r="149" spans="1:18" x14ac:dyDescent="0.2">
      <c r="A149" s="314"/>
      <c r="B149" s="430" t="s">
        <v>7</v>
      </c>
      <c r="C149" s="314"/>
      <c r="D149" s="314"/>
      <c r="E149" s="315"/>
      <c r="F149" s="315"/>
      <c r="G149" s="431"/>
      <c r="H149" s="431"/>
      <c r="I149" s="432"/>
      <c r="J149" s="439"/>
      <c r="K149" s="439"/>
      <c r="L149" s="439"/>
      <c r="M149" s="292"/>
      <c r="N149" s="292"/>
    </row>
    <row r="150" spans="1:18" x14ac:dyDescent="0.2">
      <c r="G150" s="356"/>
      <c r="H150" s="356"/>
      <c r="J150" s="436"/>
      <c r="K150" s="436"/>
      <c r="L150" s="436"/>
      <c r="M150" s="399"/>
      <c r="N150" s="399"/>
    </row>
    <row r="151" spans="1:18" x14ac:dyDescent="0.2">
      <c r="A151" s="305"/>
      <c r="B151" s="305"/>
      <c r="C151" s="305"/>
      <c r="D151" s="305"/>
      <c r="E151" s="306"/>
      <c r="F151" s="306"/>
      <c r="G151" s="406"/>
      <c r="H151" s="406"/>
      <c r="I151" s="307"/>
      <c r="J151" s="435"/>
      <c r="K151" s="435"/>
      <c r="L151" s="435"/>
      <c r="M151" s="454"/>
      <c r="N151" s="454"/>
      <c r="O151" s="451"/>
      <c r="P151" s="308"/>
      <c r="Q151" s="445"/>
    </row>
    <row r="152" spans="1:18" x14ac:dyDescent="0.2">
      <c r="A152" s="280" t="s">
        <v>120</v>
      </c>
      <c r="B152" s="280" t="s">
        <v>4</v>
      </c>
      <c r="C152" s="280">
        <v>9</v>
      </c>
      <c r="D152" s="280">
        <v>9650</v>
      </c>
      <c r="E152" s="281">
        <v>41703.732638888891</v>
      </c>
      <c r="F152" s="281">
        <v>41703.756249999999</v>
      </c>
      <c r="G152" s="356">
        <f t="shared" ref="G152:G153" si="94">(F152-E152)*24</f>
        <v>0.56666666659293696</v>
      </c>
      <c r="H152" s="356">
        <f t="shared" ref="H152:H153" si="95">G152*(N152-M152)/N152</f>
        <v>8.9138576767428285E-2</v>
      </c>
      <c r="I152" s="283">
        <f t="shared" ref="I152:I153" si="96">H152*O152</f>
        <v>43.767041192807291</v>
      </c>
      <c r="J152" s="436">
        <f t="shared" ref="J152:J155" si="97">I152/$S$4</f>
        <v>1.0204105510824332E-5</v>
      </c>
      <c r="K152" s="436">
        <f t="shared" ref="K152:K153" si="98">I152/$T$4</f>
        <v>1.3562045113385655E-5</v>
      </c>
      <c r="L152" s="436">
        <f t="shared" ref="L152:L153" si="99">I152/$U$4</f>
        <v>1.3648383748963323E-5</v>
      </c>
      <c r="M152" s="399">
        <v>450</v>
      </c>
      <c r="N152" s="399">
        <v>534</v>
      </c>
      <c r="O152" s="453">
        <v>491</v>
      </c>
      <c r="P152" s="284" t="s">
        <v>286</v>
      </c>
      <c r="Q152" s="446" t="s">
        <v>305</v>
      </c>
    </row>
    <row r="153" spans="1:18" x14ac:dyDescent="0.2">
      <c r="A153" s="280" t="s">
        <v>120</v>
      </c>
      <c r="B153" s="280" t="s">
        <v>4</v>
      </c>
      <c r="C153" s="280">
        <v>10</v>
      </c>
      <c r="D153" s="280">
        <v>9650</v>
      </c>
      <c r="E153" s="281">
        <v>41703.866666666669</v>
      </c>
      <c r="F153" s="281">
        <v>41703.917361111111</v>
      </c>
      <c r="G153" s="356">
        <f t="shared" si="94"/>
        <v>1.21666666661622</v>
      </c>
      <c r="H153" s="356">
        <f t="shared" si="95"/>
        <v>7.7465667911894159E-2</v>
      </c>
      <c r="I153" s="283">
        <f t="shared" si="96"/>
        <v>38.035642944740033</v>
      </c>
      <c r="J153" s="436">
        <f t="shared" si="97"/>
        <v>8.8678535994786932E-6</v>
      </c>
      <c r="K153" s="436">
        <f t="shared" si="98"/>
        <v>1.1786063016249013E-5</v>
      </c>
      <c r="L153" s="436">
        <f t="shared" si="99"/>
        <v>1.1861095401936258E-5</v>
      </c>
      <c r="M153" s="399">
        <v>500</v>
      </c>
      <c r="N153" s="399">
        <v>534</v>
      </c>
      <c r="O153" s="453">
        <v>491</v>
      </c>
      <c r="P153" s="284" t="s">
        <v>286</v>
      </c>
      <c r="Q153" s="446" t="s">
        <v>305</v>
      </c>
    </row>
    <row r="154" spans="1:18" x14ac:dyDescent="0.2">
      <c r="A154" s="280" t="s">
        <v>120</v>
      </c>
      <c r="B154" s="280" t="s">
        <v>4</v>
      </c>
      <c r="C154" s="280">
        <v>11</v>
      </c>
      <c r="D154" s="280">
        <v>3440</v>
      </c>
      <c r="E154" s="281">
        <v>41722.363888888889</v>
      </c>
      <c r="F154" s="281">
        <v>41724.104166666664</v>
      </c>
      <c r="G154" s="356">
        <f t="shared" ref="G154:G155" si="100">(F154-E154)*24</f>
        <v>41.766666666604578</v>
      </c>
      <c r="H154" s="356">
        <f t="shared" ref="H154:H155" si="101">G154*(N154-M154)/N154</f>
        <v>1.7989388264642421</v>
      </c>
      <c r="I154" s="283">
        <f t="shared" ref="I154:I155" si="102">H154*O154</f>
        <v>883.27896379394281</v>
      </c>
      <c r="J154" s="436">
        <f t="shared" si="97"/>
        <v>2.0593285486993789E-4</v>
      </c>
      <c r="K154" s="436">
        <f t="shared" ref="K154:K155" si="103">I154/$T$4</f>
        <v>2.7370068499505139E-4</v>
      </c>
      <c r="L154" s="436">
        <f t="shared" ref="L154:L155" si="104">I154/$U$4</f>
        <v>2.7544311716524251E-4</v>
      </c>
      <c r="M154" s="453">
        <v>511</v>
      </c>
      <c r="N154" s="453">
        <v>534</v>
      </c>
      <c r="O154" s="453">
        <v>491</v>
      </c>
      <c r="P154" s="284" t="s">
        <v>339</v>
      </c>
      <c r="Q154" s="446" t="s">
        <v>366</v>
      </c>
    </row>
    <row r="155" spans="1:18" x14ac:dyDescent="0.2">
      <c r="A155" s="280" t="s">
        <v>120</v>
      </c>
      <c r="B155" s="280" t="s">
        <v>4</v>
      </c>
      <c r="C155" s="280">
        <v>12</v>
      </c>
      <c r="D155" s="280">
        <v>4499</v>
      </c>
      <c r="E155" s="281">
        <v>41724.270833333336</v>
      </c>
      <c r="F155" s="410">
        <v>41729.999988425923</v>
      </c>
      <c r="G155" s="356">
        <f t="shared" si="100"/>
        <v>137.49972222209908</v>
      </c>
      <c r="H155" s="356">
        <f t="shared" si="101"/>
        <v>1.0299604660831392</v>
      </c>
      <c r="I155" s="283">
        <f t="shared" si="102"/>
        <v>505.71058884682134</v>
      </c>
      <c r="J155" s="436">
        <f t="shared" si="97"/>
        <v>1.1790434230637732E-4</v>
      </c>
      <c r="K155" s="436">
        <f t="shared" si="103"/>
        <v>1.5670398622661614E-4</v>
      </c>
      <c r="L155" s="436">
        <f t="shared" si="104"/>
        <v>1.5770159449640683E-4</v>
      </c>
      <c r="M155" s="453">
        <v>530</v>
      </c>
      <c r="N155" s="453">
        <v>534</v>
      </c>
      <c r="O155" s="453">
        <v>491</v>
      </c>
      <c r="P155" s="284" t="s">
        <v>345</v>
      </c>
      <c r="Q155" s="446" t="s">
        <v>367</v>
      </c>
    </row>
    <row r="156" spans="1:18" x14ac:dyDescent="0.2">
      <c r="A156" s="310"/>
      <c r="B156" s="310"/>
      <c r="C156" s="310"/>
      <c r="D156" s="310"/>
      <c r="E156" s="311"/>
      <c r="F156" s="311"/>
      <c r="G156" s="413"/>
      <c r="H156" s="413"/>
      <c r="I156" s="312"/>
      <c r="J156" s="437"/>
      <c r="K156" s="438"/>
      <c r="L156" s="438"/>
      <c r="M156" s="455"/>
      <c r="N156" s="455">
        <v>534</v>
      </c>
      <c r="O156" s="452">
        <v>491</v>
      </c>
      <c r="P156" s="308"/>
      <c r="Q156" s="445"/>
    </row>
    <row r="157" spans="1:18" x14ac:dyDescent="0.2">
      <c r="A157" s="314" t="s">
        <v>120</v>
      </c>
      <c r="B157" s="314"/>
      <c r="C157" s="314"/>
      <c r="D157" s="314"/>
      <c r="E157" s="315"/>
      <c r="F157" s="315"/>
      <c r="G157" s="414">
        <f t="shared" ref="G157:L157" si="105">SUM(G151:G156)</f>
        <v>181.04972222191282</v>
      </c>
      <c r="H157" s="414">
        <f t="shared" si="105"/>
        <v>2.9955035372267038</v>
      </c>
      <c r="I157" s="316">
        <f t="shared" si="105"/>
        <v>1470.7922367783115</v>
      </c>
      <c r="J157" s="439">
        <f t="shared" si="105"/>
        <v>3.4290915628661822E-4</v>
      </c>
      <c r="K157" s="439">
        <f t="shared" si="105"/>
        <v>4.5575277935130216E-4</v>
      </c>
      <c r="L157" s="439">
        <f t="shared" si="105"/>
        <v>4.5865419081254888E-4</v>
      </c>
      <c r="M157" s="292"/>
      <c r="N157" s="292"/>
    </row>
    <row r="158" spans="1:18" x14ac:dyDescent="0.2">
      <c r="A158" s="314"/>
      <c r="B158" s="286" t="s">
        <v>147</v>
      </c>
      <c r="C158" s="314"/>
      <c r="D158" s="314"/>
      <c r="E158" s="315"/>
      <c r="F158" s="315"/>
      <c r="G158" s="408"/>
      <c r="H158" s="408"/>
      <c r="I158" s="287"/>
      <c r="J158" s="439"/>
      <c r="K158" s="439"/>
      <c r="L158" s="439"/>
      <c r="M158" s="292"/>
      <c r="N158" s="292"/>
    </row>
    <row r="159" spans="1:18" x14ac:dyDescent="0.2">
      <c r="A159" s="314"/>
      <c r="B159" s="430" t="s">
        <v>7</v>
      </c>
      <c r="C159" s="314"/>
      <c r="D159" s="314"/>
      <c r="E159" s="315"/>
      <c r="F159" s="315"/>
      <c r="G159" s="431"/>
      <c r="H159" s="431"/>
      <c r="I159" s="432"/>
      <c r="J159" s="439"/>
      <c r="K159" s="439"/>
      <c r="L159" s="439"/>
      <c r="M159" s="292"/>
      <c r="N159" s="292"/>
    </row>
    <row r="160" spans="1:18" x14ac:dyDescent="0.2">
      <c r="G160" s="356"/>
      <c r="H160" s="356"/>
      <c r="J160" s="436"/>
      <c r="K160" s="436"/>
      <c r="L160" s="436"/>
      <c r="M160" s="399"/>
      <c r="N160" s="399"/>
    </row>
    <row r="161" spans="1:18" x14ac:dyDescent="0.2">
      <c r="A161" s="305"/>
      <c r="B161" s="305"/>
      <c r="C161" s="305"/>
      <c r="D161" s="305"/>
      <c r="E161" s="306"/>
      <c r="F161" s="306"/>
      <c r="G161" s="406"/>
      <c r="H161" s="406"/>
      <c r="I161" s="307"/>
      <c r="J161" s="435"/>
      <c r="K161" s="435"/>
      <c r="L161" s="435"/>
      <c r="M161" s="454"/>
      <c r="N161" s="454"/>
      <c r="O161" s="451"/>
      <c r="P161" s="308"/>
      <c r="Q161" s="445"/>
    </row>
    <row r="162" spans="1:18" x14ac:dyDescent="0.2">
      <c r="A162" s="280" t="s">
        <v>125</v>
      </c>
      <c r="B162" s="416" t="s">
        <v>172</v>
      </c>
      <c r="C162" s="280">
        <v>15</v>
      </c>
      <c r="D162" s="280">
        <v>3190</v>
      </c>
      <c r="E162" s="281">
        <v>41706.322916666664</v>
      </c>
      <c r="F162" s="281">
        <v>41706.53402777778</v>
      </c>
      <c r="G162" s="417">
        <f t="shared" ref="G162:G166" si="106">(F162-E162)*24</f>
        <v>5.0666666667675599</v>
      </c>
      <c r="H162" s="417"/>
      <c r="I162" s="418"/>
      <c r="J162" s="460"/>
      <c r="K162" s="460"/>
      <c r="L162" s="460"/>
      <c r="M162" s="399">
        <v>0</v>
      </c>
      <c r="N162" s="399">
        <v>75</v>
      </c>
      <c r="O162" s="453">
        <v>71</v>
      </c>
      <c r="P162" s="284" t="s">
        <v>306</v>
      </c>
      <c r="Q162" s="446" t="s">
        <v>307</v>
      </c>
    </row>
    <row r="163" spans="1:18" s="335" customFormat="1" x14ac:dyDescent="0.2">
      <c r="A163" s="278" t="s">
        <v>125</v>
      </c>
      <c r="B163" s="331" t="s">
        <v>5</v>
      </c>
      <c r="C163" s="278">
        <v>16</v>
      </c>
      <c r="D163" s="278">
        <v>782</v>
      </c>
      <c r="E163" s="279">
        <v>41706.555555555555</v>
      </c>
      <c r="F163" s="279">
        <v>41707.106249999997</v>
      </c>
      <c r="G163" s="364">
        <f t="shared" si="106"/>
        <v>13.21666666661622</v>
      </c>
      <c r="H163" s="364">
        <f t="shared" ref="H163:H166" si="107">G163*(N163-M163)/N163</f>
        <v>13.21666666661622</v>
      </c>
      <c r="I163" s="332">
        <f t="shared" ref="I163:I166" si="108">H163*O163</f>
        <v>938.38333332975162</v>
      </c>
      <c r="J163" s="461">
        <f t="shared" ref="J163:J167" si="109">I163/$S$4</f>
        <v>2.1878021181997211E-4</v>
      </c>
      <c r="K163" s="461">
        <f t="shared" ref="K163:K166" si="110">I163/$T$4</f>
        <v>2.9077581562353286E-4</v>
      </c>
      <c r="L163" s="461"/>
      <c r="M163" s="292">
        <v>0</v>
      </c>
      <c r="N163" s="292">
        <v>75</v>
      </c>
      <c r="O163" s="449">
        <v>71</v>
      </c>
      <c r="P163" s="333" t="s">
        <v>308</v>
      </c>
      <c r="Q163" s="447" t="s">
        <v>309</v>
      </c>
      <c r="R163" s="334"/>
    </row>
    <row r="164" spans="1:18" x14ac:dyDescent="0.2">
      <c r="A164" s="280" t="s">
        <v>125</v>
      </c>
      <c r="B164" s="424" t="s">
        <v>175</v>
      </c>
      <c r="C164" s="280">
        <v>18</v>
      </c>
      <c r="D164" s="280">
        <v>3441</v>
      </c>
      <c r="E164" s="281">
        <v>41708.11041666667</v>
      </c>
      <c r="F164" s="281">
        <v>41708.13958333333</v>
      </c>
      <c r="G164" s="425">
        <f t="shared" si="106"/>
        <v>0.69999999983701855</v>
      </c>
      <c r="H164" s="425">
        <f t="shared" si="107"/>
        <v>0.69999999983701855</v>
      </c>
      <c r="I164" s="426">
        <f t="shared" si="108"/>
        <v>49.699999988428317</v>
      </c>
      <c r="J164" s="463">
        <f t="shared" si="109"/>
        <v>1.1587350434217497E-5</v>
      </c>
      <c r="K164" s="463">
        <f t="shared" si="110"/>
        <v>1.540048455660975E-5</v>
      </c>
      <c r="L164" s="463">
        <f t="shared" ref="L164:L166" si="111">I164/$U$4</f>
        <v>1.5498527057776498E-5</v>
      </c>
      <c r="M164" s="399">
        <v>0</v>
      </c>
      <c r="N164" s="399">
        <v>75</v>
      </c>
      <c r="O164" s="453">
        <v>71</v>
      </c>
      <c r="P164" s="284" t="s">
        <v>310</v>
      </c>
      <c r="Q164" s="446" t="s">
        <v>311</v>
      </c>
    </row>
    <row r="165" spans="1:18" x14ac:dyDescent="0.2">
      <c r="A165" s="280" t="s">
        <v>125</v>
      </c>
      <c r="B165" s="430" t="s">
        <v>7</v>
      </c>
      <c r="C165" s="280">
        <v>19</v>
      </c>
      <c r="D165" s="280">
        <v>346</v>
      </c>
      <c r="E165" s="281">
        <v>41716.923611111109</v>
      </c>
      <c r="F165" s="281">
        <v>41717.180555555555</v>
      </c>
      <c r="G165" s="431">
        <f t="shared" si="106"/>
        <v>6.1666666666860692</v>
      </c>
      <c r="H165" s="431">
        <f t="shared" si="107"/>
        <v>1.5622222222271376</v>
      </c>
      <c r="I165" s="432">
        <f t="shared" si="108"/>
        <v>110.91777777812676</v>
      </c>
      <c r="J165" s="462">
        <f t="shared" si="109"/>
        <v>2.5860023356117926E-5</v>
      </c>
      <c r="K165" s="462"/>
      <c r="L165" s="462"/>
      <c r="M165" s="399">
        <v>56</v>
      </c>
      <c r="N165" s="399">
        <v>75</v>
      </c>
      <c r="O165" s="453">
        <v>71</v>
      </c>
      <c r="P165" s="284" t="s">
        <v>276</v>
      </c>
      <c r="Q165" s="446" t="s">
        <v>312</v>
      </c>
    </row>
    <row r="166" spans="1:18" x14ac:dyDescent="0.2">
      <c r="A166" s="280" t="s">
        <v>125</v>
      </c>
      <c r="B166" s="280" t="s">
        <v>4</v>
      </c>
      <c r="C166" s="280">
        <v>20</v>
      </c>
      <c r="D166" s="280">
        <v>346</v>
      </c>
      <c r="E166" s="281">
        <v>41717.375</v>
      </c>
      <c r="F166" s="281">
        <v>41717.470138888886</v>
      </c>
      <c r="G166" s="356">
        <f t="shared" si="106"/>
        <v>2.2833333332673647</v>
      </c>
      <c r="H166" s="356">
        <f t="shared" si="107"/>
        <v>0.57844444442773235</v>
      </c>
      <c r="I166" s="283">
        <f t="shared" si="108"/>
        <v>41.069555554368996</v>
      </c>
      <c r="J166" s="436">
        <f t="shared" si="109"/>
        <v>9.5751978369585182E-6</v>
      </c>
      <c r="K166" s="436">
        <f t="shared" si="110"/>
        <v>1.2726178193343041E-5</v>
      </c>
      <c r="L166" s="436">
        <f t="shared" si="111"/>
        <v>1.28071955363872E-5</v>
      </c>
      <c r="M166" s="399">
        <v>56</v>
      </c>
      <c r="N166" s="399">
        <v>75</v>
      </c>
      <c r="O166" s="453">
        <v>71</v>
      </c>
      <c r="P166" s="284" t="s">
        <v>276</v>
      </c>
      <c r="Q166" s="446" t="s">
        <v>313</v>
      </c>
    </row>
    <row r="167" spans="1:18" x14ac:dyDescent="0.2">
      <c r="A167" s="280" t="s">
        <v>125</v>
      </c>
      <c r="B167" s="280" t="s">
        <v>4</v>
      </c>
      <c r="C167" s="280">
        <v>21</v>
      </c>
      <c r="D167" s="280">
        <v>250</v>
      </c>
      <c r="E167" s="281">
        <v>41729.313888888886</v>
      </c>
      <c r="F167" s="281">
        <v>41729.347916666666</v>
      </c>
      <c r="G167" s="356">
        <f t="shared" ref="G167" si="112">(F167-E167)*24</f>
        <v>0.81666666670935228</v>
      </c>
      <c r="H167" s="356">
        <f t="shared" ref="H167" si="113">G167*(N167-M167)/N167</f>
        <v>0.2177777777891606</v>
      </c>
      <c r="I167" s="283">
        <f t="shared" ref="I167" si="114">H167*O167</f>
        <v>15.462222223030404</v>
      </c>
      <c r="J167" s="436">
        <f t="shared" si="109"/>
        <v>3.604953469450989E-6</v>
      </c>
      <c r="K167" s="436">
        <f t="shared" ref="K167" si="115">I167/$T$4</f>
        <v>4.7912618634223489E-6</v>
      </c>
      <c r="L167" s="436">
        <f t="shared" ref="L167" si="116">I167/$U$4</f>
        <v>4.8217639749051455E-6</v>
      </c>
      <c r="M167" s="453">
        <v>55</v>
      </c>
      <c r="N167" s="399">
        <v>75</v>
      </c>
      <c r="O167" s="453">
        <v>71</v>
      </c>
      <c r="P167" s="284" t="s">
        <v>161</v>
      </c>
      <c r="Q167" s="446" t="s">
        <v>372</v>
      </c>
    </row>
    <row r="168" spans="1:18" x14ac:dyDescent="0.2">
      <c r="A168" s="310"/>
      <c r="B168" s="310"/>
      <c r="C168" s="310"/>
      <c r="D168" s="310"/>
      <c r="E168" s="311"/>
      <c r="F168" s="311"/>
      <c r="G168" s="413"/>
      <c r="H168" s="413"/>
      <c r="I168" s="312"/>
      <c r="J168" s="437"/>
      <c r="K168" s="438"/>
      <c r="L168" s="438"/>
      <c r="M168" s="455"/>
      <c r="N168" s="455">
        <v>75</v>
      </c>
      <c r="O168" s="452">
        <v>71</v>
      </c>
      <c r="P168" s="308"/>
      <c r="Q168" s="445"/>
    </row>
    <row r="169" spans="1:18" x14ac:dyDescent="0.2">
      <c r="A169" s="314" t="s">
        <v>125</v>
      </c>
      <c r="B169" s="314"/>
      <c r="C169" s="314"/>
      <c r="D169" s="314"/>
      <c r="E169" s="315"/>
      <c r="F169" s="315"/>
      <c r="G169" s="414">
        <f t="shared" ref="G169:L169" si="117">SUM(G161:G168)</f>
        <v>28.249999999883585</v>
      </c>
      <c r="H169" s="414">
        <f t="shared" si="117"/>
        <v>16.275111110897267</v>
      </c>
      <c r="I169" s="316">
        <f t="shared" si="117"/>
        <v>1155.532888873706</v>
      </c>
      <c r="J169" s="439">
        <f t="shared" si="117"/>
        <v>2.6940773691671704E-4</v>
      </c>
      <c r="K169" s="439">
        <f t="shared" si="117"/>
        <v>3.2369374023690796E-4</v>
      </c>
      <c r="L169" s="439">
        <f t="shared" si="117"/>
        <v>3.3127486569068846E-5</v>
      </c>
      <c r="M169" s="292"/>
      <c r="N169" s="292"/>
    </row>
    <row r="170" spans="1:18" x14ac:dyDescent="0.2">
      <c r="A170" s="314"/>
      <c r="B170" s="286" t="s">
        <v>147</v>
      </c>
      <c r="C170" s="314"/>
      <c r="D170" s="314"/>
      <c r="E170" s="315"/>
      <c r="F170" s="315"/>
      <c r="G170" s="408"/>
      <c r="H170" s="408"/>
      <c r="I170" s="287"/>
      <c r="J170" s="439"/>
      <c r="K170" s="439"/>
      <c r="L170" s="439"/>
      <c r="M170" s="292"/>
      <c r="N170" s="292"/>
    </row>
    <row r="171" spans="1:18" x14ac:dyDescent="0.2">
      <c r="A171" s="314"/>
      <c r="B171" s="430" t="s">
        <v>7</v>
      </c>
      <c r="C171" s="314"/>
      <c r="D171" s="314"/>
      <c r="E171" s="315"/>
      <c r="F171" s="315"/>
      <c r="G171" s="431"/>
      <c r="H171" s="431"/>
      <c r="I171" s="432"/>
      <c r="J171" s="439"/>
      <c r="K171" s="439"/>
      <c r="L171" s="439"/>
      <c r="M171" s="292"/>
      <c r="N171" s="292"/>
    </row>
    <row r="172" spans="1:18" x14ac:dyDescent="0.2">
      <c r="G172" s="356"/>
      <c r="H172" s="356"/>
      <c r="J172" s="436"/>
      <c r="K172" s="436"/>
      <c r="L172" s="436"/>
      <c r="M172" s="399"/>
      <c r="N172" s="399"/>
    </row>
    <row r="173" spans="1:18" x14ac:dyDescent="0.2">
      <c r="A173" s="305"/>
      <c r="B173" s="305"/>
      <c r="C173" s="305"/>
      <c r="D173" s="305"/>
      <c r="E173" s="306"/>
      <c r="F173" s="306"/>
      <c r="G173" s="406"/>
      <c r="H173" s="406"/>
      <c r="I173" s="307"/>
      <c r="J173" s="435"/>
      <c r="K173" s="435"/>
      <c r="L173" s="435"/>
      <c r="M173" s="454"/>
      <c r="N173" s="454"/>
      <c r="O173" s="451"/>
      <c r="P173" s="308"/>
      <c r="Q173" s="445"/>
    </row>
    <row r="174" spans="1:18" x14ac:dyDescent="0.2">
      <c r="A174" s="280" t="s">
        <v>107</v>
      </c>
      <c r="B174" s="280" t="s">
        <v>4</v>
      </c>
      <c r="C174" s="280">
        <v>29</v>
      </c>
      <c r="D174" s="280">
        <v>9630</v>
      </c>
      <c r="E174" s="281">
        <v>41710.197916666664</v>
      </c>
      <c r="F174" s="281">
        <v>41710.229861111111</v>
      </c>
      <c r="G174" s="356">
        <f t="shared" ref="G174" si="118">(F174-E174)*24</f>
        <v>0.76666666672099382</v>
      </c>
      <c r="H174" s="356">
        <f t="shared" ref="H174" si="119">G174*(N174-M174)/N174</f>
        <v>7.3015873021047034E-2</v>
      </c>
      <c r="I174" s="283">
        <f t="shared" ref="I174" si="120">H174*O174</f>
        <v>7.155555556062609</v>
      </c>
      <c r="J174" s="436">
        <f t="shared" ref="J174:J181" si="121">I174/$S$4</f>
        <v>1.6682883259338912E-6</v>
      </c>
      <c r="K174" s="436">
        <f t="shared" ref="K174" si="122">I174/$T$4</f>
        <v>2.2172841621883902E-6</v>
      </c>
      <c r="L174" s="436">
        <f t="shared" ref="L174" si="123">I174/$U$4</f>
        <v>2.2313998274623816E-6</v>
      </c>
      <c r="M174" s="399">
        <v>95</v>
      </c>
      <c r="N174" s="399">
        <v>105</v>
      </c>
      <c r="O174" s="453">
        <v>98</v>
      </c>
      <c r="P174" s="284" t="s">
        <v>314</v>
      </c>
      <c r="Q174" s="446" t="s">
        <v>315</v>
      </c>
    </row>
    <row r="175" spans="1:18" x14ac:dyDescent="0.2">
      <c r="A175" s="280" t="s">
        <v>107</v>
      </c>
      <c r="B175" s="416" t="s">
        <v>172</v>
      </c>
      <c r="C175" s="280">
        <v>30</v>
      </c>
      <c r="D175" s="280">
        <v>3112</v>
      </c>
      <c r="E175" s="281">
        <v>41718.395833333336</v>
      </c>
      <c r="F175" s="281">
        <v>41718.416666666664</v>
      </c>
      <c r="G175" s="417">
        <f t="shared" ref="G175:G181" si="124">(F175-E175)*24</f>
        <v>0.49999999988358468</v>
      </c>
      <c r="H175" s="417"/>
      <c r="I175" s="418"/>
      <c r="J175" s="460"/>
      <c r="K175" s="460"/>
      <c r="L175" s="460"/>
      <c r="M175" s="399">
        <v>0</v>
      </c>
      <c r="N175" s="399">
        <v>105</v>
      </c>
      <c r="O175" s="453">
        <v>98</v>
      </c>
      <c r="P175" s="284" t="s">
        <v>316</v>
      </c>
      <c r="Q175" s="446" t="s">
        <v>317</v>
      </c>
    </row>
    <row r="176" spans="1:18" x14ac:dyDescent="0.2">
      <c r="A176" s="280" t="s">
        <v>107</v>
      </c>
      <c r="B176" s="280" t="s">
        <v>4</v>
      </c>
      <c r="C176" s="280">
        <v>31</v>
      </c>
      <c r="D176" s="280">
        <v>9630</v>
      </c>
      <c r="E176" s="281">
        <v>41726.897916666669</v>
      </c>
      <c r="F176" s="281">
        <v>41727.052083333336</v>
      </c>
      <c r="G176" s="356">
        <f t="shared" si="124"/>
        <v>3.7000000000116415</v>
      </c>
      <c r="H176" s="356">
        <f t="shared" ref="H176:H181" si="125">G176*(N176-M176)/N176</f>
        <v>0.18500000000058209</v>
      </c>
      <c r="I176" s="283">
        <f t="shared" ref="I176:I181" si="126">H176*O176</f>
        <v>17.205000000054135</v>
      </c>
      <c r="J176" s="436">
        <f t="shared" si="121"/>
        <v>4.0112749349649196E-6</v>
      </c>
      <c r="K176" s="436">
        <f t="shared" ref="K176:K181" si="127">I176/$T$4</f>
        <v>5.3312945042051603E-6</v>
      </c>
      <c r="L176" s="436">
        <f t="shared" ref="L176:L181" si="128">I176/$U$4</f>
        <v>5.3652345692548987E-6</v>
      </c>
      <c r="M176" s="453">
        <v>95</v>
      </c>
      <c r="N176" s="453">
        <v>100</v>
      </c>
      <c r="O176" s="453">
        <v>93</v>
      </c>
      <c r="P176" s="284" t="s">
        <v>314</v>
      </c>
      <c r="Q176" s="446" t="s">
        <v>373</v>
      </c>
    </row>
    <row r="177" spans="1:18" x14ac:dyDescent="0.2">
      <c r="A177" s="280" t="s">
        <v>107</v>
      </c>
      <c r="B177" s="280" t="s">
        <v>4</v>
      </c>
      <c r="C177" s="280">
        <v>32</v>
      </c>
      <c r="D177" s="280">
        <v>9630</v>
      </c>
      <c r="E177" s="281">
        <v>41727.17083333333</v>
      </c>
      <c r="F177" s="281">
        <v>41727.236111111109</v>
      </c>
      <c r="G177" s="356">
        <f t="shared" si="124"/>
        <v>1.5666666667093523</v>
      </c>
      <c r="H177" s="356">
        <f t="shared" si="125"/>
        <v>4.7000000001280566E-2</v>
      </c>
      <c r="I177" s="283">
        <f t="shared" si="126"/>
        <v>4.3710000001190927</v>
      </c>
      <c r="J177" s="436">
        <f t="shared" si="121"/>
        <v>1.0190806591778093E-6</v>
      </c>
      <c r="K177" s="436">
        <f t="shared" si="127"/>
        <v>1.3544369821820606E-6</v>
      </c>
      <c r="L177" s="436">
        <f t="shared" si="128"/>
        <v>1.3630595933030127E-6</v>
      </c>
      <c r="M177" s="453">
        <v>97</v>
      </c>
      <c r="N177" s="453">
        <v>100</v>
      </c>
      <c r="O177" s="453">
        <v>93</v>
      </c>
      <c r="P177" s="284" t="s">
        <v>314</v>
      </c>
      <c r="Q177" s="446" t="s">
        <v>374</v>
      </c>
    </row>
    <row r="178" spans="1:18" s="335" customFormat="1" x14ac:dyDescent="0.2">
      <c r="A178" s="419" t="s">
        <v>107</v>
      </c>
      <c r="B178" s="419" t="s">
        <v>175</v>
      </c>
      <c r="C178" s="278">
        <v>33</v>
      </c>
      <c r="D178" s="278">
        <v>1000</v>
      </c>
      <c r="E178" s="279">
        <v>41727.236111111109</v>
      </c>
      <c r="F178" s="279">
        <v>41728.168749999997</v>
      </c>
      <c r="G178" s="420">
        <f t="shared" si="124"/>
        <v>22.383333333302289</v>
      </c>
      <c r="H178" s="420">
        <f t="shared" si="125"/>
        <v>22.383333333302289</v>
      </c>
      <c r="I178" s="421">
        <f t="shared" si="126"/>
        <v>2081.6499999971129</v>
      </c>
      <c r="J178" s="464">
        <f t="shared" si="121"/>
        <v>4.853281295165284E-4</v>
      </c>
      <c r="K178" s="464">
        <f t="shared" si="127"/>
        <v>6.4503860532568217E-4</v>
      </c>
      <c r="L178" s="464">
        <f t="shared" si="128"/>
        <v>6.4914504743033001E-4</v>
      </c>
      <c r="M178" s="449">
        <v>0</v>
      </c>
      <c r="N178" s="449">
        <v>100</v>
      </c>
      <c r="O178" s="449">
        <v>93</v>
      </c>
      <c r="P178" s="333" t="s">
        <v>274</v>
      </c>
      <c r="Q178" s="447" t="s">
        <v>375</v>
      </c>
      <c r="R178" s="334"/>
    </row>
    <row r="179" spans="1:18" x14ac:dyDescent="0.2">
      <c r="A179" s="280" t="s">
        <v>107</v>
      </c>
      <c r="B179" s="280" t="s">
        <v>4</v>
      </c>
      <c r="C179" s="280">
        <v>34</v>
      </c>
      <c r="D179" s="280">
        <v>250</v>
      </c>
      <c r="E179" s="281">
        <v>41728.731944444444</v>
      </c>
      <c r="F179" s="281">
        <v>41728.749305555553</v>
      </c>
      <c r="G179" s="356">
        <f t="shared" si="124"/>
        <v>0.41666666662786156</v>
      </c>
      <c r="H179" s="356">
        <f t="shared" si="125"/>
        <v>8.3333333325572315E-2</v>
      </c>
      <c r="I179" s="283">
        <f t="shared" si="126"/>
        <v>7.7499999992782254</v>
      </c>
      <c r="J179" s="436">
        <f t="shared" si="121"/>
        <v>1.8068806011615854E-6</v>
      </c>
      <c r="K179" s="436">
        <f t="shared" si="127"/>
        <v>2.4014840106720135E-6</v>
      </c>
      <c r="L179" s="436">
        <f t="shared" si="128"/>
        <v>2.4167723282605142E-6</v>
      </c>
      <c r="M179" s="453">
        <v>80</v>
      </c>
      <c r="N179" s="453">
        <v>100</v>
      </c>
      <c r="O179" s="453">
        <v>93</v>
      </c>
      <c r="P179" s="284" t="s">
        <v>161</v>
      </c>
      <c r="Q179" s="446" t="s">
        <v>376</v>
      </c>
    </row>
    <row r="180" spans="1:18" x14ac:dyDescent="0.2">
      <c r="A180" s="280" t="s">
        <v>107</v>
      </c>
      <c r="B180" s="280" t="s">
        <v>4</v>
      </c>
      <c r="C180" s="280">
        <v>35</v>
      </c>
      <c r="D180" s="280">
        <v>250</v>
      </c>
      <c r="E180" s="281">
        <v>41728.902083333334</v>
      </c>
      <c r="F180" s="281">
        <v>41728.951388888891</v>
      </c>
      <c r="G180" s="356">
        <f t="shared" si="124"/>
        <v>1.1833333333488554</v>
      </c>
      <c r="H180" s="356">
        <f t="shared" si="125"/>
        <v>0.53250000000698494</v>
      </c>
      <c r="I180" s="283">
        <f t="shared" si="126"/>
        <v>49.5225000006496</v>
      </c>
      <c r="J180" s="436">
        <f t="shared" si="121"/>
        <v>1.1545967042649284E-5</v>
      </c>
      <c r="K180" s="436">
        <f t="shared" si="127"/>
        <v>1.5345482829824617E-5</v>
      </c>
      <c r="L180" s="436">
        <f t="shared" si="128"/>
        <v>1.5443175179225514E-5</v>
      </c>
      <c r="M180" s="453">
        <v>55</v>
      </c>
      <c r="N180" s="453">
        <v>100</v>
      </c>
      <c r="O180" s="453">
        <v>93</v>
      </c>
      <c r="P180" s="284" t="s">
        <v>161</v>
      </c>
      <c r="Q180" s="446" t="s">
        <v>377</v>
      </c>
    </row>
    <row r="181" spans="1:18" x14ac:dyDescent="0.2">
      <c r="A181" s="280" t="s">
        <v>107</v>
      </c>
      <c r="B181" s="280" t="s">
        <v>4</v>
      </c>
      <c r="C181" s="280">
        <v>36</v>
      </c>
      <c r="D181" s="280">
        <v>250</v>
      </c>
      <c r="E181" s="281">
        <v>41728.951388888891</v>
      </c>
      <c r="F181" s="281">
        <v>41728.963194444441</v>
      </c>
      <c r="G181" s="356">
        <f t="shared" si="124"/>
        <v>0.28333333320915699</v>
      </c>
      <c r="H181" s="356">
        <f t="shared" si="125"/>
        <v>7.0833333302289248E-2</v>
      </c>
      <c r="I181" s="283">
        <f t="shared" si="126"/>
        <v>6.5874999971129</v>
      </c>
      <c r="J181" s="436">
        <f t="shared" si="121"/>
        <v>1.535848510457269E-6</v>
      </c>
      <c r="K181" s="436">
        <f t="shared" si="127"/>
        <v>2.0412614083666963E-6</v>
      </c>
      <c r="L181" s="436">
        <f t="shared" si="128"/>
        <v>2.0542564783124364E-6</v>
      </c>
      <c r="M181" s="453">
        <v>75</v>
      </c>
      <c r="N181" s="453">
        <v>100</v>
      </c>
      <c r="O181" s="453">
        <v>93</v>
      </c>
      <c r="P181" s="284" t="s">
        <v>161</v>
      </c>
      <c r="Q181" s="446" t="s">
        <v>378</v>
      </c>
    </row>
    <row r="182" spans="1:18" x14ac:dyDescent="0.2">
      <c r="A182" s="310"/>
      <c r="B182" s="310"/>
      <c r="C182" s="310"/>
      <c r="D182" s="310"/>
      <c r="E182" s="311"/>
      <c r="F182" s="311"/>
      <c r="G182" s="413"/>
      <c r="H182" s="413"/>
      <c r="I182" s="312"/>
      <c r="J182" s="437"/>
      <c r="K182" s="438"/>
      <c r="L182" s="438"/>
      <c r="M182" s="455"/>
      <c r="N182" s="455">
        <v>105</v>
      </c>
      <c r="O182" s="452">
        <v>98</v>
      </c>
      <c r="P182" s="308"/>
      <c r="Q182" s="445"/>
    </row>
    <row r="183" spans="1:18" x14ac:dyDescent="0.2">
      <c r="A183" s="314" t="s">
        <v>107</v>
      </c>
      <c r="B183" s="314"/>
      <c r="C183" s="314"/>
      <c r="D183" s="314"/>
      <c r="E183" s="315"/>
      <c r="F183" s="315"/>
      <c r="G183" s="414">
        <f t="shared" ref="G183:L183" si="129">SUM(G173:G182)</f>
        <v>30.799999999813735</v>
      </c>
      <c r="H183" s="414">
        <f t="shared" si="129"/>
        <v>23.375015872960045</v>
      </c>
      <c r="I183" s="316">
        <f t="shared" si="129"/>
        <v>2174.2415555503894</v>
      </c>
      <c r="J183" s="439">
        <f t="shared" si="129"/>
        <v>5.0691546959087317E-4</v>
      </c>
      <c r="K183" s="439">
        <f t="shared" si="129"/>
        <v>6.7372984922312105E-4</v>
      </c>
      <c r="L183" s="439">
        <f t="shared" si="129"/>
        <v>6.7801894540614872E-4</v>
      </c>
      <c r="M183" s="292"/>
      <c r="N183" s="292"/>
    </row>
    <row r="184" spans="1:18" x14ac:dyDescent="0.2">
      <c r="A184" s="314"/>
      <c r="B184" s="286" t="s">
        <v>147</v>
      </c>
      <c r="C184" s="314"/>
      <c r="D184" s="314"/>
      <c r="E184" s="315"/>
      <c r="F184" s="315"/>
      <c r="G184" s="408"/>
      <c r="H184" s="408"/>
      <c r="I184" s="287"/>
      <c r="J184" s="439"/>
      <c r="K184" s="439"/>
      <c r="L184" s="439"/>
      <c r="M184" s="292"/>
      <c r="N184" s="292"/>
    </row>
    <row r="185" spans="1:18" x14ac:dyDescent="0.2">
      <c r="A185" s="314"/>
      <c r="B185" s="430" t="s">
        <v>7</v>
      </c>
      <c r="C185" s="314"/>
      <c r="D185" s="314"/>
      <c r="E185" s="315"/>
      <c r="F185" s="315"/>
      <c r="G185" s="431"/>
      <c r="H185" s="431"/>
      <c r="I185" s="432"/>
      <c r="J185" s="439"/>
      <c r="K185" s="439"/>
      <c r="L185" s="439"/>
      <c r="M185" s="292"/>
      <c r="N185" s="292"/>
    </row>
    <row r="186" spans="1:18" x14ac:dyDescent="0.2">
      <c r="G186" s="356"/>
      <c r="H186" s="356"/>
      <c r="J186" s="436"/>
      <c r="K186" s="436"/>
      <c r="L186" s="436"/>
      <c r="M186" s="399"/>
      <c r="N186" s="399"/>
    </row>
    <row r="187" spans="1:18" x14ac:dyDescent="0.2">
      <c r="A187" s="305"/>
      <c r="B187" s="305"/>
      <c r="C187" s="305"/>
      <c r="D187" s="305"/>
      <c r="E187" s="306"/>
      <c r="F187" s="306"/>
      <c r="G187" s="406"/>
      <c r="H187" s="406"/>
      <c r="I187" s="307"/>
      <c r="J187" s="435"/>
      <c r="K187" s="435"/>
      <c r="L187" s="435"/>
      <c r="M187" s="454"/>
      <c r="N187" s="454"/>
      <c r="O187" s="451"/>
      <c r="P187" s="308"/>
      <c r="Q187" s="445"/>
    </row>
    <row r="188" spans="1:18" x14ac:dyDescent="0.2">
      <c r="A188" s="280" t="s">
        <v>112</v>
      </c>
      <c r="B188" s="416" t="s">
        <v>172</v>
      </c>
      <c r="C188" s="280">
        <v>49</v>
      </c>
      <c r="D188" s="280">
        <v>1160</v>
      </c>
      <c r="E188" s="281">
        <v>41703.972222222219</v>
      </c>
      <c r="F188" s="281">
        <v>41704.041666666664</v>
      </c>
      <c r="G188" s="417">
        <f t="shared" ref="G188:G192" si="130">(F188-E188)*24</f>
        <v>1.6666666666860692</v>
      </c>
      <c r="H188" s="417"/>
      <c r="I188" s="418"/>
      <c r="J188" s="460"/>
      <c r="K188" s="460"/>
      <c r="L188" s="460"/>
      <c r="M188" s="399">
        <v>0</v>
      </c>
      <c r="N188" s="399">
        <v>330</v>
      </c>
      <c r="O188" s="453">
        <v>303</v>
      </c>
      <c r="P188" s="284" t="s">
        <v>251</v>
      </c>
      <c r="Q188" s="446" t="s">
        <v>318</v>
      </c>
    </row>
    <row r="189" spans="1:18" x14ac:dyDescent="0.2">
      <c r="A189" s="280" t="s">
        <v>112</v>
      </c>
      <c r="B189" s="416" t="s">
        <v>172</v>
      </c>
      <c r="C189" s="280">
        <v>50</v>
      </c>
      <c r="D189" s="280">
        <v>1160</v>
      </c>
      <c r="E189" s="281">
        <v>41704.947916666664</v>
      </c>
      <c r="F189" s="281">
        <v>41705.145833333336</v>
      </c>
      <c r="G189" s="417">
        <f t="shared" si="130"/>
        <v>4.7500000001164153</v>
      </c>
      <c r="H189" s="417"/>
      <c r="I189" s="418"/>
      <c r="J189" s="460"/>
      <c r="K189" s="460"/>
      <c r="L189" s="460"/>
      <c r="M189" s="399">
        <v>0</v>
      </c>
      <c r="N189" s="399">
        <v>330</v>
      </c>
      <c r="O189" s="453">
        <v>303</v>
      </c>
      <c r="P189" s="284" t="s">
        <v>251</v>
      </c>
      <c r="Q189" s="446" t="s">
        <v>318</v>
      </c>
    </row>
    <row r="190" spans="1:18" x14ac:dyDescent="0.2">
      <c r="A190" s="280" t="s">
        <v>112</v>
      </c>
      <c r="B190" s="416" t="s">
        <v>172</v>
      </c>
      <c r="C190" s="280">
        <v>51</v>
      </c>
      <c r="D190" s="280">
        <v>1160</v>
      </c>
      <c r="E190" s="281">
        <v>41705.572916666664</v>
      </c>
      <c r="F190" s="281">
        <v>41705.736111111109</v>
      </c>
      <c r="G190" s="417">
        <f t="shared" si="130"/>
        <v>3.9166666666860692</v>
      </c>
      <c r="H190" s="417"/>
      <c r="I190" s="418"/>
      <c r="J190" s="460"/>
      <c r="K190" s="460"/>
      <c r="L190" s="460"/>
      <c r="M190" s="399">
        <v>0</v>
      </c>
      <c r="N190" s="399">
        <v>330</v>
      </c>
      <c r="O190" s="453">
        <v>303</v>
      </c>
      <c r="P190" s="284" t="s">
        <v>251</v>
      </c>
      <c r="Q190" s="446" t="s">
        <v>318</v>
      </c>
    </row>
    <row r="191" spans="1:18" x14ac:dyDescent="0.2">
      <c r="A191" s="280" t="s">
        <v>112</v>
      </c>
      <c r="B191" s="286" t="s">
        <v>147</v>
      </c>
      <c r="C191" s="280">
        <v>52</v>
      </c>
      <c r="D191" s="280">
        <v>310</v>
      </c>
      <c r="E191" s="281">
        <v>41709.895833333336</v>
      </c>
      <c r="F191" s="281">
        <v>41710.152777777781</v>
      </c>
      <c r="G191" s="408">
        <f t="shared" si="130"/>
        <v>6.1666666666860692</v>
      </c>
      <c r="H191" s="408">
        <f t="shared" ref="H191" si="131">G191*(N191-M191)/N191</f>
        <v>1.6818181818234734</v>
      </c>
      <c r="I191" s="287">
        <f t="shared" ref="I191" si="132">H191*O191</f>
        <v>509.59090909251245</v>
      </c>
      <c r="J191" s="465">
        <f t="shared" ref="J191" si="133">I191/$S$4</f>
        <v>1.1880902300042723E-4</v>
      </c>
      <c r="K191" s="465">
        <f t="shared" ref="K191" si="134">I191/$T$4</f>
        <v>1.5790637681076865E-4</v>
      </c>
      <c r="L191" s="465"/>
      <c r="M191" s="399">
        <v>240</v>
      </c>
      <c r="N191" s="399">
        <v>330</v>
      </c>
      <c r="O191" s="453">
        <v>303</v>
      </c>
      <c r="P191" s="284" t="s">
        <v>180</v>
      </c>
      <c r="Q191" s="446" t="s">
        <v>319</v>
      </c>
    </row>
    <row r="192" spans="1:18" x14ac:dyDescent="0.2">
      <c r="A192" s="280" t="s">
        <v>112</v>
      </c>
      <c r="B192" s="416" t="s">
        <v>172</v>
      </c>
      <c r="C192" s="280">
        <v>53</v>
      </c>
      <c r="D192" s="280">
        <v>1160</v>
      </c>
      <c r="E192" s="281">
        <v>41714.020833333336</v>
      </c>
      <c r="F192" s="281">
        <v>41714.236805555556</v>
      </c>
      <c r="G192" s="417">
        <f t="shared" si="130"/>
        <v>5.1833333332906477</v>
      </c>
      <c r="H192" s="417"/>
      <c r="I192" s="418"/>
      <c r="J192" s="460"/>
      <c r="K192" s="460"/>
      <c r="L192" s="460"/>
      <c r="M192" s="399">
        <v>0</v>
      </c>
      <c r="N192" s="399">
        <v>330</v>
      </c>
      <c r="O192" s="453">
        <v>303</v>
      </c>
      <c r="P192" s="284" t="s">
        <v>251</v>
      </c>
      <c r="Q192" s="446" t="s">
        <v>320</v>
      </c>
    </row>
    <row r="193" spans="1:17" s="63" customFormat="1" x14ac:dyDescent="0.2">
      <c r="A193" s="280" t="s">
        <v>112</v>
      </c>
      <c r="B193" s="286" t="s">
        <v>147</v>
      </c>
      <c r="C193" s="280">
        <v>54</v>
      </c>
      <c r="D193" s="280">
        <v>250</v>
      </c>
      <c r="E193" s="281">
        <v>41717.958333333336</v>
      </c>
      <c r="F193" s="281">
        <v>41718.177083333336</v>
      </c>
      <c r="G193" s="417">
        <f t="shared" ref="G193:G194" si="135">(F193-E193)*24</f>
        <v>5.25</v>
      </c>
      <c r="H193" s="417"/>
      <c r="I193" s="418"/>
      <c r="J193" s="460"/>
      <c r="K193" s="460"/>
      <c r="L193" s="460"/>
      <c r="M193" s="399">
        <v>240</v>
      </c>
      <c r="N193" s="399">
        <v>330</v>
      </c>
      <c r="O193" s="453">
        <v>303</v>
      </c>
      <c r="P193" s="284" t="s">
        <v>161</v>
      </c>
      <c r="Q193" s="446" t="s">
        <v>321</v>
      </c>
    </row>
    <row r="194" spans="1:17" s="63" customFormat="1" x14ac:dyDescent="0.2">
      <c r="A194" s="280" t="s">
        <v>112</v>
      </c>
      <c r="B194" s="280" t="s">
        <v>4</v>
      </c>
      <c r="C194" s="280">
        <v>55</v>
      </c>
      <c r="D194" s="280">
        <v>360</v>
      </c>
      <c r="E194" s="281">
        <v>41720.569444444445</v>
      </c>
      <c r="F194" s="281">
        <v>41720.590277777781</v>
      </c>
      <c r="G194" s="356">
        <f t="shared" si="135"/>
        <v>0.50000000005820766</v>
      </c>
      <c r="H194" s="356">
        <f t="shared" ref="H194" si="136">G194*(N194-M194)/N194</f>
        <v>0.13636363637951118</v>
      </c>
      <c r="I194" s="283">
        <f t="shared" ref="I194" si="137">H194*O194</f>
        <v>41.318181822991889</v>
      </c>
      <c r="J194" s="436">
        <f t="shared" ref="J194" si="138">I194/$S$4</f>
        <v>9.6331640281528063E-6</v>
      </c>
      <c r="K194" s="436">
        <f t="shared" ref="K194" si="139">I194/$T$4</f>
        <v>1.2803219742863883E-5</v>
      </c>
      <c r="L194" s="436">
        <f t="shared" ref="L194" si="140">I194/$U$4</f>
        <v>1.2884727547502352E-5</v>
      </c>
      <c r="M194" s="399">
        <v>240</v>
      </c>
      <c r="N194" s="399">
        <v>330</v>
      </c>
      <c r="O194" s="453">
        <v>303</v>
      </c>
      <c r="P194" s="284" t="s">
        <v>163</v>
      </c>
      <c r="Q194" s="446" t="s">
        <v>322</v>
      </c>
    </row>
    <row r="195" spans="1:17" s="63" customFormat="1" x14ac:dyDescent="0.2">
      <c r="A195" s="310"/>
      <c r="B195" s="310"/>
      <c r="C195" s="310"/>
      <c r="D195" s="310"/>
      <c r="E195" s="311"/>
      <c r="F195" s="311"/>
      <c r="G195" s="413"/>
      <c r="H195" s="413"/>
      <c r="I195" s="312"/>
      <c r="J195" s="437"/>
      <c r="K195" s="438"/>
      <c r="L195" s="438"/>
      <c r="M195" s="455"/>
      <c r="N195" s="455">
        <v>330</v>
      </c>
      <c r="O195" s="452">
        <v>303</v>
      </c>
      <c r="P195" s="308"/>
      <c r="Q195" s="445"/>
    </row>
    <row r="196" spans="1:17" s="63" customFormat="1" x14ac:dyDescent="0.2">
      <c r="A196" s="314" t="s">
        <v>112</v>
      </c>
      <c r="B196" s="314"/>
      <c r="C196" s="314"/>
      <c r="D196" s="314"/>
      <c r="E196" s="315"/>
      <c r="F196" s="315"/>
      <c r="G196" s="414">
        <f t="shared" ref="G196:L196" si="141">SUM(G187:G195)</f>
        <v>27.433333333523478</v>
      </c>
      <c r="H196" s="414">
        <f t="shared" si="141"/>
        <v>1.8181818182029845</v>
      </c>
      <c r="I196" s="316">
        <f t="shared" si="141"/>
        <v>550.90909091550429</v>
      </c>
      <c r="J196" s="439">
        <f t="shared" si="141"/>
        <v>1.2844218702858003E-4</v>
      </c>
      <c r="K196" s="439">
        <f t="shared" si="141"/>
        <v>1.7070959655363254E-4</v>
      </c>
      <c r="L196" s="439">
        <f t="shared" si="141"/>
        <v>1.2884727547502352E-5</v>
      </c>
      <c r="M196" s="292"/>
      <c r="N196" s="292"/>
      <c r="O196" s="453"/>
      <c r="P196" s="284"/>
      <c r="Q196" s="446"/>
    </row>
    <row r="197" spans="1:17" s="63" customFormat="1" x14ac:dyDescent="0.2">
      <c r="A197" s="314"/>
      <c r="B197" s="286" t="s">
        <v>147</v>
      </c>
      <c r="C197" s="314"/>
      <c r="D197" s="314"/>
      <c r="E197" s="315"/>
      <c r="F197" s="315"/>
      <c r="G197" s="408"/>
      <c r="H197" s="408"/>
      <c r="I197" s="287"/>
      <c r="J197" s="439"/>
      <c r="K197" s="439"/>
      <c r="L197" s="439"/>
      <c r="M197" s="292"/>
      <c r="N197" s="292"/>
      <c r="O197" s="453"/>
      <c r="P197" s="284"/>
      <c r="Q197" s="446"/>
    </row>
    <row r="198" spans="1:17" s="63" customFormat="1" x14ac:dyDescent="0.2">
      <c r="A198" s="314"/>
      <c r="B198" s="430" t="s">
        <v>7</v>
      </c>
      <c r="C198" s="314"/>
      <c r="D198" s="314"/>
      <c r="E198" s="315"/>
      <c r="F198" s="315"/>
      <c r="G198" s="431"/>
      <c r="H198" s="431"/>
      <c r="I198" s="432"/>
      <c r="J198" s="439"/>
      <c r="K198" s="439"/>
      <c r="L198" s="439"/>
      <c r="M198" s="292"/>
      <c r="N198" s="292"/>
      <c r="O198" s="453"/>
      <c r="P198" s="284"/>
      <c r="Q198" s="446"/>
    </row>
    <row r="199" spans="1:17" s="63" customFormat="1" x14ac:dyDescent="0.2">
      <c r="A199" s="280"/>
      <c r="B199" s="280"/>
      <c r="C199" s="280"/>
      <c r="D199" s="280"/>
      <c r="E199" s="281"/>
      <c r="F199" s="281"/>
      <c r="G199" s="356"/>
      <c r="H199" s="356"/>
      <c r="I199" s="283"/>
      <c r="J199" s="436"/>
      <c r="K199" s="436"/>
      <c r="L199" s="436"/>
      <c r="M199" s="399"/>
      <c r="N199" s="399"/>
      <c r="O199" s="453"/>
      <c r="P199" s="284"/>
      <c r="Q199" s="446"/>
    </row>
    <row r="200" spans="1:17" s="63" customFormat="1" x14ac:dyDescent="0.2">
      <c r="A200" s="305"/>
      <c r="B200" s="305"/>
      <c r="C200" s="305"/>
      <c r="D200" s="305"/>
      <c r="E200" s="306"/>
      <c r="F200" s="306"/>
      <c r="G200" s="406"/>
      <c r="H200" s="406"/>
      <c r="I200" s="307"/>
      <c r="J200" s="435"/>
      <c r="K200" s="435"/>
      <c r="L200" s="435"/>
      <c r="M200" s="454"/>
      <c r="N200" s="454"/>
      <c r="O200" s="451"/>
      <c r="P200" s="308"/>
      <c r="Q200" s="445"/>
    </row>
    <row r="201" spans="1:17" s="63" customFormat="1" x14ac:dyDescent="0.2">
      <c r="A201" s="280" t="s">
        <v>115</v>
      </c>
      <c r="B201" s="416" t="s">
        <v>172</v>
      </c>
      <c r="C201" s="280">
        <v>72</v>
      </c>
      <c r="D201" s="280">
        <v>1160</v>
      </c>
      <c r="E201" s="281">
        <v>41702.979166666664</v>
      </c>
      <c r="F201" s="281">
        <v>41703.1875</v>
      </c>
      <c r="G201" s="417">
        <f t="shared" ref="G201:G206" si="142">(F201-E201)*24</f>
        <v>5.0000000000582077</v>
      </c>
      <c r="H201" s="417"/>
      <c r="I201" s="418"/>
      <c r="J201" s="460"/>
      <c r="K201" s="460"/>
      <c r="L201" s="460"/>
      <c r="M201" s="399">
        <v>0</v>
      </c>
      <c r="N201" s="399">
        <v>330</v>
      </c>
      <c r="O201" s="453">
        <v>299</v>
      </c>
      <c r="P201" s="284" t="s">
        <v>251</v>
      </c>
      <c r="Q201" s="446" t="s">
        <v>318</v>
      </c>
    </row>
    <row r="202" spans="1:17" s="63" customFormat="1" x14ac:dyDescent="0.2">
      <c r="A202" s="280" t="s">
        <v>115</v>
      </c>
      <c r="B202" s="416" t="s">
        <v>172</v>
      </c>
      <c r="C202" s="280">
        <v>73</v>
      </c>
      <c r="D202" s="280">
        <v>4490</v>
      </c>
      <c r="E202" s="281">
        <v>41703.25</v>
      </c>
      <c r="F202" s="281">
        <v>41703.503472222219</v>
      </c>
      <c r="G202" s="417">
        <f t="shared" si="142"/>
        <v>6.0833333332557231</v>
      </c>
      <c r="H202" s="417"/>
      <c r="I202" s="418"/>
      <c r="J202" s="460"/>
      <c r="K202" s="460"/>
      <c r="L202" s="460"/>
      <c r="M202" s="399">
        <v>0</v>
      </c>
      <c r="N202" s="399">
        <v>330</v>
      </c>
      <c r="O202" s="453">
        <v>299</v>
      </c>
      <c r="P202" s="284" t="s">
        <v>323</v>
      </c>
      <c r="Q202" s="446" t="s">
        <v>324</v>
      </c>
    </row>
    <row r="203" spans="1:17" s="63" customFormat="1" x14ac:dyDescent="0.2">
      <c r="A203" s="280" t="s">
        <v>115</v>
      </c>
      <c r="B203" s="416" t="s">
        <v>172</v>
      </c>
      <c r="C203" s="280">
        <v>74</v>
      </c>
      <c r="D203" s="280">
        <v>1160</v>
      </c>
      <c r="E203" s="281">
        <v>41704.020833333336</v>
      </c>
      <c r="F203" s="281">
        <v>41704.041666666664</v>
      </c>
      <c r="G203" s="417">
        <f t="shared" si="142"/>
        <v>0.49999999988358468</v>
      </c>
      <c r="H203" s="417"/>
      <c r="I203" s="418"/>
      <c r="J203" s="460"/>
      <c r="K203" s="460"/>
      <c r="L203" s="460"/>
      <c r="M203" s="399">
        <v>0</v>
      </c>
      <c r="N203" s="399">
        <v>330</v>
      </c>
      <c r="O203" s="453">
        <v>299</v>
      </c>
      <c r="P203" s="284" t="s">
        <v>251</v>
      </c>
      <c r="Q203" s="446" t="s">
        <v>318</v>
      </c>
    </row>
    <row r="204" spans="1:17" s="63" customFormat="1" x14ac:dyDescent="0.2">
      <c r="A204" s="280" t="s">
        <v>115</v>
      </c>
      <c r="B204" s="416" t="s">
        <v>172</v>
      </c>
      <c r="C204" s="280">
        <v>75</v>
      </c>
      <c r="D204" s="280">
        <v>1160</v>
      </c>
      <c r="E204" s="281">
        <v>41704.947916666664</v>
      </c>
      <c r="F204" s="281">
        <v>41705.138888888891</v>
      </c>
      <c r="G204" s="417">
        <f t="shared" si="142"/>
        <v>4.5833333334303461</v>
      </c>
      <c r="H204" s="417"/>
      <c r="I204" s="418"/>
      <c r="J204" s="460"/>
      <c r="K204" s="460"/>
      <c r="L204" s="460"/>
      <c r="M204" s="399">
        <v>0</v>
      </c>
      <c r="N204" s="399">
        <v>330</v>
      </c>
      <c r="O204" s="453">
        <v>299</v>
      </c>
      <c r="P204" s="284" t="s">
        <v>251</v>
      </c>
      <c r="Q204" s="446" t="s">
        <v>318</v>
      </c>
    </row>
    <row r="205" spans="1:17" s="63" customFormat="1" x14ac:dyDescent="0.2">
      <c r="A205" s="280" t="s">
        <v>115</v>
      </c>
      <c r="B205" s="280" t="s">
        <v>4</v>
      </c>
      <c r="C205" s="280">
        <v>76</v>
      </c>
      <c r="D205" s="280">
        <v>1455</v>
      </c>
      <c r="E205" s="281">
        <v>41705.239583333336</v>
      </c>
      <c r="F205" s="281">
        <v>41705.307638888888</v>
      </c>
      <c r="G205" s="356">
        <f t="shared" si="142"/>
        <v>1.6333333332440816</v>
      </c>
      <c r="H205" s="356">
        <f t="shared" ref="H205:H206" si="143">G205*(N205-M205)/N205</f>
        <v>8.9090909086040809E-2</v>
      </c>
      <c r="I205" s="283">
        <f t="shared" ref="I205:I206" si="144">H205*O205</f>
        <v>26.638181816726203</v>
      </c>
      <c r="J205" s="436">
        <f t="shared" ref="J205:J206" si="145">I205/$S$4</f>
        <v>6.21058244894716E-6</v>
      </c>
      <c r="K205" s="436">
        <f t="shared" ref="K205:K206" si="146">I205/$T$4</f>
        <v>8.2543442209289967E-6</v>
      </c>
      <c r="L205" s="436">
        <f t="shared" ref="L205:L206" si="147">I205/$U$4</f>
        <v>8.3068929930105781E-6</v>
      </c>
      <c r="M205" s="399">
        <v>312</v>
      </c>
      <c r="N205" s="399">
        <v>330</v>
      </c>
      <c r="O205" s="453">
        <v>299</v>
      </c>
      <c r="P205" s="284" t="s">
        <v>325</v>
      </c>
      <c r="Q205" s="446" t="s">
        <v>326</v>
      </c>
    </row>
    <row r="206" spans="1:17" s="63" customFormat="1" x14ac:dyDescent="0.2">
      <c r="A206" s="280" t="s">
        <v>115</v>
      </c>
      <c r="B206" s="280" t="s">
        <v>4</v>
      </c>
      <c r="C206" s="280">
        <v>77</v>
      </c>
      <c r="D206" s="280">
        <v>1455</v>
      </c>
      <c r="E206" s="281">
        <v>41705.307638888888</v>
      </c>
      <c r="F206" s="281">
        <v>41705.494444444441</v>
      </c>
      <c r="G206" s="356">
        <f t="shared" si="142"/>
        <v>4.4833333332790062</v>
      </c>
      <c r="H206" s="356">
        <f t="shared" si="143"/>
        <v>9.5101010099857705E-2</v>
      </c>
      <c r="I206" s="283">
        <f t="shared" si="144"/>
        <v>28.435202019857453</v>
      </c>
      <c r="J206" s="436">
        <f t="shared" si="145"/>
        <v>6.6295503128485417E-6</v>
      </c>
      <c r="K206" s="436">
        <f t="shared" si="146"/>
        <v>8.8111849028743117E-6</v>
      </c>
      <c r="L206" s="436">
        <f t="shared" si="147"/>
        <v>8.8672786318050505E-6</v>
      </c>
      <c r="M206" s="399">
        <v>323</v>
      </c>
      <c r="N206" s="399">
        <v>330</v>
      </c>
      <c r="O206" s="453">
        <v>299</v>
      </c>
      <c r="P206" s="284" t="s">
        <v>325</v>
      </c>
      <c r="Q206" s="446" t="s">
        <v>326</v>
      </c>
    </row>
    <row r="207" spans="1:17" s="63" customFormat="1" x14ac:dyDescent="0.2">
      <c r="A207" s="280" t="s">
        <v>115</v>
      </c>
      <c r="B207" s="416" t="s">
        <v>172</v>
      </c>
      <c r="C207" s="280">
        <v>78</v>
      </c>
      <c r="D207" s="280">
        <v>1160</v>
      </c>
      <c r="E207" s="281">
        <v>41705.572916666664</v>
      </c>
      <c r="F207" s="281">
        <v>41705.736111111109</v>
      </c>
      <c r="G207" s="417">
        <f t="shared" ref="G207:G210" si="148">(F207-E207)*24</f>
        <v>3.9166666666860692</v>
      </c>
      <c r="H207" s="417"/>
      <c r="I207" s="418"/>
      <c r="J207" s="460"/>
      <c r="K207" s="460"/>
      <c r="L207" s="460"/>
      <c r="M207" s="399">
        <v>0</v>
      </c>
      <c r="N207" s="399">
        <v>330</v>
      </c>
      <c r="O207" s="453">
        <v>299</v>
      </c>
      <c r="P207" s="284" t="s">
        <v>251</v>
      </c>
      <c r="Q207" s="446" t="s">
        <v>318</v>
      </c>
    </row>
    <row r="208" spans="1:17" s="63" customFormat="1" x14ac:dyDescent="0.2">
      <c r="A208" s="280" t="s">
        <v>115</v>
      </c>
      <c r="B208" s="416" t="s">
        <v>172</v>
      </c>
      <c r="C208" s="280">
        <v>79</v>
      </c>
      <c r="D208" s="280">
        <v>1160</v>
      </c>
      <c r="E208" s="281">
        <v>41713.958333333336</v>
      </c>
      <c r="F208" s="281">
        <v>41714.199305555558</v>
      </c>
      <c r="G208" s="417">
        <f t="shared" si="148"/>
        <v>5.7833333333255723</v>
      </c>
      <c r="H208" s="417"/>
      <c r="I208" s="418"/>
      <c r="J208" s="460"/>
      <c r="K208" s="460"/>
      <c r="L208" s="460"/>
      <c r="M208" s="399">
        <v>0</v>
      </c>
      <c r="N208" s="399">
        <v>330</v>
      </c>
      <c r="O208" s="453">
        <v>299</v>
      </c>
      <c r="P208" s="284" t="s">
        <v>251</v>
      </c>
      <c r="Q208" s="446" t="s">
        <v>320</v>
      </c>
    </row>
    <row r="209" spans="1:17" s="63" customFormat="1" x14ac:dyDescent="0.2">
      <c r="A209" s="280" t="s">
        <v>115</v>
      </c>
      <c r="B209" s="416" t="s">
        <v>172</v>
      </c>
      <c r="C209" s="280">
        <v>80</v>
      </c>
      <c r="D209" s="280">
        <v>1160</v>
      </c>
      <c r="E209" s="281">
        <v>41714.9375</v>
      </c>
      <c r="F209" s="281">
        <v>41715.15625</v>
      </c>
      <c r="G209" s="417">
        <f t="shared" si="148"/>
        <v>5.25</v>
      </c>
      <c r="H209" s="417"/>
      <c r="I209" s="418"/>
      <c r="J209" s="460"/>
      <c r="K209" s="460"/>
      <c r="L209" s="460"/>
      <c r="M209" s="399">
        <v>0</v>
      </c>
      <c r="N209" s="399">
        <v>330</v>
      </c>
      <c r="O209" s="453">
        <v>299</v>
      </c>
      <c r="P209" s="284" t="s">
        <v>251</v>
      </c>
      <c r="Q209" s="446" t="s">
        <v>320</v>
      </c>
    </row>
    <row r="210" spans="1:17" s="63" customFormat="1" ht="13.9" customHeight="1" x14ac:dyDescent="0.2">
      <c r="A210" s="280" t="s">
        <v>115</v>
      </c>
      <c r="B210" s="286" t="s">
        <v>147</v>
      </c>
      <c r="C210" s="280">
        <v>81</v>
      </c>
      <c r="D210" s="280">
        <v>310</v>
      </c>
      <c r="E210" s="281">
        <v>41722.958333333336</v>
      </c>
      <c r="F210" s="281">
        <v>41723.089583333334</v>
      </c>
      <c r="G210" s="408">
        <f t="shared" si="148"/>
        <v>3.1499999999650754</v>
      </c>
      <c r="H210" s="408">
        <f t="shared" ref="H210" si="149">G210*(N210-M210)/N210</f>
        <v>0.85909090908138419</v>
      </c>
      <c r="I210" s="287">
        <f t="shared" ref="I210" si="150">H210*O210</f>
        <v>256.86818181533386</v>
      </c>
      <c r="J210" s="465">
        <f t="shared" ref="J210" si="151">I210/$S$4</f>
        <v>5.9887759331741844E-5</v>
      </c>
      <c r="K210" s="465">
        <f t="shared" ref="K210" si="152">I210/$T$4</f>
        <v>7.9595462133853672E-5</v>
      </c>
      <c r="L210" s="465"/>
      <c r="M210" s="453">
        <v>240</v>
      </c>
      <c r="N210" s="399">
        <v>330</v>
      </c>
      <c r="O210" s="453">
        <v>299</v>
      </c>
      <c r="P210" s="284" t="s">
        <v>180</v>
      </c>
      <c r="Q210" s="446" t="s">
        <v>379</v>
      </c>
    </row>
    <row r="211" spans="1:17" s="63" customFormat="1" ht="13.9" customHeight="1" x14ac:dyDescent="0.2">
      <c r="A211" s="280" t="s">
        <v>115</v>
      </c>
      <c r="B211" s="416" t="s">
        <v>172</v>
      </c>
      <c r="C211" s="280">
        <v>82</v>
      </c>
      <c r="D211" s="280">
        <v>1160</v>
      </c>
      <c r="E211" s="281">
        <v>41723.947916666664</v>
      </c>
      <c r="F211" s="281">
        <v>41724.145833333336</v>
      </c>
      <c r="G211" s="417">
        <f t="shared" ref="G211:G212" si="153">(F211-E211)*24</f>
        <v>4.7500000001164153</v>
      </c>
      <c r="H211" s="417"/>
      <c r="I211" s="418"/>
      <c r="J211" s="460"/>
      <c r="K211" s="460"/>
      <c r="L211" s="460"/>
      <c r="M211" s="453">
        <v>0</v>
      </c>
      <c r="N211" s="399">
        <v>330</v>
      </c>
      <c r="O211" s="453">
        <v>299</v>
      </c>
      <c r="P211" s="284" t="s">
        <v>251</v>
      </c>
      <c r="Q211" s="446" t="s">
        <v>320</v>
      </c>
    </row>
    <row r="212" spans="1:17" s="63" customFormat="1" ht="13.9" customHeight="1" x14ac:dyDescent="0.2">
      <c r="A212" s="280" t="s">
        <v>115</v>
      </c>
      <c r="B212" s="416" t="s">
        <v>172</v>
      </c>
      <c r="C212" s="280">
        <v>83</v>
      </c>
      <c r="D212" s="280">
        <v>1160</v>
      </c>
      <c r="E212" s="281">
        <v>41728.940972222219</v>
      </c>
      <c r="F212" s="281">
        <v>41729.12777777778</v>
      </c>
      <c r="G212" s="417">
        <f t="shared" si="153"/>
        <v>4.4833333334536292</v>
      </c>
      <c r="H212" s="417"/>
      <c r="I212" s="418"/>
      <c r="J212" s="460"/>
      <c r="K212" s="460"/>
      <c r="L212" s="460"/>
      <c r="M212" s="453">
        <v>0</v>
      </c>
      <c r="N212" s="399">
        <v>330</v>
      </c>
      <c r="O212" s="453">
        <v>299</v>
      </c>
      <c r="P212" s="284" t="s">
        <v>251</v>
      </c>
      <c r="Q212" s="446" t="s">
        <v>320</v>
      </c>
    </row>
    <row r="213" spans="1:17" s="63" customFormat="1" x14ac:dyDescent="0.2">
      <c r="A213" s="280" t="s">
        <v>115</v>
      </c>
      <c r="B213" s="286" t="s">
        <v>147</v>
      </c>
      <c r="C213" s="280">
        <v>84</v>
      </c>
      <c r="D213" s="280">
        <v>1160</v>
      </c>
      <c r="E213" s="281">
        <v>41729.916666666664</v>
      </c>
      <c r="F213" s="410">
        <v>41729.999988425923</v>
      </c>
      <c r="G213" s="408">
        <f t="shared" ref="G213" si="154">(F213-E213)*24</f>
        <v>1.999722222215496</v>
      </c>
      <c r="H213" s="408">
        <f t="shared" ref="H213" si="155">G213*(N213-M213)/N213</f>
        <v>1.1513552188513463</v>
      </c>
      <c r="I213" s="287">
        <f t="shared" ref="I213" si="156">H213*O213</f>
        <v>344.25521043655255</v>
      </c>
      <c r="J213" s="465">
        <f t="shared" ref="J213" si="157">I213/$S$4</f>
        <v>8.0261685373488644E-5</v>
      </c>
      <c r="K213" s="465">
        <f t="shared" ref="K213" si="158">I213/$T$4</f>
        <v>1.0667398497172965E-4</v>
      </c>
      <c r="L213" s="465"/>
      <c r="M213" s="453">
        <v>140</v>
      </c>
      <c r="N213" s="399">
        <v>330</v>
      </c>
      <c r="O213" s="453">
        <v>299</v>
      </c>
      <c r="P213" s="284" t="s">
        <v>251</v>
      </c>
      <c r="Q213" s="446" t="s">
        <v>320</v>
      </c>
    </row>
    <row r="214" spans="1:17" s="63" customFormat="1" x14ac:dyDescent="0.2">
      <c r="A214" s="310"/>
      <c r="B214" s="310"/>
      <c r="C214" s="310"/>
      <c r="D214" s="310"/>
      <c r="E214" s="311"/>
      <c r="F214" s="311"/>
      <c r="G214" s="413"/>
      <c r="H214" s="413"/>
      <c r="I214" s="312"/>
      <c r="J214" s="437"/>
      <c r="K214" s="438"/>
      <c r="L214" s="438"/>
      <c r="M214" s="455"/>
      <c r="N214" s="455">
        <v>330</v>
      </c>
      <c r="O214" s="452">
        <v>299</v>
      </c>
      <c r="P214" s="308"/>
      <c r="Q214" s="445"/>
    </row>
    <row r="215" spans="1:17" s="63" customFormat="1" x14ac:dyDescent="0.2">
      <c r="A215" s="314" t="s">
        <v>115</v>
      </c>
      <c r="B215" s="314"/>
      <c r="C215" s="314"/>
      <c r="D215" s="314"/>
      <c r="E215" s="315"/>
      <c r="F215" s="315"/>
      <c r="G215" s="414">
        <f t="shared" ref="G215:L215" si="159">SUM(G200:G214)</f>
        <v>51.616388888913207</v>
      </c>
      <c r="H215" s="414">
        <f t="shared" si="159"/>
        <v>2.1946380471186293</v>
      </c>
      <c r="I215" s="316">
        <f t="shared" si="159"/>
        <v>656.19677608847007</v>
      </c>
      <c r="J215" s="439">
        <f t="shared" si="159"/>
        <v>1.529895774670262E-4</v>
      </c>
      <c r="K215" s="439">
        <f t="shared" si="159"/>
        <v>2.0333497622938664E-4</v>
      </c>
      <c r="L215" s="439">
        <f t="shared" si="159"/>
        <v>1.7174171624815629E-5</v>
      </c>
      <c r="M215" s="292"/>
      <c r="N215" s="292"/>
      <c r="O215" s="453"/>
      <c r="P215" s="284"/>
      <c r="Q215" s="446"/>
    </row>
    <row r="216" spans="1:17" s="63" customFormat="1" x14ac:dyDescent="0.2">
      <c r="A216" s="314"/>
      <c r="B216" s="286" t="s">
        <v>147</v>
      </c>
      <c r="C216" s="314"/>
      <c r="D216" s="314"/>
      <c r="E216" s="315"/>
      <c r="F216" s="315"/>
      <c r="G216" s="408"/>
      <c r="H216" s="408"/>
      <c r="I216" s="287"/>
      <c r="J216" s="439"/>
      <c r="K216" s="439"/>
      <c r="L216" s="439"/>
      <c r="M216" s="292"/>
      <c r="N216" s="292"/>
      <c r="O216" s="453"/>
      <c r="P216" s="284"/>
      <c r="Q216" s="446"/>
    </row>
    <row r="217" spans="1:17" s="63" customFormat="1" x14ac:dyDescent="0.2">
      <c r="A217" s="314"/>
      <c r="B217" s="430" t="s">
        <v>7</v>
      </c>
      <c r="C217" s="314"/>
      <c r="D217" s="314"/>
      <c r="E217" s="315"/>
      <c r="F217" s="315"/>
      <c r="G217" s="431"/>
      <c r="H217" s="431"/>
      <c r="I217" s="432"/>
      <c r="J217" s="439"/>
      <c r="K217" s="439"/>
      <c r="L217" s="439"/>
      <c r="M217" s="292"/>
      <c r="N217" s="292"/>
      <c r="O217" s="453"/>
      <c r="P217" s="284"/>
      <c r="Q217" s="446"/>
    </row>
    <row r="218" spans="1:17" s="63" customFormat="1" x14ac:dyDescent="0.2">
      <c r="A218" s="280"/>
      <c r="B218" s="280"/>
      <c r="C218" s="280"/>
      <c r="D218" s="280"/>
      <c r="E218" s="281"/>
      <c r="F218" s="281"/>
      <c r="G218" s="356"/>
      <c r="H218" s="356"/>
      <c r="I218" s="283"/>
      <c r="J218" s="436"/>
      <c r="K218" s="436"/>
      <c r="L218" s="436"/>
      <c r="M218" s="399"/>
      <c r="N218" s="399"/>
      <c r="O218" s="453"/>
      <c r="P218" s="284"/>
      <c r="Q218" s="446"/>
    </row>
    <row r="219" spans="1:17" s="63" customFormat="1" x14ac:dyDescent="0.2">
      <c r="A219" s="305"/>
      <c r="B219" s="305"/>
      <c r="C219" s="305"/>
      <c r="D219" s="305"/>
      <c r="E219" s="306"/>
      <c r="F219" s="306"/>
      <c r="G219" s="406"/>
      <c r="H219" s="406"/>
      <c r="I219" s="307"/>
      <c r="J219" s="435"/>
      <c r="K219" s="435"/>
      <c r="L219" s="435"/>
      <c r="M219" s="454"/>
      <c r="N219" s="454"/>
      <c r="O219" s="451"/>
      <c r="P219" s="308"/>
      <c r="Q219" s="445"/>
    </row>
    <row r="220" spans="1:17" s="63" customFormat="1" x14ac:dyDescent="0.2">
      <c r="A220" s="280" t="s">
        <v>113</v>
      </c>
      <c r="B220" s="280" t="s">
        <v>4</v>
      </c>
      <c r="C220" s="280">
        <v>37</v>
      </c>
      <c r="D220" s="280">
        <v>310</v>
      </c>
      <c r="E220" s="281">
        <v>41703.21875</v>
      </c>
      <c r="F220" s="281">
        <v>41703.241666666669</v>
      </c>
      <c r="G220" s="356">
        <f t="shared" ref="G220" si="160">(F220-E220)*24</f>
        <v>0.55000000004656613</v>
      </c>
      <c r="H220" s="356">
        <f t="shared" ref="H220" si="161">G220*(N220-M220)/N220</f>
        <v>0.11442080379219342</v>
      </c>
      <c r="I220" s="283">
        <f t="shared" ref="I220" si="162">H220*O220</f>
        <v>45.081796694124208</v>
      </c>
      <c r="J220" s="436">
        <f t="shared" ref="J220" si="163">I220/$S$4</f>
        <v>1.0510635344478687E-5</v>
      </c>
      <c r="K220" s="436">
        <f t="shared" ref="K220" si="164">I220/$T$4</f>
        <v>1.396944696043723E-5</v>
      </c>
      <c r="L220" s="436">
        <f t="shared" ref="L220" si="165">I220/$U$4</f>
        <v>1.4058379195970669E-5</v>
      </c>
      <c r="M220" s="399">
        <v>335</v>
      </c>
      <c r="N220" s="399">
        <v>423</v>
      </c>
      <c r="O220" s="453">
        <v>394</v>
      </c>
      <c r="P220" s="284" t="s">
        <v>180</v>
      </c>
      <c r="Q220" s="446" t="s">
        <v>327</v>
      </c>
    </row>
    <row r="221" spans="1:17" s="63" customFormat="1" x14ac:dyDescent="0.2">
      <c r="A221" s="280" t="s">
        <v>113</v>
      </c>
      <c r="B221" s="286" t="s">
        <v>147</v>
      </c>
      <c r="C221" s="280">
        <v>38</v>
      </c>
      <c r="D221" s="280">
        <v>8160</v>
      </c>
      <c r="E221" s="281">
        <v>41706.979166666664</v>
      </c>
      <c r="F221" s="281">
        <v>41707.275000000001</v>
      </c>
      <c r="G221" s="408">
        <f t="shared" ref="G221:G223" si="166">(F221-E221)*24</f>
        <v>7.1000000000931323</v>
      </c>
      <c r="H221" s="408">
        <f t="shared" ref="H221:H223" si="167">G221*(N221-M221)/N221</f>
        <v>1.6449172577047919</v>
      </c>
      <c r="I221" s="287">
        <f t="shared" ref="I221:I223" si="168">H221*O221</f>
        <v>648.09739953568806</v>
      </c>
      <c r="J221" s="465">
        <f t="shared" ref="J221:J223" si="169">I221/$S$4</f>
        <v>1.5110124116043424E-4</v>
      </c>
      <c r="K221" s="465">
        <f t="shared" ref="K221:K223" si="170">I221/$T$4</f>
        <v>2.0082523128877642E-4</v>
      </c>
      <c r="L221" s="465"/>
      <c r="M221" s="399">
        <v>325</v>
      </c>
      <c r="N221" s="399">
        <v>423</v>
      </c>
      <c r="O221" s="453">
        <v>394</v>
      </c>
      <c r="P221" s="284" t="s">
        <v>167</v>
      </c>
      <c r="Q221" s="446" t="s">
        <v>168</v>
      </c>
    </row>
    <row r="222" spans="1:17" s="63" customFormat="1" x14ac:dyDescent="0.2">
      <c r="A222" s="280" t="s">
        <v>113</v>
      </c>
      <c r="B222" s="280" t="s">
        <v>4</v>
      </c>
      <c r="C222" s="280">
        <v>39</v>
      </c>
      <c r="D222" s="280">
        <v>260</v>
      </c>
      <c r="E222" s="281">
        <v>41721.720138888886</v>
      </c>
      <c r="F222" s="281">
        <v>41721.804166666669</v>
      </c>
      <c r="G222" s="356">
        <f t="shared" si="166"/>
        <v>2.0166666667792015</v>
      </c>
      <c r="H222" s="356">
        <f t="shared" si="167"/>
        <v>0.49105594959398996</v>
      </c>
      <c r="I222" s="283">
        <f t="shared" si="168"/>
        <v>193.47604414003203</v>
      </c>
      <c r="J222" s="436">
        <f t="shared" si="169"/>
        <v>4.5108143352085731E-5</v>
      </c>
      <c r="K222" s="436">
        <f t="shared" si="170"/>
        <v>5.995220987014602E-5</v>
      </c>
      <c r="L222" s="436">
        <f t="shared" ref="L222:L223" si="171">I222/$U$4</f>
        <v>6.0333877380966016E-5</v>
      </c>
      <c r="M222" s="399">
        <v>320</v>
      </c>
      <c r="N222" s="399">
        <v>423</v>
      </c>
      <c r="O222" s="453">
        <v>394</v>
      </c>
      <c r="P222" s="284" t="s">
        <v>328</v>
      </c>
      <c r="Q222" s="446" t="s">
        <v>329</v>
      </c>
    </row>
    <row r="223" spans="1:17" s="63" customFormat="1" x14ac:dyDescent="0.2">
      <c r="A223" s="280" t="s">
        <v>113</v>
      </c>
      <c r="B223" s="280" t="s">
        <v>4</v>
      </c>
      <c r="C223" s="280">
        <v>40</v>
      </c>
      <c r="D223" s="280">
        <v>380</v>
      </c>
      <c r="E223" s="281">
        <v>41722.137499999997</v>
      </c>
      <c r="F223" s="281">
        <v>41722.160416666666</v>
      </c>
      <c r="G223" s="356">
        <f t="shared" si="166"/>
        <v>0.55000000004656613</v>
      </c>
      <c r="H223" s="356">
        <f t="shared" si="167"/>
        <v>6.2411347523014596E-2</v>
      </c>
      <c r="I223" s="283">
        <f t="shared" si="168"/>
        <v>24.590070924067749</v>
      </c>
      <c r="J223" s="436">
        <f t="shared" si="169"/>
        <v>5.7330738242611023E-6</v>
      </c>
      <c r="K223" s="436">
        <f t="shared" si="170"/>
        <v>7.6196983420566701E-6</v>
      </c>
      <c r="L223" s="436">
        <f t="shared" si="171"/>
        <v>7.6682068341658191E-6</v>
      </c>
      <c r="M223" s="399">
        <v>375</v>
      </c>
      <c r="N223" s="399">
        <v>423</v>
      </c>
      <c r="O223" s="453">
        <v>394</v>
      </c>
      <c r="P223" s="284" t="s">
        <v>330</v>
      </c>
      <c r="Q223" s="446" t="s">
        <v>331</v>
      </c>
    </row>
    <row r="224" spans="1:17" s="63" customFormat="1" x14ac:dyDescent="0.2">
      <c r="A224" s="310"/>
      <c r="B224" s="310"/>
      <c r="C224" s="310"/>
      <c r="D224" s="310"/>
      <c r="E224" s="311"/>
      <c r="F224" s="311"/>
      <c r="G224" s="413"/>
      <c r="H224" s="413"/>
      <c r="I224" s="312"/>
      <c r="J224" s="437"/>
      <c r="K224" s="438"/>
      <c r="L224" s="438"/>
      <c r="M224" s="455"/>
      <c r="N224" s="455">
        <v>423</v>
      </c>
      <c r="O224" s="452">
        <v>394</v>
      </c>
      <c r="P224" s="308"/>
      <c r="Q224" s="445"/>
    </row>
    <row r="225" spans="1:18" x14ac:dyDescent="0.2">
      <c r="A225" s="314" t="s">
        <v>113</v>
      </c>
      <c r="B225" s="314"/>
      <c r="C225" s="314"/>
      <c r="D225" s="314"/>
      <c r="E225" s="315"/>
      <c r="F225" s="315"/>
      <c r="G225" s="414">
        <f t="shared" ref="G225:L225" si="172">SUM(G219:G224)</f>
        <v>10.216666666965466</v>
      </c>
      <c r="H225" s="414">
        <f t="shared" si="172"/>
        <v>2.3128053586139901</v>
      </c>
      <c r="I225" s="316">
        <f t="shared" si="172"/>
        <v>911.2453112939121</v>
      </c>
      <c r="J225" s="439">
        <f t="shared" si="172"/>
        <v>2.1245309368125978E-4</v>
      </c>
      <c r="K225" s="439">
        <f t="shared" si="172"/>
        <v>2.8236658646141631E-4</v>
      </c>
      <c r="L225" s="439">
        <f t="shared" si="172"/>
        <v>8.2060463411102511E-5</v>
      </c>
      <c r="M225" s="292"/>
      <c r="N225" s="292"/>
    </row>
    <row r="226" spans="1:18" x14ac:dyDescent="0.2">
      <c r="A226" s="314"/>
      <c r="B226" s="286" t="s">
        <v>147</v>
      </c>
      <c r="C226" s="314"/>
      <c r="D226" s="314"/>
      <c r="E226" s="315"/>
      <c r="F226" s="315"/>
      <c r="G226" s="408">
        <f>SUM(G221)</f>
        <v>7.1000000000931323</v>
      </c>
      <c r="H226" s="408">
        <f>SUM(H221)</f>
        <v>1.6449172577047919</v>
      </c>
      <c r="I226" s="287">
        <f>SUM(I221)</f>
        <v>648.09739953568806</v>
      </c>
      <c r="J226" s="439"/>
      <c r="K226" s="439"/>
      <c r="L226" s="439"/>
      <c r="M226" s="292"/>
      <c r="N226" s="292"/>
    </row>
    <row r="227" spans="1:18" x14ac:dyDescent="0.2">
      <c r="A227" s="314"/>
      <c r="B227" s="430" t="s">
        <v>7</v>
      </c>
      <c r="C227" s="314"/>
      <c r="D227" s="314"/>
      <c r="E227" s="315"/>
      <c r="F227" s="315"/>
      <c r="G227" s="431"/>
      <c r="H227" s="431"/>
      <c r="I227" s="432"/>
      <c r="J227" s="439"/>
      <c r="K227" s="439"/>
      <c r="L227" s="439"/>
      <c r="M227" s="292"/>
      <c r="N227" s="292"/>
    </row>
    <row r="228" spans="1:18" x14ac:dyDescent="0.2">
      <c r="G228" s="356"/>
      <c r="H228" s="356"/>
      <c r="J228" s="436"/>
      <c r="K228" s="436"/>
      <c r="L228" s="436"/>
      <c r="M228" s="399"/>
      <c r="N228" s="399"/>
    </row>
    <row r="229" spans="1:18" x14ac:dyDescent="0.2">
      <c r="A229" s="305"/>
      <c r="B229" s="305"/>
      <c r="C229" s="305"/>
      <c r="D229" s="305"/>
      <c r="E229" s="306"/>
      <c r="F229" s="306"/>
      <c r="G229" s="406"/>
      <c r="H229" s="406"/>
      <c r="I229" s="307"/>
      <c r="J229" s="435"/>
      <c r="K229" s="435"/>
      <c r="L229" s="435"/>
      <c r="M229" s="454"/>
      <c r="N229" s="454"/>
      <c r="O229" s="451"/>
      <c r="P229" s="308"/>
      <c r="Q229" s="445"/>
    </row>
    <row r="230" spans="1:18" x14ac:dyDescent="0.2">
      <c r="A230" s="280" t="s">
        <v>110</v>
      </c>
      <c r="B230" s="280" t="s">
        <v>4</v>
      </c>
      <c r="C230" s="280">
        <v>26</v>
      </c>
      <c r="D230" s="280">
        <v>1710</v>
      </c>
      <c r="E230" s="407">
        <v>41691.425694444442</v>
      </c>
      <c r="F230" s="281">
        <v>41702.27847222222</v>
      </c>
      <c r="G230" s="356">
        <f t="shared" ref="G230:G234" si="173">(F230-E230)*24</f>
        <v>260.46666666667443</v>
      </c>
      <c r="H230" s="356">
        <f t="shared" ref="H230:H234" si="174">G230*(N230-M230)/N230</f>
        <v>1.4883809523809968</v>
      </c>
      <c r="I230" s="283">
        <f t="shared" ref="I230:I234" si="175">H230*O230</f>
        <v>723.35314285716447</v>
      </c>
      <c r="J230" s="436">
        <f t="shared" ref="J230:J234" si="176">I230/$S$4</f>
        <v>1.6864680796640005E-4</v>
      </c>
      <c r="K230" s="436">
        <f t="shared" ref="K230:K234" si="177">I230/$T$4</f>
        <v>2.2414464603904663E-4</v>
      </c>
      <c r="L230" s="436">
        <f t="shared" ref="L230:L234" si="178">I230/$U$4</f>
        <v>2.2557159475874598E-4</v>
      </c>
      <c r="M230" s="399">
        <v>522</v>
      </c>
      <c r="N230" s="399">
        <v>525</v>
      </c>
      <c r="O230" s="453">
        <v>486</v>
      </c>
      <c r="P230" s="284" t="s">
        <v>159</v>
      </c>
      <c r="Q230" s="446" t="s">
        <v>160</v>
      </c>
    </row>
    <row r="231" spans="1:18" x14ac:dyDescent="0.2">
      <c r="A231" s="280" t="s">
        <v>110</v>
      </c>
      <c r="B231" s="280" t="s">
        <v>4</v>
      </c>
      <c r="C231" s="280">
        <v>29</v>
      </c>
      <c r="D231" s="280">
        <v>250</v>
      </c>
      <c r="E231" s="281">
        <v>41699.791666666664</v>
      </c>
      <c r="F231" s="281">
        <v>41699.940972222219</v>
      </c>
      <c r="G231" s="356">
        <f t="shared" si="173"/>
        <v>3.5833333333139308</v>
      </c>
      <c r="H231" s="356">
        <f t="shared" si="174"/>
        <v>0.64841269840918747</v>
      </c>
      <c r="I231" s="283">
        <f t="shared" si="175"/>
        <v>315.12857142686511</v>
      </c>
      <c r="J231" s="436">
        <f t="shared" si="176"/>
        <v>7.3470929372386462E-5</v>
      </c>
      <c r="K231" s="436">
        <f t="shared" si="177"/>
        <v>9.7648545246194885E-5</v>
      </c>
      <c r="L231" s="436">
        <f t="shared" si="178"/>
        <v>9.8270195011566892E-5</v>
      </c>
      <c r="M231" s="399">
        <v>430</v>
      </c>
      <c r="N231" s="399">
        <v>525</v>
      </c>
      <c r="O231" s="453">
        <v>486</v>
      </c>
      <c r="P231" s="284" t="s">
        <v>161</v>
      </c>
      <c r="Q231" s="446" t="s">
        <v>162</v>
      </c>
    </row>
    <row r="232" spans="1:18" x14ac:dyDescent="0.2">
      <c r="A232" s="280" t="s">
        <v>110</v>
      </c>
      <c r="B232" s="280" t="s">
        <v>4</v>
      </c>
      <c r="C232" s="280">
        <v>30</v>
      </c>
      <c r="D232" s="280">
        <v>360</v>
      </c>
      <c r="E232" s="281">
        <v>41700.486805555556</v>
      </c>
      <c r="F232" s="281">
        <v>41700.509722222225</v>
      </c>
      <c r="G232" s="356">
        <f t="shared" si="173"/>
        <v>0.55000000004656613</v>
      </c>
      <c r="H232" s="356">
        <f t="shared" si="174"/>
        <v>8.3809523816619602E-2</v>
      </c>
      <c r="I232" s="283">
        <f t="shared" si="175"/>
        <v>40.731428574877128</v>
      </c>
      <c r="J232" s="436">
        <f t="shared" si="176"/>
        <v>9.4963649234062448E-6</v>
      </c>
      <c r="K232" s="436">
        <f t="shared" si="177"/>
        <v>1.2621403156581471E-5</v>
      </c>
      <c r="L232" s="436">
        <f t="shared" si="178"/>
        <v>1.270175348121941E-5</v>
      </c>
      <c r="M232" s="399">
        <v>445</v>
      </c>
      <c r="N232" s="399">
        <v>525</v>
      </c>
      <c r="O232" s="453">
        <v>486</v>
      </c>
      <c r="P232" s="284" t="s">
        <v>163</v>
      </c>
      <c r="Q232" s="446" t="s">
        <v>164</v>
      </c>
    </row>
    <row r="233" spans="1:18" x14ac:dyDescent="0.2">
      <c r="A233" s="280" t="s">
        <v>110</v>
      </c>
      <c r="B233" s="280" t="s">
        <v>4</v>
      </c>
      <c r="C233" s="280">
        <v>31</v>
      </c>
      <c r="D233" s="280">
        <v>1710</v>
      </c>
      <c r="E233" s="281">
        <v>41702.364583333336</v>
      </c>
      <c r="F233" s="281">
        <v>41710.759722222225</v>
      </c>
      <c r="G233" s="356">
        <f t="shared" si="173"/>
        <v>201.48333333333721</v>
      </c>
      <c r="H233" s="356">
        <f t="shared" si="174"/>
        <v>1.1513333333333555</v>
      </c>
      <c r="I233" s="283">
        <f t="shared" si="175"/>
        <v>559.5480000000108</v>
      </c>
      <c r="J233" s="436">
        <f t="shared" si="176"/>
        <v>1.3045631312425063E-4</v>
      </c>
      <c r="K233" s="436">
        <f t="shared" si="177"/>
        <v>1.733865258488614E-4</v>
      </c>
      <c r="L233" s="436">
        <f t="shared" si="178"/>
        <v>1.7449033843348167E-4</v>
      </c>
      <c r="M233" s="399">
        <v>522</v>
      </c>
      <c r="N233" s="399">
        <v>525</v>
      </c>
      <c r="O233" s="453">
        <v>486</v>
      </c>
      <c r="P233" s="284" t="s">
        <v>159</v>
      </c>
      <c r="Q233" s="446" t="s">
        <v>160</v>
      </c>
    </row>
    <row r="234" spans="1:18" x14ac:dyDescent="0.2">
      <c r="A234" s="280" t="s">
        <v>110</v>
      </c>
      <c r="B234" s="280" t="s">
        <v>4</v>
      </c>
      <c r="C234" s="280">
        <v>32</v>
      </c>
      <c r="D234" s="280">
        <v>876</v>
      </c>
      <c r="E234" s="281">
        <v>41705.972222222219</v>
      </c>
      <c r="F234" s="281">
        <v>41706.163194444445</v>
      </c>
      <c r="G234" s="356">
        <f t="shared" si="173"/>
        <v>4.5833333334303461</v>
      </c>
      <c r="H234" s="356">
        <f t="shared" si="174"/>
        <v>1.7896825397204208</v>
      </c>
      <c r="I234" s="283">
        <f t="shared" si="175"/>
        <v>869.78571430412455</v>
      </c>
      <c r="J234" s="436">
        <f t="shared" si="176"/>
        <v>2.0278695928902736E-4</v>
      </c>
      <c r="K234" s="436">
        <f t="shared" si="177"/>
        <v>2.6951954655571916E-4</v>
      </c>
      <c r="L234" s="436">
        <f t="shared" si="178"/>
        <v>2.7123536077964958E-4</v>
      </c>
      <c r="M234" s="399">
        <v>320</v>
      </c>
      <c r="N234" s="399">
        <v>525</v>
      </c>
      <c r="O234" s="453">
        <v>486</v>
      </c>
      <c r="P234" s="284" t="s">
        <v>165</v>
      </c>
      <c r="Q234" s="446" t="s">
        <v>166</v>
      </c>
    </row>
    <row r="235" spans="1:18" x14ac:dyDescent="0.2">
      <c r="A235" s="280" t="s">
        <v>110</v>
      </c>
      <c r="B235" s="286" t="s">
        <v>147</v>
      </c>
      <c r="C235" s="280">
        <v>33</v>
      </c>
      <c r="D235" s="280">
        <v>8160</v>
      </c>
      <c r="E235" s="281">
        <v>41706.979166666664</v>
      </c>
      <c r="F235" s="281">
        <v>41707.275000000001</v>
      </c>
      <c r="G235" s="408">
        <f t="shared" ref="G235:G238" si="179">(F235-E235)*24</f>
        <v>7.1000000000931323</v>
      </c>
      <c r="H235" s="408">
        <f t="shared" ref="H235:H237" si="180">G235*(N235-M235)/N235</f>
        <v>2.5019047619375798</v>
      </c>
      <c r="I235" s="287">
        <f t="shared" ref="I235:I237" si="181">H235*O235</f>
        <v>1215.9257143016639</v>
      </c>
      <c r="J235" s="465">
        <f t="shared" ref="J235:J239" si="182">I235/$S$4</f>
        <v>2.8348807559094646E-4</v>
      </c>
      <c r="K235" s="465">
        <f t="shared" ref="K235:K236" si="183">I235/$T$4</f>
        <v>3.7677756920417307E-4</v>
      </c>
      <c r="L235" s="465"/>
      <c r="M235" s="399">
        <v>340</v>
      </c>
      <c r="N235" s="399">
        <v>525</v>
      </c>
      <c r="O235" s="453">
        <v>486</v>
      </c>
      <c r="P235" s="284" t="s">
        <v>167</v>
      </c>
      <c r="Q235" s="446" t="s">
        <v>168</v>
      </c>
    </row>
    <row r="236" spans="1:18" x14ac:dyDescent="0.2">
      <c r="A236" s="280" t="s">
        <v>110</v>
      </c>
      <c r="B236" s="280" t="s">
        <v>4</v>
      </c>
      <c r="C236" s="280">
        <v>34</v>
      </c>
      <c r="D236" s="280">
        <v>1710</v>
      </c>
      <c r="E236" s="281">
        <v>41711.260416666664</v>
      </c>
      <c r="F236" s="281">
        <v>41712.990972222222</v>
      </c>
      <c r="G236" s="356">
        <f t="shared" si="179"/>
        <v>41.53333333338378</v>
      </c>
      <c r="H236" s="356">
        <f t="shared" si="180"/>
        <v>0.23733333333362161</v>
      </c>
      <c r="I236" s="283">
        <f t="shared" si="181"/>
        <v>115.3440000001401</v>
      </c>
      <c r="J236" s="436">
        <f t="shared" si="182"/>
        <v>2.6891978849038063E-5</v>
      </c>
      <c r="K236" s="436">
        <f t="shared" si="183"/>
        <v>3.5741518935882129E-5</v>
      </c>
      <c r="L236" s="436">
        <f t="shared" ref="L236" si="184">I236/$U$4</f>
        <v>3.5969056446087856E-5</v>
      </c>
      <c r="M236" s="399">
        <v>522</v>
      </c>
      <c r="N236" s="399">
        <v>525</v>
      </c>
      <c r="O236" s="453">
        <v>486</v>
      </c>
      <c r="P236" s="284" t="s">
        <v>159</v>
      </c>
      <c r="Q236" s="446" t="s">
        <v>160</v>
      </c>
    </row>
    <row r="237" spans="1:18" s="335" customFormat="1" x14ac:dyDescent="0.2">
      <c r="A237" s="278" t="s">
        <v>110</v>
      </c>
      <c r="B237" s="409" t="s">
        <v>169</v>
      </c>
      <c r="C237" s="278">
        <v>35</v>
      </c>
      <c r="D237" s="278">
        <v>1801</v>
      </c>
      <c r="E237" s="279">
        <v>41712.990972222222</v>
      </c>
      <c r="F237" s="279">
        <v>41728.802083333336</v>
      </c>
      <c r="G237" s="411">
        <f t="shared" si="179"/>
        <v>379.46666666673264</v>
      </c>
      <c r="H237" s="411">
        <f t="shared" si="180"/>
        <v>379.46666666673264</v>
      </c>
      <c r="I237" s="412">
        <f t="shared" si="181"/>
        <v>184420.80000003206</v>
      </c>
      <c r="J237" s="466">
        <f t="shared" si="182"/>
        <v>4.29969504518442E-2</v>
      </c>
      <c r="K237" s="466"/>
      <c r="L237" s="466"/>
      <c r="M237" s="292">
        <v>0</v>
      </c>
      <c r="N237" s="292">
        <v>525</v>
      </c>
      <c r="O237" s="449">
        <v>486</v>
      </c>
      <c r="P237" s="333" t="s">
        <v>170</v>
      </c>
      <c r="Q237" s="447" t="s">
        <v>171</v>
      </c>
      <c r="R237" s="334"/>
    </row>
    <row r="238" spans="1:18" x14ac:dyDescent="0.2">
      <c r="A238" s="280" t="s">
        <v>110</v>
      </c>
      <c r="B238" s="416" t="s">
        <v>172</v>
      </c>
      <c r="C238" s="280">
        <v>36</v>
      </c>
      <c r="D238" s="280">
        <v>1850</v>
      </c>
      <c r="E238" s="281">
        <v>41728.802083333336</v>
      </c>
      <c r="F238" s="281">
        <v>41729.8125</v>
      </c>
      <c r="G238" s="417">
        <f t="shared" si="179"/>
        <v>24.249999999941792</v>
      </c>
      <c r="H238" s="417"/>
      <c r="I238" s="418"/>
      <c r="J238" s="460"/>
      <c r="K238" s="460"/>
      <c r="L238" s="460"/>
      <c r="M238" s="453">
        <v>0</v>
      </c>
      <c r="N238" s="399">
        <v>525</v>
      </c>
      <c r="O238" s="453">
        <v>486</v>
      </c>
      <c r="P238" s="284" t="s">
        <v>284</v>
      </c>
      <c r="Q238" s="446" t="s">
        <v>380</v>
      </c>
    </row>
    <row r="239" spans="1:18" x14ac:dyDescent="0.2">
      <c r="A239" s="280" t="s">
        <v>110</v>
      </c>
      <c r="B239" s="280" t="s">
        <v>4</v>
      </c>
      <c r="C239" s="280">
        <v>37</v>
      </c>
      <c r="D239" s="280">
        <v>1850</v>
      </c>
      <c r="E239" s="281">
        <v>41729.8125</v>
      </c>
      <c r="F239" s="410">
        <v>41729.999988425923</v>
      </c>
      <c r="G239" s="356">
        <f t="shared" ref="G239" si="185">(F239-E239)*24</f>
        <v>4.4997222221572883</v>
      </c>
      <c r="H239" s="356">
        <f t="shared" ref="H239" si="186">G239*(N239-M239)/N239</f>
        <v>1.6284708994473995</v>
      </c>
      <c r="I239" s="283">
        <f t="shared" ref="I239" si="187">H239*O239</f>
        <v>791.43685713143623</v>
      </c>
      <c r="J239" s="436">
        <f t="shared" si="182"/>
        <v>1.8452024571977642E-4</v>
      </c>
      <c r="K239" s="436">
        <f t="shared" ref="K239" si="188">I239/$T$4</f>
        <v>2.4524167200447278E-4</v>
      </c>
      <c r="L239" s="436">
        <f t="shared" ref="L239" si="189">I239/$U$4</f>
        <v>2.4680292852372401E-4</v>
      </c>
      <c r="M239" s="453">
        <v>335</v>
      </c>
      <c r="N239" s="399">
        <v>525</v>
      </c>
      <c r="O239" s="453">
        <v>486</v>
      </c>
      <c r="P239" s="284" t="s">
        <v>284</v>
      </c>
      <c r="Q239" s="446" t="s">
        <v>381</v>
      </c>
    </row>
    <row r="240" spans="1:18" x14ac:dyDescent="0.2">
      <c r="A240" s="310"/>
      <c r="B240" s="310"/>
      <c r="C240" s="310"/>
      <c r="D240" s="310"/>
      <c r="E240" s="311"/>
      <c r="F240" s="311"/>
      <c r="G240" s="413"/>
      <c r="H240" s="413"/>
      <c r="I240" s="312"/>
      <c r="J240" s="437"/>
      <c r="K240" s="438"/>
      <c r="L240" s="438"/>
      <c r="M240" s="455"/>
      <c r="N240" s="455">
        <v>525</v>
      </c>
      <c r="O240" s="452">
        <v>486</v>
      </c>
      <c r="P240" s="308"/>
      <c r="Q240" s="445"/>
    </row>
    <row r="241" spans="1:18" x14ac:dyDescent="0.2">
      <c r="A241" s="314" t="s">
        <v>110</v>
      </c>
      <c r="B241" s="314"/>
      <c r="C241" s="314"/>
      <c r="D241" s="314"/>
      <c r="E241" s="315"/>
      <c r="F241" s="315"/>
      <c r="G241" s="414">
        <f t="shared" ref="G241:L241" si="190">SUM(G229:G240)</f>
        <v>927.51638888911111</v>
      </c>
      <c r="H241" s="414">
        <f t="shared" si="190"/>
        <v>388.99599470911181</v>
      </c>
      <c r="I241" s="316">
        <f t="shared" si="190"/>
        <v>189052.05342862834</v>
      </c>
      <c r="J241" s="439">
        <f t="shared" si="190"/>
        <v>4.4076708126679437E-2</v>
      </c>
      <c r="K241" s="439">
        <f t="shared" si="190"/>
        <v>1.4350814269909313E-3</v>
      </c>
      <c r="L241" s="439">
        <f t="shared" si="190"/>
        <v>1.0650412274344754E-3</v>
      </c>
      <c r="M241" s="292"/>
      <c r="N241" s="292"/>
    </row>
    <row r="242" spans="1:18" x14ac:dyDescent="0.2">
      <c r="A242" s="314"/>
      <c r="B242" s="286" t="s">
        <v>147</v>
      </c>
      <c r="C242" s="314"/>
      <c r="D242" s="314"/>
      <c r="E242" s="315"/>
      <c r="F242" s="315"/>
      <c r="G242" s="408">
        <f>SUM(G235)</f>
        <v>7.1000000000931323</v>
      </c>
      <c r="H242" s="408">
        <f>SUM(H235)</f>
        <v>2.5019047619375798</v>
      </c>
      <c r="I242" s="287">
        <f>SUM(I235)</f>
        <v>1215.9257143016639</v>
      </c>
      <c r="J242" s="439"/>
      <c r="K242" s="439"/>
      <c r="L242" s="439"/>
      <c r="M242" s="292"/>
      <c r="N242" s="292"/>
    </row>
    <row r="243" spans="1:18" x14ac:dyDescent="0.2">
      <c r="A243" s="314"/>
      <c r="B243" s="288" t="s">
        <v>7</v>
      </c>
      <c r="C243" s="314"/>
      <c r="D243" s="314"/>
      <c r="E243" s="315"/>
      <c r="F243" s="315"/>
      <c r="G243" s="415"/>
      <c r="H243" s="415"/>
      <c r="I243" s="289"/>
      <c r="J243" s="439"/>
      <c r="K243" s="439"/>
      <c r="L243" s="439"/>
      <c r="M243" s="292"/>
      <c r="N243" s="292"/>
    </row>
    <row r="244" spans="1:18" x14ac:dyDescent="0.2">
      <c r="G244" s="356"/>
      <c r="H244" s="356"/>
      <c r="J244" s="436"/>
      <c r="K244" s="436"/>
      <c r="L244" s="436"/>
      <c r="M244" s="399"/>
      <c r="N244" s="399"/>
    </row>
    <row r="245" spans="1:18" x14ac:dyDescent="0.2">
      <c r="A245" s="305"/>
      <c r="B245" s="305"/>
      <c r="C245" s="305"/>
      <c r="D245" s="305"/>
      <c r="E245" s="306"/>
      <c r="F245" s="306"/>
      <c r="G245" s="406"/>
      <c r="H245" s="406"/>
      <c r="I245" s="307"/>
      <c r="J245" s="435"/>
      <c r="K245" s="435"/>
      <c r="L245" s="435"/>
      <c r="M245" s="454"/>
      <c r="N245" s="454"/>
      <c r="O245" s="451"/>
      <c r="P245" s="308"/>
      <c r="Q245" s="445"/>
    </row>
    <row r="246" spans="1:18" x14ac:dyDescent="0.2">
      <c r="A246" s="280" t="s">
        <v>108</v>
      </c>
      <c r="B246" s="416" t="s">
        <v>172</v>
      </c>
      <c r="C246" s="280">
        <v>31</v>
      </c>
      <c r="D246" s="280">
        <v>510</v>
      </c>
      <c r="E246" s="281">
        <v>41700.041666666664</v>
      </c>
      <c r="F246" s="281">
        <v>41700.055555555555</v>
      </c>
      <c r="G246" s="417">
        <f t="shared" ref="G246:G247" si="191">(F246-E246)*24</f>
        <v>0.33333333337213844</v>
      </c>
      <c r="H246" s="417"/>
      <c r="I246" s="418"/>
      <c r="J246" s="460"/>
      <c r="K246" s="460"/>
      <c r="L246" s="460"/>
      <c r="M246" s="399">
        <v>0</v>
      </c>
      <c r="N246" s="399">
        <v>410</v>
      </c>
      <c r="O246" s="453">
        <v>383</v>
      </c>
      <c r="P246" s="284" t="s">
        <v>173</v>
      </c>
      <c r="Q246" s="446" t="s">
        <v>174</v>
      </c>
    </row>
    <row r="247" spans="1:18" s="335" customFormat="1" x14ac:dyDescent="0.2">
      <c r="A247" s="419" t="s">
        <v>108</v>
      </c>
      <c r="B247" s="419" t="s">
        <v>175</v>
      </c>
      <c r="C247" s="278">
        <v>32</v>
      </c>
      <c r="D247" s="278">
        <v>1471</v>
      </c>
      <c r="E247" s="279">
        <v>41704.04583333333</v>
      </c>
      <c r="F247" s="279">
        <v>41704.533333333333</v>
      </c>
      <c r="G247" s="420">
        <f t="shared" si="191"/>
        <v>11.700000000069849</v>
      </c>
      <c r="H247" s="420">
        <f t="shared" ref="H247" si="192">G247*(N247-M247)/N247</f>
        <v>11.700000000069849</v>
      </c>
      <c r="I247" s="421">
        <f t="shared" ref="I247" si="193">H247*O247</f>
        <v>4481.1000000267522</v>
      </c>
      <c r="J247" s="464">
        <f t="shared" ref="J247" si="194">I247/$S$4</f>
        <v>1.0447500209893668E-3</v>
      </c>
      <c r="K247" s="464">
        <f t="shared" ref="K247" si="195">I247/$T$4</f>
        <v>1.3885535485533972E-3</v>
      </c>
      <c r="L247" s="464">
        <f t="shared" ref="L247" si="196">I247/$U$4</f>
        <v>1.3973933524182511E-3</v>
      </c>
      <c r="M247" s="292">
        <v>0</v>
      </c>
      <c r="N247" s="292">
        <v>410</v>
      </c>
      <c r="O247" s="449">
        <v>383</v>
      </c>
      <c r="P247" s="333" t="s">
        <v>176</v>
      </c>
      <c r="Q247" s="447" t="s">
        <v>177</v>
      </c>
      <c r="R247" s="334"/>
    </row>
    <row r="248" spans="1:18" x14ac:dyDescent="0.2">
      <c r="A248" s="280" t="s">
        <v>108</v>
      </c>
      <c r="B248" s="280" t="s">
        <v>4</v>
      </c>
      <c r="C248" s="280">
        <v>33</v>
      </c>
      <c r="D248" s="280">
        <v>280</v>
      </c>
      <c r="E248" s="281">
        <v>41707.375</v>
      </c>
      <c r="F248" s="281">
        <v>41707.427083333336</v>
      </c>
      <c r="G248" s="356">
        <f t="shared" ref="G248:G257" si="197">(F248-E248)*24</f>
        <v>1.2500000000582077</v>
      </c>
      <c r="H248" s="356">
        <f t="shared" ref="H248:H256" si="198">G248*(N248-M248)/N248</f>
        <v>0.10670731707813969</v>
      </c>
      <c r="I248" s="283">
        <f t="shared" ref="I248:I256" si="199">H248*O248</f>
        <v>40.868902440927499</v>
      </c>
      <c r="J248" s="436">
        <f t="shared" ref="J248:J256" si="200">I248/$S$4</f>
        <v>9.528416389439307E-6</v>
      </c>
      <c r="K248" s="436">
        <f t="shared" ref="K248:K256" si="201">I248/$T$4</f>
        <v>1.2664002032869984E-5</v>
      </c>
      <c r="L248" s="436">
        <f t="shared" ref="L248:L256" si="202">I248/$U$4</f>
        <v>1.2744623550298181E-5</v>
      </c>
      <c r="M248" s="399">
        <v>375</v>
      </c>
      <c r="N248" s="399">
        <v>410</v>
      </c>
      <c r="O248" s="453">
        <v>383</v>
      </c>
      <c r="P248" s="284" t="s">
        <v>178</v>
      </c>
      <c r="Q248" s="446" t="s">
        <v>179</v>
      </c>
    </row>
    <row r="249" spans="1:18" x14ac:dyDescent="0.2">
      <c r="A249" s="280" t="s">
        <v>108</v>
      </c>
      <c r="B249" s="280" t="s">
        <v>4</v>
      </c>
      <c r="C249" s="280">
        <v>34</v>
      </c>
      <c r="D249" s="280">
        <v>310</v>
      </c>
      <c r="E249" s="281">
        <v>41707.427083333336</v>
      </c>
      <c r="F249" s="281">
        <v>41707.53125</v>
      </c>
      <c r="G249" s="356">
        <f t="shared" si="197"/>
        <v>2.4999999999417923</v>
      </c>
      <c r="H249" s="356">
        <f t="shared" si="198"/>
        <v>0.21341463414137252</v>
      </c>
      <c r="I249" s="283">
        <f t="shared" si="199"/>
        <v>81.737804876145674</v>
      </c>
      <c r="J249" s="436">
        <f t="shared" si="200"/>
        <v>1.9056832777547509E-5</v>
      </c>
      <c r="K249" s="436">
        <f t="shared" si="201"/>
        <v>2.5328004063970825E-5</v>
      </c>
      <c r="L249" s="436">
        <f t="shared" si="202"/>
        <v>2.5489247098815956E-5</v>
      </c>
      <c r="M249" s="399">
        <v>375</v>
      </c>
      <c r="N249" s="399">
        <v>410</v>
      </c>
      <c r="O249" s="453">
        <v>383</v>
      </c>
      <c r="P249" s="284" t="s">
        <v>180</v>
      </c>
      <c r="Q249" s="446" t="s">
        <v>181</v>
      </c>
    </row>
    <row r="250" spans="1:18" x14ac:dyDescent="0.2">
      <c r="A250" s="280" t="s">
        <v>108</v>
      </c>
      <c r="B250" s="280" t="s">
        <v>4</v>
      </c>
      <c r="C250" s="280">
        <v>35</v>
      </c>
      <c r="D250" s="280">
        <v>340</v>
      </c>
      <c r="E250" s="281">
        <v>41711.34375</v>
      </c>
      <c r="F250" s="281">
        <v>41711.430555555555</v>
      </c>
      <c r="G250" s="356">
        <f t="shared" si="197"/>
        <v>2.0833333333139308</v>
      </c>
      <c r="H250" s="356">
        <f t="shared" si="198"/>
        <v>0.13973577235642218</v>
      </c>
      <c r="I250" s="283">
        <f t="shared" si="199"/>
        <v>53.518800812509696</v>
      </c>
      <c r="J250" s="436">
        <f t="shared" si="200"/>
        <v>1.2477688128330418E-5</v>
      </c>
      <c r="K250" s="436">
        <f t="shared" si="201"/>
        <v>1.6583812184974474E-5</v>
      </c>
      <c r="L250" s="436">
        <f t="shared" si="202"/>
        <v>1.6689387981600737E-5</v>
      </c>
      <c r="M250" s="399">
        <v>382.5</v>
      </c>
      <c r="N250" s="399">
        <v>410</v>
      </c>
      <c r="O250" s="453">
        <v>383</v>
      </c>
      <c r="P250" s="284" t="s">
        <v>182</v>
      </c>
      <c r="Q250" s="446" t="s">
        <v>183</v>
      </c>
    </row>
    <row r="251" spans="1:18" x14ac:dyDescent="0.2">
      <c r="A251" s="280" t="s">
        <v>108</v>
      </c>
      <c r="B251" s="280" t="s">
        <v>4</v>
      </c>
      <c r="C251" s="280">
        <v>36</v>
      </c>
      <c r="D251" s="280">
        <v>280</v>
      </c>
      <c r="E251" s="281">
        <v>41711.430555555555</v>
      </c>
      <c r="F251" s="281">
        <v>41711.448611111111</v>
      </c>
      <c r="G251" s="356">
        <f t="shared" si="197"/>
        <v>0.43333333334885538</v>
      </c>
      <c r="H251" s="356">
        <f t="shared" si="198"/>
        <v>8.8516260165772284E-2</v>
      </c>
      <c r="I251" s="283">
        <f t="shared" si="199"/>
        <v>33.901727643490787</v>
      </c>
      <c r="J251" s="436">
        <f t="shared" si="200"/>
        <v>7.9040482620118602E-6</v>
      </c>
      <c r="K251" s="436">
        <f t="shared" si="201"/>
        <v>1.0505091210010688E-5</v>
      </c>
      <c r="L251" s="436">
        <f t="shared" si="202"/>
        <v>1.0571968678276598E-5</v>
      </c>
      <c r="M251" s="399">
        <v>326.25</v>
      </c>
      <c r="N251" s="399">
        <v>410</v>
      </c>
      <c r="O251" s="453">
        <v>383</v>
      </c>
      <c r="P251" s="284" t="s">
        <v>178</v>
      </c>
      <c r="Q251" s="446" t="s">
        <v>184</v>
      </c>
    </row>
    <row r="252" spans="1:18" x14ac:dyDescent="0.2">
      <c r="A252" s="280" t="s">
        <v>108</v>
      </c>
      <c r="B252" s="280" t="s">
        <v>4</v>
      </c>
      <c r="C252" s="280">
        <v>37</v>
      </c>
      <c r="D252" s="280">
        <v>340</v>
      </c>
      <c r="E252" s="281">
        <v>41711.448611111111</v>
      </c>
      <c r="F252" s="281">
        <v>41711.479166666664</v>
      </c>
      <c r="G252" s="356">
        <f t="shared" si="197"/>
        <v>0.73333333327900618</v>
      </c>
      <c r="H252" s="356">
        <f t="shared" si="198"/>
        <v>4.9186991866274808E-2</v>
      </c>
      <c r="I252" s="283">
        <f t="shared" si="199"/>
        <v>18.83861788478325</v>
      </c>
      <c r="J252" s="436">
        <f t="shared" si="200"/>
        <v>4.3921462208878314E-6</v>
      </c>
      <c r="K252" s="436">
        <f t="shared" si="201"/>
        <v>5.8375018887329246E-6</v>
      </c>
      <c r="L252" s="436">
        <f t="shared" si="202"/>
        <v>5.8746645691429626E-6</v>
      </c>
      <c r="M252" s="399">
        <v>382.5</v>
      </c>
      <c r="N252" s="399">
        <v>410</v>
      </c>
      <c r="O252" s="453">
        <v>383</v>
      </c>
      <c r="P252" s="284" t="s">
        <v>182</v>
      </c>
      <c r="Q252" s="446" t="s">
        <v>185</v>
      </c>
    </row>
    <row r="253" spans="1:18" x14ac:dyDescent="0.2">
      <c r="A253" s="280" t="s">
        <v>108</v>
      </c>
      <c r="B253" s="280" t="s">
        <v>4</v>
      </c>
      <c r="C253" s="280">
        <v>38</v>
      </c>
      <c r="D253" s="280">
        <v>340</v>
      </c>
      <c r="E253" s="281">
        <v>41712.583333333336</v>
      </c>
      <c r="F253" s="281">
        <v>41712.677083333336</v>
      </c>
      <c r="G253" s="356">
        <f t="shared" si="197"/>
        <v>2.25</v>
      </c>
      <c r="H253" s="356">
        <f t="shared" si="198"/>
        <v>0.15091463414634146</v>
      </c>
      <c r="I253" s="283">
        <f t="shared" si="199"/>
        <v>57.800304878048777</v>
      </c>
      <c r="J253" s="436">
        <f t="shared" si="200"/>
        <v>1.3475903178722355E-5</v>
      </c>
      <c r="K253" s="436">
        <f t="shared" si="201"/>
        <v>1.7910517159939238E-5</v>
      </c>
      <c r="L253" s="436">
        <f t="shared" si="202"/>
        <v>1.8024539020296664E-5</v>
      </c>
      <c r="M253" s="399">
        <v>382.5</v>
      </c>
      <c r="N253" s="399">
        <v>410</v>
      </c>
      <c r="O253" s="453">
        <v>383</v>
      </c>
      <c r="P253" s="284" t="s">
        <v>182</v>
      </c>
      <c r="Q253" s="446" t="s">
        <v>186</v>
      </c>
    </row>
    <row r="254" spans="1:18" x14ac:dyDescent="0.2">
      <c r="A254" s="280" t="s">
        <v>108</v>
      </c>
      <c r="B254" s="280" t="s">
        <v>4</v>
      </c>
      <c r="C254" s="280">
        <v>39</v>
      </c>
      <c r="D254" s="280">
        <v>3412</v>
      </c>
      <c r="E254" s="281">
        <v>41713.079861111109</v>
      </c>
      <c r="F254" s="281">
        <v>41713.368055555555</v>
      </c>
      <c r="G254" s="356">
        <f t="shared" si="197"/>
        <v>6.9166666666860692</v>
      </c>
      <c r="H254" s="356">
        <f t="shared" si="198"/>
        <v>0.27413617886255764</v>
      </c>
      <c r="I254" s="283">
        <f t="shared" si="199"/>
        <v>104.99415650435958</v>
      </c>
      <c r="J254" s="436">
        <f t="shared" si="200"/>
        <v>2.4478955437512142E-5</v>
      </c>
      <c r="K254" s="436">
        <f t="shared" si="201"/>
        <v>3.2534424268735104E-5</v>
      </c>
      <c r="L254" s="436">
        <f t="shared" si="202"/>
        <v>3.2741544786118958E-5</v>
      </c>
      <c r="M254" s="399">
        <v>393.75</v>
      </c>
      <c r="N254" s="399">
        <v>410</v>
      </c>
      <c r="O254" s="453">
        <v>383</v>
      </c>
      <c r="P254" s="284" t="s">
        <v>187</v>
      </c>
      <c r="Q254" s="446" t="s">
        <v>188</v>
      </c>
    </row>
    <row r="255" spans="1:18" x14ac:dyDescent="0.2">
      <c r="A255" s="280" t="s">
        <v>108</v>
      </c>
      <c r="B255" s="280" t="s">
        <v>4</v>
      </c>
      <c r="C255" s="280">
        <v>40</v>
      </c>
      <c r="D255" s="280">
        <v>3412</v>
      </c>
      <c r="E255" s="281">
        <v>41713.480555555558</v>
      </c>
      <c r="F255" s="281">
        <v>41713.564583333333</v>
      </c>
      <c r="G255" s="356">
        <f t="shared" si="197"/>
        <v>2.0166666666045785</v>
      </c>
      <c r="H255" s="356">
        <f t="shared" si="198"/>
        <v>7.9928861786157074E-2</v>
      </c>
      <c r="I255" s="283">
        <f t="shared" si="199"/>
        <v>30.612754064098159</v>
      </c>
      <c r="J255" s="436">
        <f t="shared" si="200"/>
        <v>7.1372376092517318E-6</v>
      </c>
      <c r="K255" s="436">
        <f t="shared" si="201"/>
        <v>9.485940569601696E-6</v>
      </c>
      <c r="L255" s="436">
        <f t="shared" si="202"/>
        <v>9.5463299252706224E-6</v>
      </c>
      <c r="M255" s="399">
        <v>393.75</v>
      </c>
      <c r="N255" s="399">
        <v>410</v>
      </c>
      <c r="O255" s="453">
        <v>383</v>
      </c>
      <c r="P255" s="284" t="s">
        <v>187</v>
      </c>
      <c r="Q255" s="446" t="s">
        <v>189</v>
      </c>
    </row>
    <row r="256" spans="1:18" x14ac:dyDescent="0.2">
      <c r="A256" s="280" t="s">
        <v>108</v>
      </c>
      <c r="B256" s="280" t="s">
        <v>4</v>
      </c>
      <c r="C256" s="280">
        <v>41</v>
      </c>
      <c r="D256" s="280">
        <v>280</v>
      </c>
      <c r="E256" s="281">
        <v>41715.763888888891</v>
      </c>
      <c r="F256" s="281">
        <v>41715.913194444445</v>
      </c>
      <c r="G256" s="356">
        <f t="shared" si="197"/>
        <v>3.5833333333139308</v>
      </c>
      <c r="H256" s="356">
        <f t="shared" si="198"/>
        <v>0.14202235772280825</v>
      </c>
      <c r="I256" s="283">
        <f t="shared" si="199"/>
        <v>54.394563007835558</v>
      </c>
      <c r="J256" s="436">
        <f t="shared" si="200"/>
        <v>1.2681868479570723E-5</v>
      </c>
      <c r="K256" s="436">
        <f t="shared" si="201"/>
        <v>1.6855183657157953E-5</v>
      </c>
      <c r="L256" s="436">
        <f t="shared" si="202"/>
        <v>1.6962487057729429E-5</v>
      </c>
      <c r="M256" s="399">
        <v>393.75</v>
      </c>
      <c r="N256" s="399">
        <v>410</v>
      </c>
      <c r="O256" s="453">
        <v>383</v>
      </c>
      <c r="P256" s="284" t="s">
        <v>178</v>
      </c>
      <c r="Q256" s="446" t="s">
        <v>190</v>
      </c>
    </row>
    <row r="257" spans="1:18" x14ac:dyDescent="0.2">
      <c r="A257" s="280" t="s">
        <v>108</v>
      </c>
      <c r="B257" s="416" t="s">
        <v>172</v>
      </c>
      <c r="C257" s="280">
        <v>42</v>
      </c>
      <c r="D257" s="280">
        <v>1100</v>
      </c>
      <c r="E257" s="281">
        <v>41727</v>
      </c>
      <c r="F257" s="281">
        <v>41727.208333333336</v>
      </c>
      <c r="G257" s="417">
        <f t="shared" si="197"/>
        <v>5.0000000000582077</v>
      </c>
      <c r="H257" s="417"/>
      <c r="I257" s="418"/>
      <c r="J257" s="460"/>
      <c r="K257" s="460"/>
      <c r="L257" s="460"/>
      <c r="M257" s="453">
        <v>0</v>
      </c>
      <c r="N257" s="399">
        <v>410</v>
      </c>
      <c r="O257" s="453">
        <v>383</v>
      </c>
      <c r="P257" s="284" t="s">
        <v>353</v>
      </c>
      <c r="Q257" s="446" t="s">
        <v>383</v>
      </c>
    </row>
    <row r="258" spans="1:18" x14ac:dyDescent="0.2">
      <c r="A258" s="310"/>
      <c r="B258" s="310"/>
      <c r="C258" s="310"/>
      <c r="D258" s="310"/>
      <c r="E258" s="311"/>
      <c r="F258" s="311"/>
      <c r="G258" s="413"/>
      <c r="H258" s="413"/>
      <c r="I258" s="312"/>
      <c r="J258" s="437"/>
      <c r="K258" s="438"/>
      <c r="L258" s="438"/>
      <c r="M258" s="455"/>
      <c r="N258" s="455">
        <v>410</v>
      </c>
      <c r="O258" s="452">
        <v>383</v>
      </c>
      <c r="P258" s="308"/>
      <c r="Q258" s="445"/>
    </row>
    <row r="259" spans="1:18" x14ac:dyDescent="0.2">
      <c r="A259" s="314" t="s">
        <v>108</v>
      </c>
      <c r="B259" s="314"/>
      <c r="C259" s="314"/>
      <c r="D259" s="314"/>
      <c r="E259" s="315"/>
      <c r="F259" s="315"/>
      <c r="G259" s="414">
        <f t="shared" ref="G259:L259" si="203">SUM(G245:G258)</f>
        <v>38.800000000046566</v>
      </c>
      <c r="H259" s="414">
        <f t="shared" si="203"/>
        <v>12.944563008195695</v>
      </c>
      <c r="I259" s="316">
        <f t="shared" si="203"/>
        <v>4957.7676321389499</v>
      </c>
      <c r="J259" s="439">
        <f t="shared" si="203"/>
        <v>1.1558831174726407E-3</v>
      </c>
      <c r="K259" s="439">
        <f t="shared" si="203"/>
        <v>1.5362580255893902E-3</v>
      </c>
      <c r="L259" s="439">
        <f t="shared" si="203"/>
        <v>1.546038145085801E-3</v>
      </c>
      <c r="M259" s="292"/>
      <c r="N259" s="292"/>
    </row>
    <row r="260" spans="1:18" x14ac:dyDescent="0.2">
      <c r="A260" s="314"/>
      <c r="B260" s="286" t="s">
        <v>147</v>
      </c>
      <c r="C260" s="314"/>
      <c r="D260" s="314"/>
      <c r="E260" s="315"/>
      <c r="F260" s="315"/>
      <c r="G260" s="408"/>
      <c r="H260" s="408"/>
      <c r="I260" s="287"/>
      <c r="J260" s="439"/>
      <c r="K260" s="439"/>
      <c r="L260" s="439"/>
      <c r="M260" s="292"/>
      <c r="N260" s="292"/>
    </row>
    <row r="261" spans="1:18" x14ac:dyDescent="0.2">
      <c r="A261" s="314"/>
      <c r="B261" s="288" t="s">
        <v>7</v>
      </c>
      <c r="C261" s="314"/>
      <c r="D261" s="314"/>
      <c r="E261" s="315"/>
      <c r="F261" s="315"/>
      <c r="G261" s="415"/>
      <c r="H261" s="415"/>
      <c r="I261" s="289"/>
      <c r="J261" s="439"/>
      <c r="K261" s="439"/>
      <c r="L261" s="439"/>
      <c r="M261" s="292"/>
      <c r="N261" s="292"/>
    </row>
    <row r="262" spans="1:18" x14ac:dyDescent="0.2">
      <c r="G262" s="356"/>
      <c r="H262" s="356"/>
      <c r="J262" s="436"/>
      <c r="K262" s="436"/>
      <c r="L262" s="436"/>
      <c r="M262" s="399"/>
      <c r="N262" s="399"/>
    </row>
    <row r="263" spans="1:18" x14ac:dyDescent="0.2">
      <c r="A263" s="305"/>
      <c r="B263" s="305"/>
      <c r="C263" s="305"/>
      <c r="D263" s="305"/>
      <c r="E263" s="306"/>
      <c r="F263" s="306"/>
      <c r="G263" s="406"/>
      <c r="H263" s="406"/>
      <c r="I263" s="307"/>
      <c r="J263" s="435"/>
      <c r="K263" s="435"/>
      <c r="L263" s="435"/>
      <c r="M263" s="454"/>
      <c r="N263" s="454"/>
      <c r="O263" s="451"/>
      <c r="P263" s="308"/>
      <c r="Q263" s="445"/>
    </row>
    <row r="264" spans="1:18" s="335" customFormat="1" x14ac:dyDescent="0.2">
      <c r="A264" s="278" t="s">
        <v>109</v>
      </c>
      <c r="B264" s="409" t="s">
        <v>169</v>
      </c>
      <c r="C264" s="278">
        <v>20</v>
      </c>
      <c r="D264" s="278">
        <v>360</v>
      </c>
      <c r="E264" s="422">
        <v>41678.13958333333</v>
      </c>
      <c r="F264" s="410">
        <v>41729.999988425923</v>
      </c>
      <c r="G264" s="411">
        <f t="shared" ref="G264" si="204">(F264-E264)*24</f>
        <v>1244.6497222222388</v>
      </c>
      <c r="H264" s="411">
        <f t="shared" ref="H264" si="205">G264*(N264-M264)/N264</f>
        <v>1244.6497222222388</v>
      </c>
      <c r="I264" s="412">
        <f t="shared" ref="I264" si="206">H264*O264</f>
        <v>709450.3416666761</v>
      </c>
      <c r="J264" s="466">
        <f t="shared" ref="J264" si="207">I264/$S$4</f>
        <v>0.16540542709217565</v>
      </c>
      <c r="K264" s="466"/>
      <c r="L264" s="466"/>
      <c r="M264" s="292">
        <v>0</v>
      </c>
      <c r="N264" s="292">
        <v>607</v>
      </c>
      <c r="O264" s="449">
        <v>570</v>
      </c>
      <c r="P264" s="333" t="s">
        <v>163</v>
      </c>
      <c r="Q264" s="447" t="s">
        <v>191</v>
      </c>
      <c r="R264" s="334"/>
    </row>
    <row r="265" spans="1:18" x14ac:dyDescent="0.2">
      <c r="A265" s="310"/>
      <c r="B265" s="310"/>
      <c r="C265" s="310"/>
      <c r="D265" s="310"/>
      <c r="E265" s="311"/>
      <c r="F265" s="311"/>
      <c r="G265" s="413"/>
      <c r="H265" s="413"/>
      <c r="I265" s="312"/>
      <c r="J265" s="437"/>
      <c r="K265" s="438"/>
      <c r="L265" s="438"/>
      <c r="M265" s="455"/>
      <c r="N265" s="455">
        <v>607</v>
      </c>
      <c r="O265" s="452">
        <v>570</v>
      </c>
      <c r="P265" s="308"/>
      <c r="Q265" s="445"/>
    </row>
    <row r="266" spans="1:18" x14ac:dyDescent="0.2">
      <c r="A266" s="314" t="s">
        <v>109</v>
      </c>
      <c r="B266" s="314"/>
      <c r="C266" s="314"/>
      <c r="D266" s="314"/>
      <c r="E266" s="315"/>
      <c r="F266" s="315"/>
      <c r="G266" s="414">
        <f>SUM(G263:G265)</f>
        <v>1244.6497222222388</v>
      </c>
      <c r="H266" s="414">
        <f>SUM(H263:H265)</f>
        <v>1244.6497222222388</v>
      </c>
      <c r="I266" s="316">
        <f>SUM(I263:I265)</f>
        <v>709450.3416666761</v>
      </c>
      <c r="J266" s="439">
        <f>SUM(J263:J265)</f>
        <v>0.16540542709217565</v>
      </c>
      <c r="K266" s="439">
        <f t="shared" ref="K266:L266" si="208">SUM(K263:K265)</f>
        <v>0</v>
      </c>
      <c r="L266" s="439">
        <f t="shared" si="208"/>
        <v>0</v>
      </c>
      <c r="M266" s="292"/>
      <c r="N266" s="292"/>
    </row>
    <row r="267" spans="1:18" x14ac:dyDescent="0.2">
      <c r="A267" s="314"/>
      <c r="B267" s="286" t="s">
        <v>147</v>
      </c>
      <c r="C267" s="314"/>
      <c r="D267" s="314"/>
      <c r="E267" s="315"/>
      <c r="F267" s="315"/>
      <c r="G267" s="408"/>
      <c r="H267" s="408"/>
      <c r="I267" s="287"/>
      <c r="J267" s="439"/>
      <c r="K267" s="439"/>
      <c r="L267" s="439"/>
      <c r="M267" s="292"/>
      <c r="N267" s="292"/>
    </row>
    <row r="268" spans="1:18" x14ac:dyDescent="0.2">
      <c r="A268" s="314"/>
      <c r="B268" s="288" t="s">
        <v>7</v>
      </c>
      <c r="C268" s="314"/>
      <c r="D268" s="314"/>
      <c r="E268" s="315"/>
      <c r="F268" s="315"/>
      <c r="G268" s="415"/>
      <c r="H268" s="415"/>
      <c r="I268" s="289"/>
      <c r="J268" s="439"/>
      <c r="K268" s="439"/>
      <c r="L268" s="439"/>
      <c r="M268" s="292"/>
      <c r="N268" s="292"/>
    </row>
    <row r="269" spans="1:18" x14ac:dyDescent="0.2">
      <c r="A269" s="314"/>
      <c r="B269" s="288"/>
      <c r="C269" s="314"/>
      <c r="D269" s="314"/>
      <c r="E269" s="315"/>
      <c r="F269" s="315"/>
      <c r="G269" s="415"/>
      <c r="H269" s="415"/>
      <c r="I269" s="289"/>
      <c r="J269" s="439"/>
      <c r="K269" s="439"/>
      <c r="L269" s="439"/>
      <c r="M269" s="292"/>
      <c r="N269" s="292"/>
    </row>
    <row r="270" spans="1:18" x14ac:dyDescent="0.2">
      <c r="G270" s="356"/>
      <c r="H270" s="356"/>
      <c r="J270" s="436"/>
      <c r="K270" s="436"/>
      <c r="L270" s="436"/>
      <c r="M270" s="399"/>
      <c r="N270" s="399"/>
    </row>
    <row r="271" spans="1:18" x14ac:dyDescent="0.2">
      <c r="A271" s="317" t="s">
        <v>386</v>
      </c>
      <c r="B271" s="314"/>
      <c r="C271" s="314"/>
      <c r="D271" s="314"/>
      <c r="E271" s="315"/>
      <c r="F271" s="315"/>
      <c r="G271" s="414"/>
      <c r="H271" s="414"/>
      <c r="I271" s="316"/>
      <c r="J271" s="439">
        <f>SUM(J5:J266)/2</f>
        <v>0.34133450304480373</v>
      </c>
      <c r="K271" s="439">
        <f t="shared" ref="K271:L271" si="209">SUM(K5:K266)/2</f>
        <v>2.9879752975225989E-2</v>
      </c>
      <c r="L271" s="439">
        <f t="shared" si="209"/>
        <v>2.3203704503064315E-2</v>
      </c>
      <c r="M271" s="292"/>
      <c r="N271" s="292"/>
    </row>
    <row r="272" spans="1:18" x14ac:dyDescent="0.2">
      <c r="A272" s="314"/>
      <c r="B272" s="314"/>
      <c r="C272" s="314"/>
      <c r="D272" s="314"/>
      <c r="E272" s="315"/>
      <c r="F272" s="315"/>
      <c r="G272" s="414"/>
      <c r="H272" s="414"/>
      <c r="I272" s="316"/>
      <c r="J272" s="439"/>
      <c r="K272" s="439"/>
      <c r="L272" s="439"/>
      <c r="M272" s="292"/>
      <c r="N272" s="292"/>
    </row>
    <row r="273" spans="1:18" ht="13.5" thickBot="1" x14ac:dyDescent="0.25">
      <c r="A273" s="324"/>
      <c r="B273" s="324"/>
      <c r="C273" s="324"/>
      <c r="D273" s="324"/>
      <c r="E273" s="325"/>
      <c r="F273" s="325"/>
      <c r="G273" s="423"/>
      <c r="H273" s="423"/>
      <c r="I273" s="326"/>
      <c r="J273" s="444"/>
      <c r="K273" s="444"/>
      <c r="L273" s="444"/>
      <c r="M273" s="458"/>
      <c r="N273" s="458"/>
    </row>
    <row r="274" spans="1:18" ht="13.5" thickTop="1" x14ac:dyDescent="0.2">
      <c r="G274" s="356"/>
      <c r="H274" s="356"/>
      <c r="J274" s="436"/>
      <c r="K274" s="436"/>
      <c r="L274" s="436"/>
      <c r="M274" s="399"/>
      <c r="N274" s="399"/>
    </row>
    <row r="275" spans="1:18" x14ac:dyDescent="0.2">
      <c r="G275" s="356"/>
      <c r="H275" s="356"/>
      <c r="J275" s="436"/>
      <c r="K275" s="436"/>
      <c r="L275" s="436"/>
      <c r="M275" s="399"/>
      <c r="N275" s="399"/>
    </row>
    <row r="276" spans="1:18" x14ac:dyDescent="0.2">
      <c r="A276" s="305"/>
      <c r="B276" s="305"/>
      <c r="C276" s="305"/>
      <c r="D276" s="305"/>
      <c r="E276" s="306"/>
      <c r="F276" s="306"/>
      <c r="G276" s="406"/>
      <c r="H276" s="406"/>
      <c r="I276" s="307"/>
      <c r="J276" s="435"/>
      <c r="K276" s="435"/>
      <c r="L276" s="435"/>
      <c r="M276" s="454"/>
      <c r="N276" s="454"/>
      <c r="O276" s="451"/>
      <c r="P276" s="308"/>
      <c r="Q276" s="445"/>
    </row>
    <row r="277" spans="1:18" x14ac:dyDescent="0.2">
      <c r="A277" s="305"/>
      <c r="B277" s="305"/>
      <c r="C277" s="305"/>
      <c r="D277" s="305"/>
      <c r="E277" s="306"/>
      <c r="F277" s="306"/>
      <c r="G277" s="406"/>
      <c r="H277" s="406"/>
      <c r="I277" s="307"/>
      <c r="J277" s="435"/>
      <c r="K277" s="438"/>
      <c r="L277" s="438"/>
      <c r="M277" s="454"/>
      <c r="N277" s="455">
        <v>131</v>
      </c>
      <c r="O277" s="452">
        <v>130</v>
      </c>
      <c r="P277" s="308"/>
      <c r="Q277" s="445"/>
    </row>
    <row r="278" spans="1:18" x14ac:dyDescent="0.2">
      <c r="A278" s="314" t="s">
        <v>129</v>
      </c>
      <c r="B278" s="314"/>
      <c r="C278" s="314"/>
      <c r="D278" s="314"/>
      <c r="E278" s="315"/>
      <c r="F278" s="315"/>
      <c r="G278" s="414">
        <f>SUM(G276:G276)</f>
        <v>0</v>
      </c>
      <c r="H278" s="414">
        <f>SUM(H276:H276)</f>
        <v>0</v>
      </c>
      <c r="I278" s="316">
        <f>SUM(I276:I276)</f>
        <v>0</v>
      </c>
      <c r="J278" s="439"/>
      <c r="K278" s="439"/>
      <c r="L278" s="439"/>
      <c r="M278" s="292"/>
      <c r="N278" s="292"/>
    </row>
    <row r="279" spans="1:18" x14ac:dyDescent="0.2">
      <c r="G279" s="356"/>
      <c r="H279" s="356"/>
      <c r="J279" s="436"/>
      <c r="K279" s="436"/>
      <c r="L279" s="436"/>
      <c r="M279" s="399"/>
      <c r="N279" s="399"/>
    </row>
    <row r="280" spans="1:18" x14ac:dyDescent="0.2">
      <c r="A280" s="305"/>
      <c r="B280" s="305"/>
      <c r="C280" s="305"/>
      <c r="D280" s="305"/>
      <c r="E280" s="306"/>
      <c r="F280" s="306"/>
      <c r="G280" s="406"/>
      <c r="H280" s="406"/>
      <c r="I280" s="307"/>
      <c r="J280" s="435"/>
      <c r="K280" s="435"/>
      <c r="L280" s="435"/>
      <c r="M280" s="454"/>
      <c r="N280" s="454"/>
      <c r="O280" s="451"/>
      <c r="P280" s="308"/>
      <c r="Q280" s="445"/>
    </row>
    <row r="281" spans="1:18" x14ac:dyDescent="0.2">
      <c r="A281" s="280" t="s">
        <v>118</v>
      </c>
      <c r="B281" s="424" t="s">
        <v>175</v>
      </c>
      <c r="C281" s="280">
        <v>18</v>
      </c>
      <c r="D281" s="280">
        <v>5160</v>
      </c>
      <c r="E281" s="281">
        <v>41703.550000000003</v>
      </c>
      <c r="F281" s="281">
        <v>41703.614583333336</v>
      </c>
      <c r="G281" s="425">
        <f t="shared" ref="G281:G282" si="210">(F281-E281)*24</f>
        <v>1.5499999999883585</v>
      </c>
      <c r="H281" s="425">
        <f t="shared" ref="H281:H282" si="211">G281*(N281-M281)/N281</f>
        <v>1.5499999999883585</v>
      </c>
      <c r="I281" s="426">
        <f t="shared" ref="I281:I282" si="212">H281*O281</f>
        <v>265.0499999980093</v>
      </c>
      <c r="J281" s="436"/>
      <c r="K281" s="436"/>
      <c r="L281" s="436"/>
      <c r="M281" s="399">
        <v>0</v>
      </c>
      <c r="N281" s="399">
        <v>172</v>
      </c>
      <c r="O281" s="453">
        <v>171</v>
      </c>
      <c r="P281" s="284" t="s">
        <v>192</v>
      </c>
      <c r="Q281" s="446" t="s">
        <v>193</v>
      </c>
    </row>
    <row r="282" spans="1:18" s="335" customFormat="1" x14ac:dyDescent="0.2">
      <c r="A282" s="278" t="s">
        <v>118</v>
      </c>
      <c r="B282" s="419" t="s">
        <v>175</v>
      </c>
      <c r="C282" s="278">
        <v>21</v>
      </c>
      <c r="D282" s="278">
        <v>5160</v>
      </c>
      <c r="E282" s="279">
        <v>41711.374305555553</v>
      </c>
      <c r="F282" s="279">
        <v>41712.725694444445</v>
      </c>
      <c r="G282" s="420">
        <f t="shared" si="210"/>
        <v>32.433333333407063</v>
      </c>
      <c r="H282" s="420">
        <f t="shared" si="211"/>
        <v>32.433333333407063</v>
      </c>
      <c r="I282" s="421">
        <f t="shared" si="212"/>
        <v>5546.1000000126078</v>
      </c>
      <c r="J282" s="440"/>
      <c r="K282" s="440"/>
      <c r="L282" s="440"/>
      <c r="M282" s="292">
        <v>0</v>
      </c>
      <c r="N282" s="292">
        <v>172</v>
      </c>
      <c r="O282" s="449">
        <v>171</v>
      </c>
      <c r="P282" s="333" t="s">
        <v>192</v>
      </c>
      <c r="Q282" s="447" t="s">
        <v>194</v>
      </c>
      <c r="R282" s="334"/>
    </row>
    <row r="283" spans="1:18" s="335" customFormat="1" x14ac:dyDescent="0.2">
      <c r="A283" s="278" t="s">
        <v>118</v>
      </c>
      <c r="B283" s="409" t="s">
        <v>169</v>
      </c>
      <c r="C283" s="278">
        <v>24</v>
      </c>
      <c r="D283" s="278">
        <v>5272</v>
      </c>
      <c r="E283" s="279">
        <v>41719.92083333333</v>
      </c>
      <c r="F283" s="410">
        <v>41729.999988425923</v>
      </c>
      <c r="G283" s="473">
        <f t="shared" ref="G283" si="213">(F283-E283)*24</f>
        <v>241.89972222223878</v>
      </c>
      <c r="H283" s="474">
        <f t="shared" ref="H283" si="214">G283*(N283-M283)/N283</f>
        <v>241.89972222223878</v>
      </c>
      <c r="I283" s="412">
        <f t="shared" ref="I283" si="215">H283*O283</f>
        <v>41364.852500002831</v>
      </c>
      <c r="J283" s="405"/>
      <c r="K283" s="405"/>
      <c r="L283" s="405"/>
      <c r="M283" s="449">
        <v>0</v>
      </c>
      <c r="N283" s="449">
        <v>172</v>
      </c>
      <c r="O283" s="449">
        <v>171</v>
      </c>
      <c r="P283" s="333" t="s">
        <v>199</v>
      </c>
      <c r="Q283" s="447" t="s">
        <v>361</v>
      </c>
      <c r="R283" s="334"/>
    </row>
    <row r="284" spans="1:18" x14ac:dyDescent="0.2">
      <c r="A284" s="310"/>
      <c r="B284" s="310"/>
      <c r="C284" s="310"/>
      <c r="D284" s="310"/>
      <c r="E284" s="311"/>
      <c r="F284" s="311"/>
      <c r="G284" s="413"/>
      <c r="H284" s="413"/>
      <c r="I284" s="312"/>
      <c r="J284" s="437"/>
      <c r="K284" s="438"/>
      <c r="L284" s="438"/>
      <c r="M284" s="455"/>
      <c r="N284" s="455">
        <v>172</v>
      </c>
      <c r="O284" s="452">
        <v>171</v>
      </c>
      <c r="P284" s="308"/>
      <c r="Q284" s="445"/>
    </row>
    <row r="285" spans="1:18" x14ac:dyDescent="0.2">
      <c r="A285" s="314" t="s">
        <v>118</v>
      </c>
      <c r="B285" s="314"/>
      <c r="C285" s="314"/>
      <c r="D285" s="314"/>
      <c r="E285" s="315"/>
      <c r="F285" s="315"/>
      <c r="G285" s="414">
        <f>SUM(G280:G284)</f>
        <v>275.8830555556342</v>
      </c>
      <c r="H285" s="414">
        <f>SUM(H280:H284)</f>
        <v>275.8830555556342</v>
      </c>
      <c r="I285" s="316">
        <f>SUM(I280:I284)</f>
        <v>47176.002500013448</v>
      </c>
      <c r="J285" s="439"/>
      <c r="K285" s="439"/>
      <c r="L285" s="439"/>
      <c r="M285" s="292"/>
      <c r="N285" s="292"/>
    </row>
    <row r="286" spans="1:18" x14ac:dyDescent="0.2">
      <c r="G286" s="356"/>
      <c r="H286" s="356"/>
      <c r="J286" s="436"/>
      <c r="K286" s="436"/>
      <c r="L286" s="436"/>
      <c r="M286" s="399"/>
      <c r="N286" s="399"/>
    </row>
    <row r="287" spans="1:18" x14ac:dyDescent="0.2">
      <c r="A287" s="305"/>
      <c r="B287" s="305"/>
      <c r="C287" s="305"/>
      <c r="D287" s="305"/>
      <c r="E287" s="306"/>
      <c r="F287" s="306"/>
      <c r="G287" s="406"/>
      <c r="H287" s="406"/>
      <c r="I287" s="307"/>
      <c r="J287" s="435"/>
      <c r="K287" s="435"/>
      <c r="L287" s="435"/>
      <c r="M287" s="454"/>
      <c r="N287" s="454"/>
      <c r="O287" s="451"/>
      <c r="P287" s="308"/>
      <c r="Q287" s="445"/>
    </row>
    <row r="288" spans="1:18" s="335" customFormat="1" x14ac:dyDescent="0.2">
      <c r="A288" s="278" t="s">
        <v>137</v>
      </c>
      <c r="B288" s="331" t="s">
        <v>5</v>
      </c>
      <c r="C288" s="278">
        <v>25</v>
      </c>
      <c r="D288" s="278">
        <v>5041</v>
      </c>
      <c r="E288" s="279">
        <v>41719.92083333333</v>
      </c>
      <c r="F288" s="279">
        <v>41720.666666666664</v>
      </c>
      <c r="G288" s="364">
        <f t="shared" ref="G288:G290" si="216">(F288-E288)*24</f>
        <v>17.900000000023283</v>
      </c>
      <c r="H288" s="364">
        <f t="shared" ref="H288:H290" si="217">G288*(N288-M288)/N288</f>
        <v>17.900000000023283</v>
      </c>
      <c r="I288" s="332">
        <f t="shared" ref="I288:I290" si="218">H288*O288</f>
        <v>3060.9000000039814</v>
      </c>
      <c r="J288" s="440"/>
      <c r="K288" s="440"/>
      <c r="L288" s="440"/>
      <c r="M288" s="292">
        <v>0</v>
      </c>
      <c r="N288" s="292">
        <v>172</v>
      </c>
      <c r="O288" s="449">
        <v>171</v>
      </c>
      <c r="P288" s="333" t="s">
        <v>195</v>
      </c>
      <c r="Q288" s="447" t="s">
        <v>196</v>
      </c>
      <c r="R288" s="334"/>
    </row>
    <row r="289" spans="1:18" x14ac:dyDescent="0.2">
      <c r="A289" s="280" t="s">
        <v>137</v>
      </c>
      <c r="B289" s="280" t="s">
        <v>175</v>
      </c>
      <c r="C289" s="280">
        <v>27</v>
      </c>
      <c r="D289" s="280">
        <v>5160</v>
      </c>
      <c r="E289" s="281">
        <v>41722.20208333333</v>
      </c>
      <c r="F289" s="281">
        <v>41722.286805555559</v>
      </c>
      <c r="G289" s="425">
        <f t="shared" si="216"/>
        <v>2.0333333335001953</v>
      </c>
      <c r="H289" s="425">
        <f t="shared" si="217"/>
        <v>2.0333333335001953</v>
      </c>
      <c r="I289" s="426">
        <f t="shared" si="218"/>
        <v>347.7000000285334</v>
      </c>
      <c r="J289" s="436"/>
      <c r="K289" s="436"/>
      <c r="L289" s="436"/>
      <c r="M289" s="453">
        <v>0</v>
      </c>
      <c r="N289" s="453">
        <v>172</v>
      </c>
      <c r="O289" s="453">
        <v>171</v>
      </c>
      <c r="P289" s="284" t="s">
        <v>192</v>
      </c>
      <c r="Q289" s="446" t="s">
        <v>362</v>
      </c>
    </row>
    <row r="290" spans="1:18" s="335" customFormat="1" x14ac:dyDescent="0.2">
      <c r="A290" s="278" t="s">
        <v>137</v>
      </c>
      <c r="B290" s="409" t="s">
        <v>169</v>
      </c>
      <c r="C290" s="278">
        <v>30</v>
      </c>
      <c r="D290" s="278">
        <v>5272</v>
      </c>
      <c r="E290" s="279">
        <v>41727.574999999997</v>
      </c>
      <c r="F290" s="410">
        <v>41729.999988425923</v>
      </c>
      <c r="G290" s="473">
        <f t="shared" si="216"/>
        <v>58.199722222227138</v>
      </c>
      <c r="H290" s="474">
        <f t="shared" si="217"/>
        <v>58.199722222227138</v>
      </c>
      <c r="I290" s="412">
        <f t="shared" si="218"/>
        <v>9952.1525000008405</v>
      </c>
      <c r="J290" s="405"/>
      <c r="K290" s="405"/>
      <c r="L290" s="405"/>
      <c r="M290" s="449">
        <v>0</v>
      </c>
      <c r="N290" s="449">
        <v>172</v>
      </c>
      <c r="O290" s="449">
        <v>171</v>
      </c>
      <c r="P290" s="333" t="s">
        <v>199</v>
      </c>
      <c r="Q290" s="447" t="s">
        <v>363</v>
      </c>
      <c r="R290" s="334"/>
    </row>
    <row r="291" spans="1:18" x14ac:dyDescent="0.2">
      <c r="A291" s="310"/>
      <c r="B291" s="310"/>
      <c r="C291" s="310"/>
      <c r="D291" s="310"/>
      <c r="E291" s="311"/>
      <c r="F291" s="311"/>
      <c r="G291" s="413"/>
      <c r="H291" s="413"/>
      <c r="I291" s="312"/>
      <c r="J291" s="437"/>
      <c r="K291" s="438"/>
      <c r="L291" s="438"/>
      <c r="M291" s="455"/>
      <c r="N291" s="455">
        <v>172</v>
      </c>
      <c r="O291" s="452">
        <v>171</v>
      </c>
      <c r="P291" s="308"/>
      <c r="Q291" s="445"/>
    </row>
    <row r="292" spans="1:18" x14ac:dyDescent="0.2">
      <c r="A292" s="314" t="s">
        <v>137</v>
      </c>
      <c r="B292" s="314"/>
      <c r="C292" s="314"/>
      <c r="D292" s="314"/>
      <c r="E292" s="315"/>
      <c r="F292" s="315"/>
      <c r="G292" s="414">
        <f>SUM(G287:G291)</f>
        <v>78.133055555750616</v>
      </c>
      <c r="H292" s="414">
        <f>SUM(H287:H291)</f>
        <v>78.133055555750616</v>
      </c>
      <c r="I292" s="316">
        <f>SUM(I287:I291)</f>
        <v>13360.752500033355</v>
      </c>
      <c r="J292" s="439"/>
      <c r="K292" s="439"/>
      <c r="L292" s="439"/>
      <c r="M292" s="292"/>
      <c r="N292" s="292"/>
    </row>
    <row r="293" spans="1:18" x14ac:dyDescent="0.2">
      <c r="G293" s="356"/>
      <c r="H293" s="356"/>
      <c r="J293" s="436"/>
      <c r="K293" s="436"/>
      <c r="L293" s="436"/>
      <c r="M293" s="399"/>
      <c r="N293" s="399"/>
    </row>
    <row r="294" spans="1:18" x14ac:dyDescent="0.2">
      <c r="A294" s="305"/>
      <c r="B294" s="305"/>
      <c r="C294" s="305"/>
      <c r="D294" s="305"/>
      <c r="E294" s="306"/>
      <c r="F294" s="306"/>
      <c r="G294" s="406"/>
      <c r="H294" s="406"/>
      <c r="I294" s="307"/>
      <c r="J294" s="435"/>
      <c r="K294" s="435"/>
      <c r="L294" s="435"/>
      <c r="M294" s="454"/>
      <c r="N294" s="454"/>
      <c r="O294" s="451"/>
      <c r="P294" s="308"/>
      <c r="Q294" s="445"/>
    </row>
    <row r="295" spans="1:18" x14ac:dyDescent="0.2">
      <c r="A295" s="280" t="s">
        <v>136</v>
      </c>
      <c r="B295" s="424" t="s">
        <v>175</v>
      </c>
      <c r="C295" s="280">
        <v>23</v>
      </c>
      <c r="D295" s="280">
        <v>5016</v>
      </c>
      <c r="E295" s="281">
        <v>41729.24722222222</v>
      </c>
      <c r="F295" s="281">
        <v>41729.253472222219</v>
      </c>
      <c r="G295" s="425">
        <f t="shared" ref="G295" si="219">(F295-E295)*24</f>
        <v>0.1499999999650754</v>
      </c>
      <c r="H295" s="425">
        <f t="shared" ref="H295" si="220">G295*(N295-M295)/N295</f>
        <v>0.1499999999650754</v>
      </c>
      <c r="I295" s="426">
        <f t="shared" ref="I295" si="221">H295*O295</f>
        <v>19.199999995529652</v>
      </c>
      <c r="J295" s="436"/>
      <c r="K295" s="436"/>
      <c r="L295" s="436"/>
      <c r="M295" s="453">
        <v>0</v>
      </c>
      <c r="N295" s="453">
        <v>129</v>
      </c>
      <c r="O295" s="453">
        <v>128</v>
      </c>
      <c r="P295" s="284" t="s">
        <v>217</v>
      </c>
      <c r="Q295" s="446" t="s">
        <v>364</v>
      </c>
    </row>
    <row r="296" spans="1:18" x14ac:dyDescent="0.2">
      <c r="A296" s="310"/>
      <c r="B296" s="310"/>
      <c r="C296" s="310"/>
      <c r="D296" s="310"/>
      <c r="E296" s="311"/>
      <c r="F296" s="311"/>
      <c r="G296" s="413"/>
      <c r="H296" s="413"/>
      <c r="I296" s="312"/>
      <c r="J296" s="437"/>
      <c r="K296" s="438"/>
      <c r="L296" s="438"/>
      <c r="M296" s="455"/>
      <c r="N296" s="455">
        <v>129</v>
      </c>
      <c r="O296" s="452">
        <v>128</v>
      </c>
      <c r="P296" s="308"/>
      <c r="Q296" s="445"/>
    </row>
    <row r="297" spans="1:18" x14ac:dyDescent="0.2">
      <c r="A297" s="314" t="s">
        <v>136</v>
      </c>
      <c r="B297" s="314"/>
      <c r="C297" s="314"/>
      <c r="D297" s="314"/>
      <c r="E297" s="315"/>
      <c r="F297" s="315"/>
      <c r="G297" s="414">
        <f>SUM(G294:G296)</f>
        <v>0.1499999999650754</v>
      </c>
      <c r="H297" s="414">
        <f>SUM(H294:H296)</f>
        <v>0.1499999999650754</v>
      </c>
      <c r="I297" s="316">
        <f>SUM(I294:I296)</f>
        <v>19.199999995529652</v>
      </c>
      <c r="J297" s="439"/>
      <c r="K297" s="439"/>
      <c r="L297" s="439"/>
      <c r="M297" s="292"/>
      <c r="N297" s="292"/>
    </row>
    <row r="298" spans="1:18" x14ac:dyDescent="0.2">
      <c r="G298" s="356"/>
      <c r="H298" s="356"/>
      <c r="J298" s="436"/>
      <c r="K298" s="436"/>
      <c r="L298" s="436"/>
      <c r="M298" s="399"/>
      <c r="N298" s="399"/>
    </row>
    <row r="299" spans="1:18" x14ac:dyDescent="0.2">
      <c r="A299" s="305"/>
      <c r="B299" s="305"/>
      <c r="C299" s="305"/>
      <c r="D299" s="305"/>
      <c r="E299" s="306"/>
      <c r="F299" s="306"/>
      <c r="G299" s="406"/>
      <c r="H299" s="406"/>
      <c r="I299" s="307"/>
      <c r="J299" s="435"/>
      <c r="K299" s="435"/>
      <c r="L299" s="435"/>
      <c r="M299" s="454"/>
      <c r="N299" s="454"/>
      <c r="O299" s="451"/>
      <c r="P299" s="308"/>
      <c r="Q299" s="445"/>
    </row>
    <row r="300" spans="1:18" x14ac:dyDescent="0.2">
      <c r="A300" s="280" t="s">
        <v>134</v>
      </c>
      <c r="B300" s="424" t="s">
        <v>175</v>
      </c>
      <c r="C300" s="280">
        <v>17</v>
      </c>
      <c r="D300" s="280">
        <v>5246</v>
      </c>
      <c r="E300" s="281">
        <v>41702.393750000003</v>
      </c>
      <c r="F300" s="281">
        <v>41702.42083333333</v>
      </c>
      <c r="G300" s="425">
        <f t="shared" ref="G300" si="222">(F300-E300)*24</f>
        <v>0.64999999984866008</v>
      </c>
      <c r="H300" s="425">
        <f t="shared" ref="H300" si="223">G300*(N300-M300)/N300</f>
        <v>0.64999999984866008</v>
      </c>
      <c r="I300" s="426">
        <f t="shared" ref="I300" si="224">H300*O300</f>
        <v>89.699999979115091</v>
      </c>
      <c r="J300" s="436"/>
      <c r="K300" s="436"/>
      <c r="L300" s="436"/>
      <c r="M300" s="399">
        <v>0</v>
      </c>
      <c r="N300" s="399">
        <v>139</v>
      </c>
      <c r="O300" s="453">
        <v>138</v>
      </c>
      <c r="P300" s="284" t="s">
        <v>197</v>
      </c>
      <c r="Q300" s="446" t="s">
        <v>198</v>
      </c>
    </row>
    <row r="301" spans="1:18" x14ac:dyDescent="0.2">
      <c r="A301" s="310"/>
      <c r="B301" s="310"/>
      <c r="C301" s="310"/>
      <c r="D301" s="310"/>
      <c r="E301" s="311"/>
      <c r="F301" s="311"/>
      <c r="G301" s="413"/>
      <c r="H301" s="413"/>
      <c r="I301" s="312"/>
      <c r="J301" s="437"/>
      <c r="K301" s="438"/>
      <c r="L301" s="438"/>
      <c r="M301" s="455"/>
      <c r="N301" s="455">
        <v>139</v>
      </c>
      <c r="O301" s="452">
        <v>138</v>
      </c>
      <c r="P301" s="308"/>
      <c r="Q301" s="445"/>
    </row>
    <row r="302" spans="1:18" x14ac:dyDescent="0.2">
      <c r="A302" s="314" t="s">
        <v>134</v>
      </c>
      <c r="B302" s="314"/>
      <c r="C302" s="314"/>
      <c r="D302" s="314"/>
      <c r="E302" s="315"/>
      <c r="F302" s="315"/>
      <c r="G302" s="414">
        <f>SUM(G299:G301)</f>
        <v>0.64999999984866008</v>
      </c>
      <c r="H302" s="414">
        <f>SUM(H299:H301)</f>
        <v>0.64999999984866008</v>
      </c>
      <c r="I302" s="316">
        <f>SUM(I299:I301)</f>
        <v>89.699999979115091</v>
      </c>
      <c r="J302" s="439"/>
      <c r="K302" s="439"/>
      <c r="L302" s="439"/>
      <c r="M302" s="292"/>
      <c r="N302" s="292"/>
    </row>
    <row r="303" spans="1:18" x14ac:dyDescent="0.2">
      <c r="G303" s="356"/>
      <c r="H303" s="356"/>
      <c r="J303" s="436"/>
      <c r="K303" s="436"/>
      <c r="L303" s="436"/>
      <c r="M303" s="399"/>
      <c r="N303" s="399"/>
    </row>
    <row r="304" spans="1:18" x14ac:dyDescent="0.2">
      <c r="A304" s="305"/>
      <c r="B304" s="305"/>
      <c r="C304" s="305"/>
      <c r="D304" s="305"/>
      <c r="E304" s="306"/>
      <c r="F304" s="306"/>
      <c r="G304" s="406"/>
      <c r="H304" s="406"/>
      <c r="I304" s="307"/>
      <c r="J304" s="435"/>
      <c r="K304" s="435"/>
      <c r="L304" s="435"/>
      <c r="M304" s="454"/>
      <c r="N304" s="454"/>
      <c r="O304" s="451"/>
      <c r="P304" s="308"/>
      <c r="Q304" s="445"/>
    </row>
    <row r="305" spans="1:18" s="335" customFormat="1" x14ac:dyDescent="0.2">
      <c r="A305" s="278" t="s">
        <v>138</v>
      </c>
      <c r="B305" s="331" t="s">
        <v>5</v>
      </c>
      <c r="C305" s="278">
        <v>12</v>
      </c>
      <c r="D305" s="278">
        <v>5272</v>
      </c>
      <c r="E305" s="422">
        <v>41698.449999999997</v>
      </c>
      <c r="F305" s="279">
        <v>41700.576388888891</v>
      </c>
      <c r="G305" s="364">
        <f t="shared" ref="G305" si="225">(F305-E305)*24</f>
        <v>51.033333333441988</v>
      </c>
      <c r="H305" s="364">
        <f t="shared" ref="H305" si="226">G305*(N305-M305)/N305</f>
        <v>51.033333333441988</v>
      </c>
      <c r="I305" s="332">
        <f t="shared" ref="I305" si="227">H305*O305</f>
        <v>7042.6000000149943</v>
      </c>
      <c r="J305" s="440"/>
      <c r="K305" s="440"/>
      <c r="L305" s="440"/>
      <c r="M305" s="292">
        <v>0</v>
      </c>
      <c r="N305" s="292">
        <v>139</v>
      </c>
      <c r="O305" s="449">
        <v>138</v>
      </c>
      <c r="P305" s="333" t="s">
        <v>199</v>
      </c>
      <c r="Q305" s="447" t="s">
        <v>200</v>
      </c>
      <c r="R305" s="334"/>
    </row>
    <row r="306" spans="1:18" x14ac:dyDescent="0.2">
      <c r="A306" s="310"/>
      <c r="B306" s="310"/>
      <c r="C306" s="310"/>
      <c r="D306" s="310"/>
      <c r="E306" s="311"/>
      <c r="F306" s="311"/>
      <c r="G306" s="413"/>
      <c r="H306" s="413"/>
      <c r="I306" s="312"/>
      <c r="J306" s="437"/>
      <c r="K306" s="438"/>
      <c r="L306" s="438"/>
      <c r="M306" s="455"/>
      <c r="N306" s="455">
        <v>139</v>
      </c>
      <c r="O306" s="452">
        <v>138</v>
      </c>
      <c r="P306" s="308"/>
      <c r="Q306" s="445"/>
    </row>
    <row r="307" spans="1:18" x14ac:dyDescent="0.2">
      <c r="A307" s="314" t="s">
        <v>138</v>
      </c>
      <c r="B307" s="314"/>
      <c r="C307" s="314"/>
      <c r="D307" s="314"/>
      <c r="E307" s="315"/>
      <c r="F307" s="315"/>
      <c r="G307" s="414">
        <f>SUM(G304:G306)</f>
        <v>51.033333333441988</v>
      </c>
      <c r="H307" s="414">
        <f>SUM(H304:H306)</f>
        <v>51.033333333441988</v>
      </c>
      <c r="I307" s="316">
        <f>SUM(I304:I306)</f>
        <v>7042.6000000149943</v>
      </c>
      <c r="J307" s="439"/>
      <c r="K307" s="439"/>
      <c r="L307" s="439"/>
      <c r="M307" s="292"/>
      <c r="N307" s="292"/>
    </row>
    <row r="308" spans="1:18" x14ac:dyDescent="0.2">
      <c r="G308" s="356"/>
      <c r="H308" s="356"/>
      <c r="J308" s="436"/>
      <c r="K308" s="436"/>
      <c r="L308" s="436"/>
      <c r="M308" s="399"/>
      <c r="N308" s="399"/>
    </row>
    <row r="309" spans="1:18" x14ac:dyDescent="0.2">
      <c r="A309" s="305"/>
      <c r="B309" s="305"/>
      <c r="C309" s="305"/>
      <c r="D309" s="305"/>
      <c r="E309" s="306"/>
      <c r="F309" s="306"/>
      <c r="G309" s="406"/>
      <c r="H309" s="406"/>
      <c r="I309" s="307"/>
      <c r="J309" s="435"/>
      <c r="K309" s="435"/>
      <c r="L309" s="435"/>
      <c r="M309" s="454"/>
      <c r="N309" s="454"/>
      <c r="O309" s="451"/>
      <c r="P309" s="308"/>
      <c r="Q309" s="445"/>
    </row>
    <row r="310" spans="1:18" x14ac:dyDescent="0.2">
      <c r="A310" s="280" t="s">
        <v>133</v>
      </c>
      <c r="B310" s="424" t="s">
        <v>201</v>
      </c>
      <c r="C310" s="280">
        <v>27</v>
      </c>
      <c r="D310" s="280">
        <v>5041</v>
      </c>
      <c r="E310" s="281">
        <v>41717.432638888888</v>
      </c>
      <c r="F310" s="281">
        <v>41717.531944444447</v>
      </c>
      <c r="G310" s="425">
        <f t="shared" ref="G310" si="228">(F310-E310)*24</f>
        <v>2.3833333334187046</v>
      </c>
      <c r="H310" s="425">
        <f t="shared" ref="H310" si="229">G310*(N310-M310)/N310</f>
        <v>2.3833333334187046</v>
      </c>
      <c r="I310" s="426">
        <f t="shared" ref="I310" si="230">H310*O310</f>
        <v>305.06666667759418</v>
      </c>
      <c r="J310" s="436"/>
      <c r="K310" s="436"/>
      <c r="L310" s="436"/>
      <c r="M310" s="399">
        <v>0</v>
      </c>
      <c r="N310" s="399">
        <v>129</v>
      </c>
      <c r="O310" s="453">
        <v>128</v>
      </c>
      <c r="P310" s="284" t="s">
        <v>195</v>
      </c>
      <c r="Q310" s="446" t="s">
        <v>202</v>
      </c>
    </row>
    <row r="311" spans="1:18" x14ac:dyDescent="0.2">
      <c r="A311" s="310"/>
      <c r="B311" s="310"/>
      <c r="C311" s="310"/>
      <c r="D311" s="310"/>
      <c r="E311" s="311"/>
      <c r="F311" s="311"/>
      <c r="G311" s="413"/>
      <c r="H311" s="413"/>
      <c r="I311" s="312"/>
      <c r="J311" s="437"/>
      <c r="K311" s="438"/>
      <c r="L311" s="438"/>
      <c r="M311" s="455"/>
      <c r="N311" s="455">
        <v>129</v>
      </c>
      <c r="O311" s="452">
        <v>128</v>
      </c>
      <c r="P311" s="308"/>
      <c r="Q311" s="445"/>
    </row>
    <row r="312" spans="1:18" x14ac:dyDescent="0.2">
      <c r="A312" s="314" t="s">
        <v>133</v>
      </c>
      <c r="B312" s="314"/>
      <c r="C312" s="314"/>
      <c r="D312" s="314"/>
      <c r="E312" s="315"/>
      <c r="F312" s="315"/>
      <c r="G312" s="414">
        <f>SUM(G309:G311)</f>
        <v>2.3833333334187046</v>
      </c>
      <c r="H312" s="414">
        <f>SUM(H309:H311)</f>
        <v>2.3833333334187046</v>
      </c>
      <c r="I312" s="316">
        <f>SUM(I309:I311)</f>
        <v>305.06666667759418</v>
      </c>
      <c r="J312" s="439"/>
      <c r="K312" s="439"/>
      <c r="L312" s="439"/>
      <c r="M312" s="292"/>
      <c r="N312" s="292"/>
    </row>
    <row r="313" spans="1:18" x14ac:dyDescent="0.2">
      <c r="G313" s="356"/>
      <c r="H313" s="356"/>
      <c r="J313" s="436"/>
      <c r="K313" s="436"/>
      <c r="L313" s="436"/>
      <c r="M313" s="399"/>
      <c r="N313" s="399"/>
    </row>
    <row r="314" spans="1:18" x14ac:dyDescent="0.2">
      <c r="A314" s="305"/>
      <c r="B314" s="305"/>
      <c r="C314" s="305"/>
      <c r="D314" s="305"/>
      <c r="E314" s="306"/>
      <c r="F314" s="306"/>
      <c r="G314" s="406"/>
      <c r="H314" s="406"/>
      <c r="I314" s="307"/>
      <c r="J314" s="435"/>
      <c r="K314" s="435"/>
      <c r="L314" s="435"/>
      <c r="M314" s="454"/>
      <c r="N314" s="454"/>
      <c r="O314" s="451"/>
      <c r="P314" s="308"/>
      <c r="Q314" s="445"/>
    </row>
    <row r="315" spans="1:18" s="335" customFormat="1" x14ac:dyDescent="0.2">
      <c r="A315" s="278" t="s">
        <v>128</v>
      </c>
      <c r="B315" s="331" t="s">
        <v>5</v>
      </c>
      <c r="C315" s="278">
        <v>11</v>
      </c>
      <c r="D315" s="278">
        <v>5130</v>
      </c>
      <c r="E315" s="279">
        <v>41718.270833333336</v>
      </c>
      <c r="F315" s="279">
        <v>41718.543749999997</v>
      </c>
      <c r="G315" s="364">
        <f t="shared" ref="G315" si="231">(F315-E315)*24</f>
        <v>6.5499999998719431</v>
      </c>
      <c r="H315" s="364">
        <f t="shared" ref="H315" si="232">G315*(N315-M315)/N315</f>
        <v>6.5499999998719431</v>
      </c>
      <c r="I315" s="332">
        <f t="shared" ref="I315" si="233">H315*O315</f>
        <v>91.699999998207204</v>
      </c>
      <c r="J315" s="440"/>
      <c r="K315" s="440"/>
      <c r="L315" s="440"/>
      <c r="M315" s="292">
        <v>0</v>
      </c>
      <c r="N315" s="292">
        <v>14</v>
      </c>
      <c r="O315" s="449">
        <v>14</v>
      </c>
      <c r="P315" s="333" t="s">
        <v>203</v>
      </c>
      <c r="Q315" s="447" t="s">
        <v>204</v>
      </c>
      <c r="R315" s="334"/>
    </row>
    <row r="316" spans="1:18" x14ac:dyDescent="0.2">
      <c r="A316" s="310"/>
      <c r="B316" s="310"/>
      <c r="C316" s="310"/>
      <c r="D316" s="310"/>
      <c r="E316" s="311"/>
      <c r="F316" s="311"/>
      <c r="G316" s="413"/>
      <c r="H316" s="413"/>
      <c r="I316" s="312"/>
      <c r="J316" s="437"/>
      <c r="K316" s="438"/>
      <c r="L316" s="438"/>
      <c r="M316" s="455"/>
      <c r="N316" s="455">
        <v>14</v>
      </c>
      <c r="O316" s="452">
        <v>14</v>
      </c>
      <c r="P316" s="308"/>
      <c r="Q316" s="445"/>
    </row>
    <row r="317" spans="1:18" x14ac:dyDescent="0.2">
      <c r="A317" s="314" t="s">
        <v>128</v>
      </c>
      <c r="B317" s="314"/>
      <c r="C317" s="314"/>
      <c r="D317" s="314"/>
      <c r="E317" s="315"/>
      <c r="F317" s="315"/>
      <c r="G317" s="414">
        <f>SUM(G314:G316)</f>
        <v>6.5499999998719431</v>
      </c>
      <c r="H317" s="414">
        <f>SUM(H314:H316)</f>
        <v>6.5499999998719431</v>
      </c>
      <c r="I317" s="316">
        <f>SUM(I314:I316)</f>
        <v>91.699999998207204</v>
      </c>
      <c r="J317" s="439"/>
      <c r="K317" s="439"/>
      <c r="L317" s="439"/>
      <c r="M317" s="292"/>
      <c r="N317" s="292"/>
    </row>
    <row r="318" spans="1:18" x14ac:dyDescent="0.2">
      <c r="G318" s="356"/>
      <c r="H318" s="356"/>
      <c r="J318" s="436"/>
      <c r="K318" s="436"/>
      <c r="L318" s="436"/>
      <c r="M318" s="399"/>
      <c r="N318" s="399"/>
    </row>
    <row r="319" spans="1:18" x14ac:dyDescent="0.2">
      <c r="A319" s="305"/>
      <c r="B319" s="305"/>
      <c r="C319" s="305"/>
      <c r="D319" s="305"/>
      <c r="E319" s="306"/>
      <c r="F319" s="306"/>
      <c r="G319" s="406"/>
      <c r="H319" s="406"/>
      <c r="I319" s="307"/>
      <c r="J319" s="435"/>
      <c r="K319" s="435"/>
      <c r="L319" s="435"/>
      <c r="M319" s="454"/>
      <c r="N319" s="454"/>
      <c r="O319" s="451"/>
      <c r="P319" s="308"/>
      <c r="Q319" s="445"/>
    </row>
    <row r="320" spans="1:18" x14ac:dyDescent="0.2">
      <c r="A320" s="310"/>
      <c r="B320" s="310"/>
      <c r="C320" s="310"/>
      <c r="D320" s="310"/>
      <c r="E320" s="311"/>
      <c r="F320" s="311"/>
      <c r="G320" s="413"/>
      <c r="H320" s="413"/>
      <c r="I320" s="312"/>
      <c r="J320" s="437"/>
      <c r="K320" s="438"/>
      <c r="L320" s="438"/>
      <c r="M320" s="455"/>
      <c r="N320" s="455">
        <v>12</v>
      </c>
      <c r="O320" s="452">
        <v>12</v>
      </c>
      <c r="P320" s="308"/>
      <c r="Q320" s="445"/>
    </row>
    <row r="321" spans="1:18" x14ac:dyDescent="0.2">
      <c r="A321" s="314" t="s">
        <v>151</v>
      </c>
      <c r="B321" s="314"/>
      <c r="C321" s="314"/>
      <c r="D321" s="314"/>
      <c r="E321" s="315"/>
      <c r="F321" s="315"/>
      <c r="G321" s="414">
        <f>SUM(G319:G320)</f>
        <v>0</v>
      </c>
      <c r="H321" s="414">
        <f>SUM(H319:H320)</f>
        <v>0</v>
      </c>
      <c r="I321" s="316">
        <f>SUM(I319:I320)</f>
        <v>0</v>
      </c>
      <c r="J321" s="439"/>
      <c r="K321" s="439"/>
      <c r="L321" s="439"/>
      <c r="M321" s="292"/>
      <c r="N321" s="292"/>
    </row>
    <row r="322" spans="1:18" x14ac:dyDescent="0.2">
      <c r="G322" s="356"/>
      <c r="H322" s="356"/>
      <c r="J322" s="436"/>
      <c r="K322" s="436"/>
      <c r="L322" s="436"/>
      <c r="M322" s="399"/>
      <c r="N322" s="399"/>
    </row>
    <row r="323" spans="1:18" x14ac:dyDescent="0.2">
      <c r="A323" s="305"/>
      <c r="B323" s="305"/>
      <c r="C323" s="305"/>
      <c r="D323" s="305"/>
      <c r="E323" s="306"/>
      <c r="F323" s="306"/>
      <c r="G323" s="406"/>
      <c r="H323" s="406"/>
      <c r="I323" s="307"/>
      <c r="J323" s="435"/>
      <c r="K323" s="435"/>
      <c r="L323" s="435"/>
      <c r="M323" s="454"/>
      <c r="N323" s="454"/>
      <c r="O323" s="451"/>
      <c r="P323" s="308"/>
      <c r="Q323" s="445"/>
    </row>
    <row r="324" spans="1:18" x14ac:dyDescent="0.2">
      <c r="A324" s="310"/>
      <c r="B324" s="310"/>
      <c r="C324" s="310"/>
      <c r="D324" s="310"/>
      <c r="E324" s="311"/>
      <c r="F324" s="311"/>
      <c r="G324" s="413"/>
      <c r="H324" s="413"/>
      <c r="I324" s="312"/>
      <c r="J324" s="437"/>
      <c r="K324" s="438"/>
      <c r="L324" s="438"/>
      <c r="M324" s="455"/>
      <c r="N324" s="455">
        <v>12</v>
      </c>
      <c r="O324" s="452">
        <v>12</v>
      </c>
      <c r="P324" s="308"/>
      <c r="Q324" s="445"/>
    </row>
    <row r="325" spans="1:18" x14ac:dyDescent="0.2">
      <c r="A325" s="314" t="s">
        <v>152</v>
      </c>
      <c r="B325" s="314"/>
      <c r="C325" s="314"/>
      <c r="D325" s="314"/>
      <c r="E325" s="315"/>
      <c r="F325" s="315"/>
      <c r="G325" s="414">
        <f>SUM(G323:G324)</f>
        <v>0</v>
      </c>
      <c r="H325" s="414">
        <f>SUM(H323:H324)</f>
        <v>0</v>
      </c>
      <c r="I325" s="316">
        <f>SUM(I323:I324)</f>
        <v>0</v>
      </c>
      <c r="J325" s="439"/>
      <c r="K325" s="439"/>
      <c r="L325" s="439"/>
      <c r="M325" s="292"/>
      <c r="N325" s="292"/>
    </row>
    <row r="326" spans="1:18" x14ac:dyDescent="0.2">
      <c r="G326" s="356"/>
      <c r="H326" s="356"/>
      <c r="J326" s="436"/>
      <c r="K326" s="436"/>
      <c r="L326" s="436"/>
      <c r="M326" s="399"/>
      <c r="N326" s="399"/>
    </row>
    <row r="327" spans="1:18" x14ac:dyDescent="0.2">
      <c r="A327" s="305"/>
      <c r="B327" s="305"/>
      <c r="C327" s="305"/>
      <c r="D327" s="305"/>
      <c r="E327" s="306"/>
      <c r="F327" s="306"/>
      <c r="G327" s="406"/>
      <c r="H327" s="406"/>
      <c r="I327" s="307"/>
      <c r="J327" s="435"/>
      <c r="K327" s="435"/>
      <c r="L327" s="435"/>
      <c r="M327" s="454"/>
      <c r="N327" s="454"/>
      <c r="O327" s="451"/>
      <c r="P327" s="308"/>
      <c r="Q327" s="445"/>
    </row>
    <row r="328" spans="1:18" x14ac:dyDescent="0.2">
      <c r="A328" s="280" t="s">
        <v>106</v>
      </c>
      <c r="B328" s="427" t="s">
        <v>5</v>
      </c>
      <c r="C328" s="280">
        <v>4</v>
      </c>
      <c r="D328" s="280">
        <v>5130</v>
      </c>
      <c r="E328" s="281">
        <v>41717.291666666664</v>
      </c>
      <c r="F328" s="281">
        <v>41717.451388888891</v>
      </c>
      <c r="G328" s="428">
        <f t="shared" ref="G328" si="234">(F328-E328)*24</f>
        <v>3.8333333334303461</v>
      </c>
      <c r="H328" s="428">
        <f t="shared" ref="H328" si="235">G328*(N328-M328)/N328</f>
        <v>3.8333333334303461</v>
      </c>
      <c r="I328" s="429">
        <f t="shared" ref="I328" si="236">H328*O328</f>
        <v>49.833333334594499</v>
      </c>
      <c r="J328" s="436"/>
      <c r="K328" s="436"/>
      <c r="L328" s="436"/>
      <c r="M328" s="399">
        <v>0</v>
      </c>
      <c r="N328" s="399">
        <v>13</v>
      </c>
      <c r="O328" s="453">
        <v>13</v>
      </c>
      <c r="P328" s="284" t="s">
        <v>203</v>
      </c>
      <c r="Q328" s="446" t="s">
        <v>205</v>
      </c>
    </row>
    <row r="329" spans="1:18" x14ac:dyDescent="0.2">
      <c r="A329" s="310"/>
      <c r="B329" s="310"/>
      <c r="C329" s="310"/>
      <c r="D329" s="310"/>
      <c r="E329" s="311"/>
      <c r="F329" s="311"/>
      <c r="G329" s="413"/>
      <c r="H329" s="413"/>
      <c r="I329" s="312"/>
      <c r="J329" s="437"/>
      <c r="K329" s="438"/>
      <c r="L329" s="438"/>
      <c r="M329" s="455"/>
      <c r="N329" s="455">
        <v>13</v>
      </c>
      <c r="O329" s="452">
        <v>13</v>
      </c>
      <c r="P329" s="308"/>
      <c r="Q329" s="445"/>
    </row>
    <row r="330" spans="1:18" x14ac:dyDescent="0.2">
      <c r="A330" s="314" t="s">
        <v>106</v>
      </c>
      <c r="B330" s="314"/>
      <c r="C330" s="314"/>
      <c r="D330" s="314"/>
      <c r="E330" s="315"/>
      <c r="F330" s="315"/>
      <c r="G330" s="414">
        <f>SUM(G327:G329)</f>
        <v>3.8333333334303461</v>
      </c>
      <c r="H330" s="414">
        <f>SUM(H327:H329)</f>
        <v>3.8333333334303461</v>
      </c>
      <c r="I330" s="316">
        <f>SUM(I327:I329)</f>
        <v>49.833333334594499</v>
      </c>
      <c r="J330" s="439"/>
      <c r="K330" s="439"/>
      <c r="L330" s="439"/>
      <c r="M330" s="292"/>
      <c r="N330" s="292"/>
    </row>
    <row r="331" spans="1:18" x14ac:dyDescent="0.2">
      <c r="G331" s="356"/>
      <c r="H331" s="356"/>
      <c r="J331" s="436"/>
      <c r="K331" s="436"/>
      <c r="L331" s="436"/>
      <c r="M331" s="399"/>
      <c r="N331" s="399"/>
    </row>
    <row r="332" spans="1:18" x14ac:dyDescent="0.2">
      <c r="A332" s="305"/>
      <c r="B332" s="305"/>
      <c r="C332" s="305"/>
      <c r="D332" s="305"/>
      <c r="E332" s="306"/>
      <c r="F332" s="306"/>
      <c r="G332" s="406"/>
      <c r="H332" s="406"/>
      <c r="I332" s="307"/>
      <c r="J332" s="435"/>
      <c r="K332" s="435"/>
      <c r="L332" s="435"/>
      <c r="M332" s="454"/>
      <c r="N332" s="454"/>
      <c r="O332" s="451"/>
      <c r="P332" s="308"/>
      <c r="Q332" s="445"/>
    </row>
    <row r="333" spans="1:18" s="335" customFormat="1" x14ac:dyDescent="0.2">
      <c r="A333" s="278" t="s">
        <v>139</v>
      </c>
      <c r="B333" s="419" t="s">
        <v>175</v>
      </c>
      <c r="C333" s="278">
        <v>4</v>
      </c>
      <c r="D333" s="278">
        <v>5170</v>
      </c>
      <c r="E333" s="422">
        <v>41689.434027777781</v>
      </c>
      <c r="F333" s="279">
        <v>41704.564583333333</v>
      </c>
      <c r="G333" s="420">
        <f t="shared" ref="G333:G334" si="237">(F333-E333)*24</f>
        <v>363.13333333324408</v>
      </c>
      <c r="H333" s="420">
        <f t="shared" ref="H333:H334" si="238">G333*(N333-M333)/N333</f>
        <v>363.13333333324408</v>
      </c>
      <c r="I333" s="421">
        <f t="shared" ref="I333:I334" si="239">H333*O333</f>
        <v>10167.733333330834</v>
      </c>
      <c r="J333" s="440"/>
      <c r="K333" s="440"/>
      <c r="L333" s="440"/>
      <c r="M333" s="292">
        <v>0</v>
      </c>
      <c r="N333" s="292">
        <v>28</v>
      </c>
      <c r="O333" s="449">
        <v>28</v>
      </c>
      <c r="P333" s="333" t="s">
        <v>206</v>
      </c>
      <c r="Q333" s="447" t="s">
        <v>207</v>
      </c>
      <c r="R333" s="334"/>
    </row>
    <row r="334" spans="1:18" s="335" customFormat="1" x14ac:dyDescent="0.2">
      <c r="A334" s="278" t="s">
        <v>139</v>
      </c>
      <c r="B334" s="419" t="s">
        <v>175</v>
      </c>
      <c r="C334" s="278">
        <v>6</v>
      </c>
      <c r="D334" s="278">
        <v>5250</v>
      </c>
      <c r="E334" s="279">
        <v>41709.481944444444</v>
      </c>
      <c r="F334" s="279">
        <v>41710.431944444441</v>
      </c>
      <c r="G334" s="420">
        <f t="shared" si="237"/>
        <v>22.799999999930151</v>
      </c>
      <c r="H334" s="420">
        <f t="shared" si="238"/>
        <v>22.799999999930151</v>
      </c>
      <c r="I334" s="421">
        <f t="shared" si="239"/>
        <v>638.39999999804422</v>
      </c>
      <c r="J334" s="440"/>
      <c r="K334" s="440"/>
      <c r="L334" s="440"/>
      <c r="M334" s="292">
        <v>0</v>
      </c>
      <c r="N334" s="292">
        <v>28</v>
      </c>
      <c r="O334" s="449">
        <v>28</v>
      </c>
      <c r="P334" s="333" t="s">
        <v>208</v>
      </c>
      <c r="Q334" s="447" t="s">
        <v>209</v>
      </c>
      <c r="R334" s="334"/>
    </row>
    <row r="335" spans="1:18" x14ac:dyDescent="0.2">
      <c r="A335" s="310"/>
      <c r="B335" s="310"/>
      <c r="C335" s="310"/>
      <c r="D335" s="310"/>
      <c r="E335" s="311"/>
      <c r="F335" s="311"/>
      <c r="G335" s="413"/>
      <c r="H335" s="413"/>
      <c r="I335" s="312"/>
      <c r="J335" s="437"/>
      <c r="K335" s="438"/>
      <c r="L335" s="438"/>
      <c r="M335" s="455"/>
      <c r="N335" s="455">
        <v>28</v>
      </c>
      <c r="O335" s="452">
        <v>28</v>
      </c>
      <c r="P335" s="308"/>
      <c r="Q335" s="445"/>
    </row>
    <row r="336" spans="1:18" x14ac:dyDescent="0.2">
      <c r="A336" s="314" t="s">
        <v>139</v>
      </c>
      <c r="B336" s="314"/>
      <c r="C336" s="314"/>
      <c r="D336" s="314"/>
      <c r="E336" s="315"/>
      <c r="F336" s="315"/>
      <c r="G336" s="414">
        <f>SUM(G332:G335)</f>
        <v>385.93333333317423</v>
      </c>
      <c r="H336" s="414">
        <f>SUM(H332:H335)</f>
        <v>385.93333333317423</v>
      </c>
      <c r="I336" s="316">
        <f>SUM(I332:I335)</f>
        <v>10806.133333328879</v>
      </c>
      <c r="J336" s="439"/>
      <c r="K336" s="439"/>
      <c r="L336" s="439"/>
      <c r="M336" s="292"/>
      <c r="N336" s="292"/>
    </row>
    <row r="337" spans="1:18" x14ac:dyDescent="0.2">
      <c r="G337" s="356"/>
      <c r="H337" s="356"/>
      <c r="J337" s="436"/>
      <c r="K337" s="436"/>
      <c r="L337" s="436"/>
      <c r="M337" s="399"/>
      <c r="N337" s="399"/>
    </row>
    <row r="338" spans="1:18" x14ac:dyDescent="0.2">
      <c r="A338" s="305"/>
      <c r="B338" s="305"/>
      <c r="C338" s="305"/>
      <c r="D338" s="305"/>
      <c r="E338" s="306"/>
      <c r="F338" s="306"/>
      <c r="G338" s="406"/>
      <c r="H338" s="406"/>
      <c r="I338" s="307"/>
      <c r="J338" s="435"/>
      <c r="K338" s="435"/>
      <c r="L338" s="435"/>
      <c r="M338" s="454"/>
      <c r="N338" s="454"/>
      <c r="O338" s="451"/>
      <c r="P338" s="308"/>
      <c r="Q338" s="445"/>
    </row>
    <row r="339" spans="1:18" s="335" customFormat="1" x14ac:dyDescent="0.2">
      <c r="A339" s="278" t="s">
        <v>135</v>
      </c>
      <c r="B339" s="409" t="s">
        <v>169</v>
      </c>
      <c r="C339" s="278">
        <v>4</v>
      </c>
      <c r="D339" s="278">
        <v>4720</v>
      </c>
      <c r="E339" s="422">
        <v>41685.255555555559</v>
      </c>
      <c r="F339" s="279">
        <v>41701.350694444445</v>
      </c>
      <c r="G339" s="411">
        <f t="shared" ref="G339:G344" si="240">(F339-E339)*24</f>
        <v>386.28333333326736</v>
      </c>
      <c r="H339" s="411">
        <f t="shared" ref="H339:H344" si="241">G339*(N339-M339)/N339</f>
        <v>386.28333333326736</v>
      </c>
      <c r="I339" s="412">
        <f t="shared" ref="I339:I344" si="242">H339*O339</f>
        <v>67599.583333321789</v>
      </c>
      <c r="J339" s="440"/>
      <c r="K339" s="440"/>
      <c r="L339" s="440"/>
      <c r="M339" s="292">
        <v>0</v>
      </c>
      <c r="N339" s="292">
        <v>176</v>
      </c>
      <c r="O339" s="449">
        <v>175</v>
      </c>
      <c r="P339" s="333" t="s">
        <v>210</v>
      </c>
      <c r="Q339" s="447" t="s">
        <v>211</v>
      </c>
      <c r="R339" s="334"/>
    </row>
    <row r="340" spans="1:18" s="335" customFormat="1" x14ac:dyDescent="0.2">
      <c r="A340" s="278" t="s">
        <v>135</v>
      </c>
      <c r="B340" s="419" t="s">
        <v>175</v>
      </c>
      <c r="C340" s="278">
        <v>5</v>
      </c>
      <c r="D340" s="278">
        <v>3860</v>
      </c>
      <c r="E340" s="279">
        <v>41701.350694444445</v>
      </c>
      <c r="F340" s="279">
        <v>41704.564583333333</v>
      </c>
      <c r="G340" s="420">
        <f t="shared" si="240"/>
        <v>77.133333333302289</v>
      </c>
      <c r="H340" s="420">
        <f t="shared" si="241"/>
        <v>77.133333333302289</v>
      </c>
      <c r="I340" s="421">
        <f t="shared" si="242"/>
        <v>13498.333333327901</v>
      </c>
      <c r="J340" s="440"/>
      <c r="K340" s="440"/>
      <c r="L340" s="440"/>
      <c r="M340" s="292">
        <v>0</v>
      </c>
      <c r="N340" s="292">
        <v>176</v>
      </c>
      <c r="O340" s="449">
        <v>175</v>
      </c>
      <c r="P340" s="333" t="s">
        <v>212</v>
      </c>
      <c r="Q340" s="447" t="s">
        <v>213</v>
      </c>
      <c r="R340" s="334"/>
    </row>
    <row r="341" spans="1:18" s="335" customFormat="1" x14ac:dyDescent="0.2">
      <c r="A341" s="278" t="s">
        <v>135</v>
      </c>
      <c r="B341" s="331" t="s">
        <v>5</v>
      </c>
      <c r="C341" s="278">
        <v>6</v>
      </c>
      <c r="D341" s="278">
        <v>4720</v>
      </c>
      <c r="E341" s="279">
        <v>41704.564583333333</v>
      </c>
      <c r="F341" s="279">
        <v>41705.461111111108</v>
      </c>
      <c r="G341" s="364">
        <f t="shared" si="240"/>
        <v>21.516666666604578</v>
      </c>
      <c r="H341" s="364">
        <f t="shared" si="241"/>
        <v>21.516666666604578</v>
      </c>
      <c r="I341" s="332">
        <f t="shared" si="242"/>
        <v>3765.4166666558012</v>
      </c>
      <c r="J341" s="440"/>
      <c r="K341" s="440"/>
      <c r="L341" s="440"/>
      <c r="M341" s="292">
        <v>0</v>
      </c>
      <c r="N341" s="292">
        <v>176</v>
      </c>
      <c r="O341" s="449">
        <v>175</v>
      </c>
      <c r="P341" s="333" t="s">
        <v>210</v>
      </c>
      <c r="Q341" s="447" t="s">
        <v>214</v>
      </c>
      <c r="R341" s="334"/>
    </row>
    <row r="342" spans="1:18" x14ac:dyDescent="0.2">
      <c r="A342" s="280" t="s">
        <v>135</v>
      </c>
      <c r="B342" s="427" t="s">
        <v>5</v>
      </c>
      <c r="C342" s="280">
        <v>7</v>
      </c>
      <c r="D342" s="280">
        <v>4720</v>
      </c>
      <c r="E342" s="281">
        <v>41705.479861111111</v>
      </c>
      <c r="F342" s="281">
        <v>41705.499305555553</v>
      </c>
      <c r="G342" s="428">
        <f t="shared" si="240"/>
        <v>0.46666666661622003</v>
      </c>
      <c r="H342" s="428">
        <f t="shared" si="241"/>
        <v>0.46666666661622003</v>
      </c>
      <c r="I342" s="429">
        <f t="shared" si="242"/>
        <v>81.666666657838505</v>
      </c>
      <c r="J342" s="436"/>
      <c r="K342" s="436"/>
      <c r="L342" s="436"/>
      <c r="M342" s="399">
        <v>0</v>
      </c>
      <c r="N342" s="399">
        <v>176</v>
      </c>
      <c r="O342" s="453">
        <v>175</v>
      </c>
      <c r="P342" s="284" t="s">
        <v>210</v>
      </c>
      <c r="Q342" s="446" t="s">
        <v>214</v>
      </c>
    </row>
    <row r="343" spans="1:18" s="335" customFormat="1" x14ac:dyDescent="0.2">
      <c r="A343" s="278" t="s">
        <v>135</v>
      </c>
      <c r="B343" s="331" t="s">
        <v>5</v>
      </c>
      <c r="C343" s="278">
        <v>9</v>
      </c>
      <c r="D343" s="278">
        <v>3629</v>
      </c>
      <c r="E343" s="279">
        <v>41719.25</v>
      </c>
      <c r="F343" s="279">
        <v>41719.600694444445</v>
      </c>
      <c r="G343" s="364">
        <f t="shared" si="240"/>
        <v>8.4166666666860692</v>
      </c>
      <c r="H343" s="364">
        <f t="shared" si="241"/>
        <v>8.4166666666860692</v>
      </c>
      <c r="I343" s="332">
        <f t="shared" si="242"/>
        <v>1472.9166666700621</v>
      </c>
      <c r="J343" s="440"/>
      <c r="K343" s="440"/>
      <c r="L343" s="440"/>
      <c r="M343" s="292">
        <v>0</v>
      </c>
      <c r="N343" s="292">
        <v>176</v>
      </c>
      <c r="O343" s="449">
        <v>175</v>
      </c>
      <c r="P343" s="333" t="s">
        <v>215</v>
      </c>
      <c r="Q343" s="447" t="s">
        <v>216</v>
      </c>
      <c r="R343" s="334"/>
    </row>
    <row r="344" spans="1:18" x14ac:dyDescent="0.2">
      <c r="A344" s="280" t="s">
        <v>135</v>
      </c>
      <c r="B344" s="424" t="s">
        <v>201</v>
      </c>
      <c r="C344" s="280">
        <v>11</v>
      </c>
      <c r="D344" s="280">
        <v>4610</v>
      </c>
      <c r="E344" s="281">
        <v>41723.239583333336</v>
      </c>
      <c r="F344" s="281">
        <v>41723.26666666667</v>
      </c>
      <c r="G344" s="425">
        <f t="shared" si="240"/>
        <v>0.65000000002328306</v>
      </c>
      <c r="H344" s="425">
        <f t="shared" si="241"/>
        <v>0.65000000002328306</v>
      </c>
      <c r="I344" s="426">
        <f t="shared" si="242"/>
        <v>113.75000000407454</v>
      </c>
      <c r="M344" s="453">
        <v>0</v>
      </c>
      <c r="N344" s="399">
        <v>176</v>
      </c>
      <c r="O344" s="453">
        <v>175</v>
      </c>
      <c r="P344" s="284" t="s">
        <v>342</v>
      </c>
      <c r="Q344" s="446" t="s">
        <v>382</v>
      </c>
    </row>
    <row r="345" spans="1:18" x14ac:dyDescent="0.2">
      <c r="A345" s="310"/>
      <c r="B345" s="310"/>
      <c r="C345" s="310"/>
      <c r="D345" s="310"/>
      <c r="E345" s="311"/>
      <c r="F345" s="311"/>
      <c r="G345" s="413"/>
      <c r="H345" s="413"/>
      <c r="I345" s="312"/>
      <c r="J345" s="437"/>
      <c r="K345" s="438"/>
      <c r="L345" s="438"/>
      <c r="M345" s="455"/>
      <c r="N345" s="455">
        <v>176</v>
      </c>
      <c r="O345" s="452">
        <v>175</v>
      </c>
      <c r="P345" s="308"/>
      <c r="Q345" s="445"/>
    </row>
    <row r="346" spans="1:18" x14ac:dyDescent="0.2">
      <c r="A346" s="314" t="s">
        <v>135</v>
      </c>
      <c r="B346" s="314"/>
      <c r="C346" s="314"/>
      <c r="D346" s="314"/>
      <c r="E346" s="315"/>
      <c r="F346" s="315"/>
      <c r="G346" s="414">
        <f>SUM(G338:G345)</f>
        <v>494.4666666664998</v>
      </c>
      <c r="H346" s="414">
        <f>SUM(H338:H345)</f>
        <v>494.4666666664998</v>
      </c>
      <c r="I346" s="316">
        <f>SUM(I338:I345)</f>
        <v>86531.666666637466</v>
      </c>
      <c r="J346" s="439"/>
      <c r="K346" s="439"/>
      <c r="L346" s="439"/>
      <c r="M346" s="292"/>
      <c r="N346" s="292"/>
    </row>
    <row r="347" spans="1:18" x14ac:dyDescent="0.2">
      <c r="G347" s="356"/>
      <c r="H347" s="356"/>
      <c r="J347" s="436"/>
      <c r="K347" s="436"/>
      <c r="L347" s="436"/>
      <c r="M347" s="399"/>
      <c r="N347" s="399"/>
    </row>
    <row r="348" spans="1:18" x14ac:dyDescent="0.2">
      <c r="A348" s="305"/>
      <c r="B348" s="305"/>
      <c r="C348" s="305"/>
      <c r="D348" s="305"/>
      <c r="E348" s="306"/>
      <c r="F348" s="306"/>
      <c r="G348" s="406"/>
      <c r="H348" s="406"/>
      <c r="I348" s="307"/>
      <c r="J348" s="435"/>
      <c r="K348" s="435"/>
      <c r="L348" s="435"/>
      <c r="M348" s="454"/>
      <c r="N348" s="454"/>
      <c r="O348" s="451"/>
      <c r="P348" s="308"/>
      <c r="Q348" s="445"/>
    </row>
    <row r="349" spans="1:18" x14ac:dyDescent="0.2">
      <c r="A349" s="280" t="s">
        <v>123</v>
      </c>
      <c r="B349" s="424" t="s">
        <v>201</v>
      </c>
      <c r="C349" s="280">
        <v>23</v>
      </c>
      <c r="D349" s="280">
        <v>5016</v>
      </c>
      <c r="E349" s="281">
        <v>41700.902777777781</v>
      </c>
      <c r="F349" s="281">
        <v>41701.082638888889</v>
      </c>
      <c r="G349" s="425">
        <f t="shared" ref="G349" si="243">(F349-E349)*24</f>
        <v>4.316666666592937</v>
      </c>
      <c r="H349" s="425">
        <f t="shared" ref="H349" si="244">G349*(N349-M349)/N349</f>
        <v>4.316666666592937</v>
      </c>
      <c r="I349" s="426">
        <f t="shared" ref="I349" si="245">H349*O349</f>
        <v>759.73333332035691</v>
      </c>
      <c r="J349" s="436"/>
      <c r="K349" s="436"/>
      <c r="L349" s="436"/>
      <c r="M349" s="399">
        <v>0</v>
      </c>
      <c r="N349" s="399">
        <v>180</v>
      </c>
      <c r="O349" s="453">
        <v>176</v>
      </c>
      <c r="P349" s="284" t="s">
        <v>217</v>
      </c>
      <c r="Q349" s="446" t="s">
        <v>218</v>
      </c>
    </row>
    <row r="350" spans="1:18" x14ac:dyDescent="0.2">
      <c r="A350" s="280" t="s">
        <v>123</v>
      </c>
      <c r="B350" s="424" t="s">
        <v>175</v>
      </c>
      <c r="C350" s="280">
        <v>43</v>
      </c>
      <c r="D350" s="280">
        <v>5049</v>
      </c>
      <c r="E350" s="281">
        <v>41726.239583333336</v>
      </c>
      <c r="F350" s="281">
        <v>41726.259722222225</v>
      </c>
      <c r="G350" s="425">
        <f t="shared" ref="G350" si="246">(F350-E350)*24</f>
        <v>0.48333333333721384</v>
      </c>
      <c r="H350" s="425">
        <f t="shared" ref="H350" si="247">G350*(N350-M350)/N350</f>
        <v>0.48333333333721384</v>
      </c>
      <c r="I350" s="426">
        <f t="shared" ref="I350" si="248">H350*O350</f>
        <v>85.066666667349637</v>
      </c>
      <c r="J350" s="436"/>
      <c r="K350" s="436"/>
      <c r="L350" s="436"/>
      <c r="M350" s="453">
        <v>0</v>
      </c>
      <c r="N350" s="399">
        <v>180</v>
      </c>
      <c r="O350" s="453">
        <v>176</v>
      </c>
      <c r="P350" s="284" t="s">
        <v>350</v>
      </c>
      <c r="Q350" s="446" t="s">
        <v>384</v>
      </c>
    </row>
    <row r="351" spans="1:18" x14ac:dyDescent="0.2">
      <c r="A351" s="310"/>
      <c r="B351" s="310"/>
      <c r="C351" s="310"/>
      <c r="D351" s="310"/>
      <c r="E351" s="311"/>
      <c r="F351" s="311"/>
      <c r="G351" s="413"/>
      <c r="H351" s="413"/>
      <c r="I351" s="312"/>
      <c r="J351" s="437"/>
      <c r="K351" s="438"/>
      <c r="L351" s="438"/>
      <c r="M351" s="455"/>
      <c r="N351" s="455">
        <v>180</v>
      </c>
      <c r="O351" s="452">
        <v>176</v>
      </c>
      <c r="P351" s="308"/>
      <c r="Q351" s="445"/>
    </row>
    <row r="352" spans="1:18" x14ac:dyDescent="0.2">
      <c r="A352" s="314" t="s">
        <v>123</v>
      </c>
      <c r="B352" s="314"/>
      <c r="C352" s="314"/>
      <c r="D352" s="314"/>
      <c r="E352" s="315"/>
      <c r="F352" s="315"/>
      <c r="G352" s="414">
        <f>SUM(G348:G351)</f>
        <v>4.7999999999301508</v>
      </c>
      <c r="H352" s="414">
        <f>SUM(H348:H351)</f>
        <v>4.7999999999301508</v>
      </c>
      <c r="I352" s="316">
        <f>SUM(I348:I351)</f>
        <v>844.79999998770654</v>
      </c>
      <c r="J352" s="439"/>
      <c r="K352" s="439"/>
      <c r="L352" s="439"/>
      <c r="M352" s="292"/>
      <c r="N352" s="292"/>
    </row>
    <row r="353" spans="1:17" s="63" customFormat="1" x14ac:dyDescent="0.2">
      <c r="A353" s="280"/>
      <c r="B353" s="280"/>
      <c r="C353" s="280"/>
      <c r="D353" s="280"/>
      <c r="E353" s="281"/>
      <c r="F353" s="281"/>
      <c r="G353" s="356"/>
      <c r="H353" s="356"/>
      <c r="I353" s="283"/>
      <c r="J353" s="436"/>
      <c r="K353" s="436"/>
      <c r="L353" s="436"/>
      <c r="M353" s="399"/>
      <c r="N353" s="399"/>
      <c r="O353" s="453"/>
      <c r="P353" s="284"/>
      <c r="Q353" s="446"/>
    </row>
    <row r="354" spans="1:17" s="63" customFormat="1" x14ac:dyDescent="0.2">
      <c r="A354" s="305"/>
      <c r="B354" s="305"/>
      <c r="C354" s="305"/>
      <c r="D354" s="305"/>
      <c r="E354" s="306"/>
      <c r="F354" s="306"/>
      <c r="G354" s="406"/>
      <c r="H354" s="406"/>
      <c r="I354" s="307"/>
      <c r="J354" s="435"/>
      <c r="K354" s="435"/>
      <c r="L354" s="435"/>
      <c r="M354" s="454"/>
      <c r="N354" s="454"/>
      <c r="O354" s="451"/>
      <c r="P354" s="308"/>
      <c r="Q354" s="445"/>
    </row>
    <row r="355" spans="1:17" s="63" customFormat="1" x14ac:dyDescent="0.2">
      <c r="A355" s="280" t="s">
        <v>124</v>
      </c>
      <c r="B355" s="424" t="s">
        <v>201</v>
      </c>
      <c r="C355" s="280">
        <v>46</v>
      </c>
      <c r="D355" s="280">
        <v>5041</v>
      </c>
      <c r="E355" s="281">
        <v>41716.226388888892</v>
      </c>
      <c r="F355" s="281">
        <v>41716.243055555555</v>
      </c>
      <c r="G355" s="425">
        <f t="shared" ref="G355" si="249">(F355-E355)*24</f>
        <v>0.39999999990686774</v>
      </c>
      <c r="H355" s="425">
        <f t="shared" ref="H355" si="250">G355*(N355-M355)/N355</f>
        <v>0.39999999990686774</v>
      </c>
      <c r="I355" s="426">
        <f t="shared" ref="I355" si="251">H355*O355</f>
        <v>70.399999983608723</v>
      </c>
      <c r="J355" s="436"/>
      <c r="K355" s="436"/>
      <c r="L355" s="436"/>
      <c r="M355" s="399">
        <v>0</v>
      </c>
      <c r="N355" s="399">
        <v>180</v>
      </c>
      <c r="O355" s="453">
        <v>176</v>
      </c>
      <c r="P355" s="284" t="s">
        <v>195</v>
      </c>
      <c r="Q355" s="446" t="s">
        <v>219</v>
      </c>
    </row>
    <row r="356" spans="1:17" s="63" customFormat="1" x14ac:dyDescent="0.2">
      <c r="A356" s="280" t="s">
        <v>124</v>
      </c>
      <c r="B356" s="424" t="s">
        <v>175</v>
      </c>
      <c r="C356" s="280">
        <v>53</v>
      </c>
      <c r="D356" s="280">
        <v>5049</v>
      </c>
      <c r="E356" s="281">
        <v>41726.239583333336</v>
      </c>
      <c r="F356" s="281">
        <v>41726.259722222225</v>
      </c>
      <c r="G356" s="425">
        <f t="shared" ref="G356" si="252">(F356-E356)*24</f>
        <v>0.48333333333721384</v>
      </c>
      <c r="H356" s="425">
        <f t="shared" ref="H356" si="253">G356*(N356-M356)/N356</f>
        <v>0.48333333333721384</v>
      </c>
      <c r="I356" s="426">
        <f t="shared" ref="I356" si="254">H356*O356</f>
        <v>85.066666667349637</v>
      </c>
      <c r="J356" s="436"/>
      <c r="K356" s="436"/>
      <c r="L356" s="436"/>
      <c r="M356" s="453">
        <v>0</v>
      </c>
      <c r="N356" s="399">
        <v>180</v>
      </c>
      <c r="O356" s="453">
        <v>176</v>
      </c>
      <c r="P356" s="284" t="s">
        <v>350</v>
      </c>
      <c r="Q356" s="446" t="s">
        <v>385</v>
      </c>
    </row>
    <row r="357" spans="1:17" s="63" customFormat="1" x14ac:dyDescent="0.2">
      <c r="A357" s="310"/>
      <c r="B357" s="310"/>
      <c r="C357" s="310"/>
      <c r="D357" s="310"/>
      <c r="E357" s="311"/>
      <c r="F357" s="311"/>
      <c r="G357" s="413"/>
      <c r="H357" s="413"/>
      <c r="I357" s="312"/>
      <c r="J357" s="437"/>
      <c r="K357" s="438"/>
      <c r="L357" s="438"/>
      <c r="M357" s="455"/>
      <c r="N357" s="455">
        <v>180</v>
      </c>
      <c r="O357" s="452">
        <v>176</v>
      </c>
      <c r="P357" s="308"/>
      <c r="Q357" s="445"/>
    </row>
    <row r="358" spans="1:17" s="63" customFormat="1" x14ac:dyDescent="0.2">
      <c r="A358" s="314" t="s">
        <v>124</v>
      </c>
      <c r="B358" s="314"/>
      <c r="C358" s="314"/>
      <c r="D358" s="314"/>
      <c r="E358" s="315"/>
      <c r="F358" s="315"/>
      <c r="G358" s="414">
        <f>SUM(G354:G357)</f>
        <v>0.88333333324408159</v>
      </c>
      <c r="H358" s="414">
        <f>SUM(H354:H357)</f>
        <v>0.88333333324408159</v>
      </c>
      <c r="I358" s="316">
        <f>SUM(I354:I357)</f>
        <v>155.46666665095836</v>
      </c>
      <c r="J358" s="439"/>
      <c r="K358" s="439"/>
      <c r="L358" s="439"/>
      <c r="M358" s="292"/>
      <c r="N358" s="292"/>
      <c r="O358" s="453"/>
      <c r="P358" s="284"/>
      <c r="Q358" s="446"/>
    </row>
    <row r="359" spans="1:17" s="63" customFormat="1" x14ac:dyDescent="0.2">
      <c r="A359" s="280"/>
      <c r="B359" s="280"/>
      <c r="C359" s="280"/>
      <c r="D359" s="280"/>
      <c r="E359" s="281"/>
      <c r="F359" s="281"/>
      <c r="G359" s="356"/>
      <c r="H359" s="356"/>
      <c r="I359" s="283"/>
      <c r="J359" s="436"/>
      <c r="K359" s="436"/>
      <c r="L359" s="436"/>
      <c r="M359" s="399"/>
      <c r="N359" s="399"/>
      <c r="O359" s="453"/>
      <c r="P359" s="284"/>
      <c r="Q359" s="446"/>
    </row>
    <row r="360" spans="1:17" s="63" customFormat="1" x14ac:dyDescent="0.2">
      <c r="A360" s="305"/>
      <c r="B360" s="305"/>
      <c r="C360" s="305"/>
      <c r="D360" s="305"/>
      <c r="E360" s="306"/>
      <c r="F360" s="306"/>
      <c r="G360" s="406"/>
      <c r="H360" s="406"/>
      <c r="I360" s="307"/>
      <c r="J360" s="435"/>
      <c r="K360" s="435"/>
      <c r="L360" s="435"/>
      <c r="M360" s="454"/>
      <c r="N360" s="454"/>
      <c r="O360" s="451"/>
      <c r="P360" s="308"/>
      <c r="Q360" s="445"/>
    </row>
    <row r="361" spans="1:17" s="63" customFormat="1" x14ac:dyDescent="0.2">
      <c r="A361" s="280" t="s">
        <v>130</v>
      </c>
      <c r="B361" s="424" t="s">
        <v>201</v>
      </c>
      <c r="C361" s="280">
        <v>18</v>
      </c>
      <c r="D361" s="280">
        <v>5041</v>
      </c>
      <c r="E361" s="281">
        <v>41700.902777777781</v>
      </c>
      <c r="F361" s="281">
        <v>41700.910416666666</v>
      </c>
      <c r="G361" s="425">
        <f t="shared" ref="G361" si="255">(F361-E361)*24</f>
        <v>0.18333333323244005</v>
      </c>
      <c r="H361" s="425">
        <f t="shared" ref="H361" si="256">G361*(N361-M361)/N361</f>
        <v>0.18333333323244005</v>
      </c>
      <c r="I361" s="426">
        <f t="shared" ref="I361" si="257">H361*O361</f>
        <v>32.26666664890945</v>
      </c>
      <c r="J361" s="436"/>
      <c r="K361" s="436"/>
      <c r="L361" s="436"/>
      <c r="M361" s="399">
        <v>0</v>
      </c>
      <c r="N361" s="399">
        <v>180</v>
      </c>
      <c r="O361" s="453">
        <v>176</v>
      </c>
      <c r="P361" s="284" t="s">
        <v>195</v>
      </c>
      <c r="Q361" s="446" t="s">
        <v>220</v>
      </c>
    </row>
    <row r="362" spans="1:17" s="63" customFormat="1" x14ac:dyDescent="0.2">
      <c r="A362" s="310"/>
      <c r="B362" s="310"/>
      <c r="C362" s="310"/>
      <c r="D362" s="310"/>
      <c r="E362" s="311"/>
      <c r="F362" s="311"/>
      <c r="G362" s="413"/>
      <c r="H362" s="413"/>
      <c r="I362" s="312"/>
      <c r="J362" s="437"/>
      <c r="K362" s="438"/>
      <c r="L362" s="438"/>
      <c r="M362" s="455"/>
      <c r="N362" s="455">
        <v>180</v>
      </c>
      <c r="O362" s="452">
        <v>176</v>
      </c>
      <c r="P362" s="308"/>
      <c r="Q362" s="445"/>
    </row>
    <row r="363" spans="1:17" s="63" customFormat="1" x14ac:dyDescent="0.2">
      <c r="A363" s="314" t="s">
        <v>130</v>
      </c>
      <c r="B363" s="314"/>
      <c r="C363" s="314"/>
      <c r="D363" s="314"/>
      <c r="E363" s="315"/>
      <c r="F363" s="315"/>
      <c r="G363" s="414">
        <f>SUM(G360:G362)</f>
        <v>0.18333333323244005</v>
      </c>
      <c r="H363" s="414">
        <f>SUM(H360:H362)</f>
        <v>0.18333333323244005</v>
      </c>
      <c r="I363" s="316">
        <f>SUM(I360:I362)</f>
        <v>32.26666664890945</v>
      </c>
      <c r="J363" s="439"/>
      <c r="K363" s="439"/>
      <c r="L363" s="439"/>
      <c r="M363" s="292"/>
      <c r="N363" s="292"/>
      <c r="O363" s="453"/>
      <c r="P363" s="284"/>
      <c r="Q363" s="446"/>
    </row>
    <row r="364" spans="1:17" s="63" customFormat="1" x14ac:dyDescent="0.2">
      <c r="A364" s="280"/>
      <c r="B364" s="280"/>
      <c r="C364" s="280"/>
      <c r="D364" s="280"/>
      <c r="E364" s="281"/>
      <c r="F364" s="281"/>
      <c r="G364" s="356"/>
      <c r="H364" s="356"/>
      <c r="I364" s="283"/>
      <c r="J364" s="436"/>
      <c r="K364" s="436"/>
      <c r="L364" s="436"/>
      <c r="M364" s="399"/>
      <c r="N364" s="399"/>
      <c r="O364" s="453"/>
      <c r="P364" s="284"/>
      <c r="Q364" s="446"/>
    </row>
    <row r="365" spans="1:17" s="63" customFormat="1" x14ac:dyDescent="0.2">
      <c r="A365" s="305"/>
      <c r="B365" s="305"/>
      <c r="C365" s="305"/>
      <c r="D365" s="305"/>
      <c r="E365" s="306"/>
      <c r="F365" s="306"/>
      <c r="G365" s="406"/>
      <c r="H365" s="406"/>
      <c r="I365" s="307"/>
      <c r="J365" s="435"/>
      <c r="K365" s="435"/>
      <c r="L365" s="435"/>
      <c r="M365" s="454"/>
      <c r="N365" s="454"/>
      <c r="O365" s="451"/>
      <c r="P365" s="308"/>
      <c r="Q365" s="445"/>
    </row>
    <row r="366" spans="1:17" s="63" customFormat="1" x14ac:dyDescent="0.2">
      <c r="A366" s="310"/>
      <c r="B366" s="310"/>
      <c r="C366" s="310"/>
      <c r="D366" s="310"/>
      <c r="E366" s="311"/>
      <c r="F366" s="311"/>
      <c r="G366" s="413"/>
      <c r="H366" s="413"/>
      <c r="I366" s="312"/>
      <c r="J366" s="437"/>
      <c r="K366" s="438"/>
      <c r="L366" s="438"/>
      <c r="M366" s="455"/>
      <c r="N366" s="455">
        <v>180</v>
      </c>
      <c r="O366" s="452">
        <v>176</v>
      </c>
      <c r="P366" s="308"/>
      <c r="Q366" s="445"/>
    </row>
    <row r="367" spans="1:17" s="63" customFormat="1" x14ac:dyDescent="0.2">
      <c r="A367" s="314" t="s">
        <v>131</v>
      </c>
      <c r="B367" s="314"/>
      <c r="C367" s="314"/>
      <c r="D367" s="314"/>
      <c r="E367" s="315"/>
      <c r="F367" s="315"/>
      <c r="G367" s="414">
        <f>SUM(G365:G366)</f>
        <v>0</v>
      </c>
      <c r="H367" s="414">
        <f>SUM(H365:H366)</f>
        <v>0</v>
      </c>
      <c r="I367" s="316">
        <f>SUM(I365:I366)</f>
        <v>0</v>
      </c>
      <c r="J367" s="439"/>
      <c r="K367" s="439"/>
      <c r="L367" s="439"/>
      <c r="M367" s="292"/>
      <c r="N367" s="292"/>
      <c r="O367" s="453"/>
      <c r="P367" s="284"/>
      <c r="Q367" s="446"/>
    </row>
    <row r="368" spans="1:17" s="63" customFormat="1" x14ac:dyDescent="0.2">
      <c r="A368" s="280"/>
      <c r="B368" s="280"/>
      <c r="C368" s="280"/>
      <c r="D368" s="280"/>
      <c r="E368" s="281"/>
      <c r="F368" s="281"/>
      <c r="G368" s="356"/>
      <c r="H368" s="356"/>
      <c r="I368" s="283"/>
      <c r="J368" s="436"/>
      <c r="K368" s="436"/>
      <c r="L368" s="436"/>
      <c r="M368" s="399"/>
      <c r="N368" s="399"/>
      <c r="O368" s="453"/>
      <c r="P368" s="284"/>
      <c r="Q368" s="446"/>
    </row>
    <row r="369" spans="1:17" s="63" customFormat="1" x14ac:dyDescent="0.2">
      <c r="A369" s="305"/>
      <c r="B369" s="305"/>
      <c r="C369" s="305"/>
      <c r="D369" s="305"/>
      <c r="E369" s="306"/>
      <c r="F369" s="306"/>
      <c r="G369" s="406"/>
      <c r="H369" s="406"/>
      <c r="I369" s="307"/>
      <c r="J369" s="435"/>
      <c r="K369" s="435"/>
      <c r="L369" s="435"/>
      <c r="M369" s="454"/>
      <c r="N369" s="454"/>
      <c r="O369" s="451"/>
      <c r="P369" s="308"/>
      <c r="Q369" s="445"/>
    </row>
    <row r="370" spans="1:17" s="63" customFormat="1" x14ac:dyDescent="0.2">
      <c r="A370" s="280" t="s">
        <v>140</v>
      </c>
      <c r="B370" s="427" t="s">
        <v>5</v>
      </c>
      <c r="C370" s="280">
        <v>27</v>
      </c>
      <c r="D370" s="280">
        <v>5160</v>
      </c>
      <c r="E370" s="281">
        <v>41705.27847222222</v>
      </c>
      <c r="F370" s="281">
        <v>41705.525694444441</v>
      </c>
      <c r="G370" s="428">
        <f t="shared" ref="G370:G372" si="258">(F370-E370)*24</f>
        <v>5.9333333332906477</v>
      </c>
      <c r="H370" s="428">
        <f t="shared" ref="H370:H372" si="259">G370*(N370-M370)/N370</f>
        <v>5.9333333332906477</v>
      </c>
      <c r="I370" s="429">
        <f t="shared" ref="I370:I372" si="260">H370*O370</f>
        <v>1044.266666659154</v>
      </c>
      <c r="J370" s="436"/>
      <c r="K370" s="436"/>
      <c r="L370" s="436"/>
      <c r="M370" s="399">
        <v>0</v>
      </c>
      <c r="N370" s="399">
        <v>180</v>
      </c>
      <c r="O370" s="453">
        <v>176</v>
      </c>
      <c r="P370" s="284" t="s">
        <v>192</v>
      </c>
      <c r="Q370" s="446" t="s">
        <v>221</v>
      </c>
    </row>
    <row r="371" spans="1:17" s="63" customFormat="1" x14ac:dyDescent="0.2">
      <c r="A371" s="280" t="s">
        <v>140</v>
      </c>
      <c r="B371" s="424" t="s">
        <v>201</v>
      </c>
      <c r="C371" s="280">
        <v>30</v>
      </c>
      <c r="D371" s="280">
        <v>5130</v>
      </c>
      <c r="E371" s="281">
        <v>41714.767361111109</v>
      </c>
      <c r="F371" s="281">
        <v>41714.852083333331</v>
      </c>
      <c r="G371" s="425">
        <f t="shared" si="258"/>
        <v>2.0333333333255723</v>
      </c>
      <c r="H371" s="425">
        <f t="shared" si="259"/>
        <v>2.0333333333255723</v>
      </c>
      <c r="I371" s="426">
        <f t="shared" si="260"/>
        <v>357.86666666530073</v>
      </c>
      <c r="J371" s="436"/>
      <c r="K371" s="436"/>
      <c r="L371" s="436"/>
      <c r="M371" s="399">
        <v>0</v>
      </c>
      <c r="N371" s="399">
        <v>180</v>
      </c>
      <c r="O371" s="453">
        <v>176</v>
      </c>
      <c r="P371" s="284" t="s">
        <v>203</v>
      </c>
      <c r="Q371" s="446" t="s">
        <v>222</v>
      </c>
    </row>
    <row r="372" spans="1:17" s="63" customFormat="1" x14ac:dyDescent="0.2">
      <c r="A372" s="280" t="s">
        <v>140</v>
      </c>
      <c r="B372" s="424" t="s">
        <v>201</v>
      </c>
      <c r="C372" s="280">
        <v>33</v>
      </c>
      <c r="D372" s="280">
        <v>3631</v>
      </c>
      <c r="E372" s="281">
        <v>41716.214583333334</v>
      </c>
      <c r="F372" s="281">
        <v>41716.287499999999</v>
      </c>
      <c r="G372" s="425">
        <f t="shared" si="258"/>
        <v>1.7499999999417923</v>
      </c>
      <c r="H372" s="425">
        <f t="shared" si="259"/>
        <v>1.7499999999417923</v>
      </c>
      <c r="I372" s="426">
        <f t="shared" si="260"/>
        <v>307.99999998975545</v>
      </c>
      <c r="J372" s="436"/>
      <c r="K372" s="436"/>
      <c r="L372" s="436"/>
      <c r="M372" s="399">
        <v>0</v>
      </c>
      <c r="N372" s="399">
        <v>180</v>
      </c>
      <c r="O372" s="453">
        <v>176</v>
      </c>
      <c r="P372" s="284" t="s">
        <v>223</v>
      </c>
      <c r="Q372" s="446" t="s">
        <v>224</v>
      </c>
    </row>
    <row r="373" spans="1:17" s="63" customFormat="1" x14ac:dyDescent="0.2">
      <c r="A373" s="310"/>
      <c r="B373" s="327"/>
      <c r="C373" s="310"/>
      <c r="D373" s="310"/>
      <c r="E373" s="311"/>
      <c r="F373" s="311"/>
      <c r="G373" s="413"/>
      <c r="H373" s="413"/>
      <c r="I373" s="312"/>
      <c r="J373" s="437"/>
      <c r="K373" s="438"/>
      <c r="L373" s="438"/>
      <c r="M373" s="455"/>
      <c r="N373" s="455">
        <v>180</v>
      </c>
      <c r="O373" s="452">
        <v>176</v>
      </c>
      <c r="P373" s="308"/>
      <c r="Q373" s="445"/>
    </row>
    <row r="374" spans="1:17" s="63" customFormat="1" x14ac:dyDescent="0.2">
      <c r="A374" s="314" t="s">
        <v>140</v>
      </c>
      <c r="B374" s="314"/>
      <c r="C374" s="314"/>
      <c r="D374" s="314"/>
      <c r="E374" s="315"/>
      <c r="F374" s="315"/>
      <c r="G374" s="414">
        <f>SUM(G369:G373)</f>
        <v>9.7166666665580124</v>
      </c>
      <c r="H374" s="414">
        <f>SUM(H369:H373)</f>
        <v>9.7166666665580124</v>
      </c>
      <c r="I374" s="316">
        <f>SUM(I369:I373)</f>
        <v>1710.1333333142102</v>
      </c>
      <c r="J374" s="439"/>
      <c r="K374" s="439"/>
      <c r="L374" s="439"/>
      <c r="M374" s="292"/>
      <c r="N374" s="292"/>
      <c r="O374" s="453"/>
      <c r="P374" s="284"/>
      <c r="Q374" s="446"/>
    </row>
    <row r="375" spans="1:17" s="63" customFormat="1" x14ac:dyDescent="0.2">
      <c r="A375" s="280"/>
      <c r="B375" s="280"/>
      <c r="C375" s="280"/>
      <c r="D375" s="280"/>
      <c r="E375" s="281"/>
      <c r="F375" s="281"/>
      <c r="G375" s="356"/>
      <c r="H375" s="356"/>
      <c r="I375" s="283"/>
      <c r="J375" s="436"/>
      <c r="K375" s="436"/>
      <c r="L375" s="436"/>
      <c r="M375" s="399"/>
      <c r="N375" s="399"/>
      <c r="O375" s="453"/>
      <c r="P375" s="284"/>
      <c r="Q375" s="446"/>
    </row>
    <row r="376" spans="1:17" s="63" customFormat="1" x14ac:dyDescent="0.2">
      <c r="A376" s="305"/>
      <c r="B376" s="305"/>
      <c r="C376" s="305"/>
      <c r="D376" s="305"/>
      <c r="E376" s="306"/>
      <c r="F376" s="306"/>
      <c r="G376" s="406"/>
      <c r="H376" s="406"/>
      <c r="I376" s="307"/>
      <c r="J376" s="435"/>
      <c r="K376" s="435"/>
      <c r="L376" s="435"/>
      <c r="M376" s="454"/>
      <c r="N376" s="454"/>
      <c r="O376" s="451"/>
      <c r="P376" s="308"/>
      <c r="Q376" s="445"/>
    </row>
    <row r="377" spans="1:17" s="63" customFormat="1" x14ac:dyDescent="0.2">
      <c r="A377" s="280" t="s">
        <v>122</v>
      </c>
      <c r="B377" s="424" t="s">
        <v>175</v>
      </c>
      <c r="C377" s="280">
        <v>29</v>
      </c>
      <c r="D377" s="280">
        <v>5130</v>
      </c>
      <c r="E377" s="281">
        <v>41706.335416666669</v>
      </c>
      <c r="F377" s="281">
        <v>41706.368055555555</v>
      </c>
      <c r="G377" s="425">
        <f t="shared" ref="G377:G380" si="261">(F377-E377)*24</f>
        <v>0.78333333326736465</v>
      </c>
      <c r="H377" s="425">
        <f t="shared" ref="H377:H380" si="262">G377*(N377-M377)/N377</f>
        <v>0.78333333326736465</v>
      </c>
      <c r="I377" s="426">
        <f t="shared" ref="I377:I380" si="263">H377*O377</f>
        <v>137.86666665505618</v>
      </c>
      <c r="J377" s="436"/>
      <c r="K377" s="436"/>
      <c r="L377" s="436"/>
      <c r="M377" s="399">
        <v>0</v>
      </c>
      <c r="N377" s="399">
        <v>180</v>
      </c>
      <c r="O377" s="453">
        <v>176</v>
      </c>
      <c r="P377" s="284" t="s">
        <v>203</v>
      </c>
      <c r="Q377" s="446" t="s">
        <v>225</v>
      </c>
    </row>
    <row r="378" spans="1:17" s="63" customFormat="1" x14ac:dyDescent="0.2">
      <c r="A378" s="280" t="s">
        <v>122</v>
      </c>
      <c r="B378" s="424" t="s">
        <v>175</v>
      </c>
      <c r="C378" s="280">
        <v>33</v>
      </c>
      <c r="D378" s="280">
        <v>5130</v>
      </c>
      <c r="E378" s="281">
        <v>41714.767361111109</v>
      </c>
      <c r="F378" s="281">
        <v>41714.852083333331</v>
      </c>
      <c r="G378" s="425">
        <f t="shared" si="261"/>
        <v>2.0333333333255723</v>
      </c>
      <c r="H378" s="425">
        <f t="shared" si="262"/>
        <v>2.0333333333255723</v>
      </c>
      <c r="I378" s="426">
        <f t="shared" si="263"/>
        <v>357.86666666530073</v>
      </c>
      <c r="J378" s="436"/>
      <c r="K378" s="436"/>
      <c r="L378" s="436"/>
      <c r="M378" s="399">
        <v>0</v>
      </c>
      <c r="N378" s="399">
        <v>180</v>
      </c>
      <c r="O378" s="453">
        <v>176</v>
      </c>
      <c r="P378" s="284" t="s">
        <v>203</v>
      </c>
      <c r="Q378" s="446" t="s">
        <v>225</v>
      </c>
    </row>
    <row r="379" spans="1:17" s="63" customFormat="1" x14ac:dyDescent="0.2">
      <c r="A379" s="280" t="s">
        <v>122</v>
      </c>
      <c r="B379" s="424" t="s">
        <v>175</v>
      </c>
      <c r="C379" s="280">
        <v>37</v>
      </c>
      <c r="D379" s="280">
        <v>3631</v>
      </c>
      <c r="E379" s="281">
        <v>41716.256249999999</v>
      </c>
      <c r="F379" s="281">
        <v>41716.263194444444</v>
      </c>
      <c r="G379" s="425">
        <f t="shared" si="261"/>
        <v>0.16666666668606922</v>
      </c>
      <c r="H379" s="425">
        <f t="shared" si="262"/>
        <v>0.16666666668606922</v>
      </c>
      <c r="I379" s="426">
        <f t="shared" si="263"/>
        <v>29.333333336748183</v>
      </c>
      <c r="J379" s="436"/>
      <c r="K379" s="436"/>
      <c r="L379" s="436"/>
      <c r="M379" s="399">
        <v>0</v>
      </c>
      <c r="N379" s="399">
        <v>180</v>
      </c>
      <c r="O379" s="453">
        <v>176</v>
      </c>
      <c r="P379" s="284" t="s">
        <v>223</v>
      </c>
      <c r="Q379" s="446" t="s">
        <v>226</v>
      </c>
    </row>
    <row r="380" spans="1:17" s="63" customFormat="1" x14ac:dyDescent="0.2">
      <c r="A380" s="280" t="s">
        <v>122</v>
      </c>
      <c r="B380" s="424" t="s">
        <v>175</v>
      </c>
      <c r="C380" s="280">
        <v>41</v>
      </c>
      <c r="D380" s="280">
        <v>5130</v>
      </c>
      <c r="E380" s="281">
        <v>41718.354166666664</v>
      </c>
      <c r="F380" s="281">
        <v>41718.377083333333</v>
      </c>
      <c r="G380" s="425">
        <f t="shared" si="261"/>
        <v>0.55000000004656613</v>
      </c>
      <c r="H380" s="425">
        <f t="shared" si="262"/>
        <v>0.55000000004656613</v>
      </c>
      <c r="I380" s="426">
        <f t="shared" si="263"/>
        <v>96.800000008195639</v>
      </c>
      <c r="J380" s="436"/>
      <c r="K380" s="436"/>
      <c r="L380" s="436"/>
      <c r="M380" s="399">
        <v>0</v>
      </c>
      <c r="N380" s="399">
        <v>180</v>
      </c>
      <c r="O380" s="453">
        <v>176</v>
      </c>
      <c r="P380" s="284" t="s">
        <v>203</v>
      </c>
      <c r="Q380" s="446" t="s">
        <v>227</v>
      </c>
    </row>
    <row r="381" spans="1:17" s="63" customFormat="1" x14ac:dyDescent="0.2">
      <c r="A381" s="310"/>
      <c r="B381" s="310"/>
      <c r="C381" s="310"/>
      <c r="D381" s="310"/>
      <c r="E381" s="311"/>
      <c r="F381" s="311"/>
      <c r="G381" s="413"/>
      <c r="H381" s="413"/>
      <c r="I381" s="312"/>
      <c r="J381" s="437"/>
      <c r="K381" s="438"/>
      <c r="L381" s="438"/>
      <c r="M381" s="455"/>
      <c r="N381" s="455">
        <v>180</v>
      </c>
      <c r="O381" s="452">
        <v>176</v>
      </c>
      <c r="P381" s="308"/>
      <c r="Q381" s="445"/>
    </row>
    <row r="382" spans="1:17" s="63" customFormat="1" x14ac:dyDescent="0.2">
      <c r="A382" s="314" t="s">
        <v>122</v>
      </c>
      <c r="B382" s="314"/>
      <c r="C382" s="314"/>
      <c r="D382" s="314"/>
      <c r="E382" s="315"/>
      <c r="F382" s="315"/>
      <c r="G382" s="414">
        <f>SUM(G376:G381)</f>
        <v>3.5333333333255723</v>
      </c>
      <c r="H382" s="414">
        <f>SUM(H376:H381)</f>
        <v>3.5333333333255723</v>
      </c>
      <c r="I382" s="316">
        <f>SUM(I376:I381)</f>
        <v>621.86666666530073</v>
      </c>
      <c r="J382" s="439"/>
      <c r="K382" s="439"/>
      <c r="L382" s="439"/>
      <c r="M382" s="292"/>
      <c r="N382" s="292"/>
      <c r="O382" s="453"/>
      <c r="P382" s="284"/>
      <c r="Q382" s="446"/>
    </row>
    <row r="383" spans="1:17" s="63" customFormat="1" x14ac:dyDescent="0.2">
      <c r="A383" s="280"/>
      <c r="B383" s="280"/>
      <c r="C383" s="280"/>
      <c r="D383" s="280"/>
      <c r="E383" s="281"/>
      <c r="F383" s="281"/>
      <c r="G383" s="356"/>
      <c r="H383" s="356"/>
      <c r="I383" s="283"/>
      <c r="J383" s="436"/>
      <c r="K383" s="436"/>
      <c r="L383" s="436"/>
      <c r="M383" s="399"/>
      <c r="N383" s="399"/>
      <c r="O383" s="453"/>
      <c r="P383" s="284"/>
      <c r="Q383" s="446"/>
    </row>
    <row r="384" spans="1:17" s="63" customFormat="1" x14ac:dyDescent="0.2">
      <c r="A384" s="305"/>
      <c r="B384" s="305"/>
      <c r="C384" s="305"/>
      <c r="D384" s="305"/>
      <c r="E384" s="306"/>
      <c r="F384" s="306"/>
      <c r="G384" s="406"/>
      <c r="H384" s="406"/>
      <c r="I384" s="307"/>
      <c r="J384" s="435"/>
      <c r="K384" s="435"/>
      <c r="L384" s="435"/>
      <c r="M384" s="454"/>
      <c r="N384" s="454"/>
      <c r="O384" s="451"/>
      <c r="P384" s="308"/>
      <c r="Q384" s="445"/>
    </row>
    <row r="385" spans="1:17" s="63" customFormat="1" x14ac:dyDescent="0.2">
      <c r="A385" s="280" t="s">
        <v>228</v>
      </c>
      <c r="B385" s="427" t="s">
        <v>5</v>
      </c>
      <c r="C385" s="280">
        <v>4</v>
      </c>
      <c r="D385" s="280">
        <v>5130</v>
      </c>
      <c r="E385" s="281">
        <v>41719.270833333336</v>
      </c>
      <c r="F385" s="281">
        <v>41719.440972222219</v>
      </c>
      <c r="G385" s="428">
        <f t="shared" ref="G385" si="264">(F385-E385)*24</f>
        <v>4.0833333331975155</v>
      </c>
      <c r="H385" s="428">
        <f t="shared" ref="H385" si="265">G385*(N385-M385)/N385</f>
        <v>4.0833333331975155</v>
      </c>
      <c r="I385" s="429">
        <f t="shared" ref="I385" si="266">H385*O385</f>
        <v>65.333333331160247</v>
      </c>
      <c r="J385" s="436"/>
      <c r="K385" s="436"/>
      <c r="L385" s="436"/>
      <c r="M385" s="399">
        <v>0</v>
      </c>
      <c r="N385" s="399">
        <v>16</v>
      </c>
      <c r="O385" s="453">
        <v>16</v>
      </c>
      <c r="P385" s="284" t="s">
        <v>203</v>
      </c>
      <c r="Q385" s="446" t="s">
        <v>205</v>
      </c>
    </row>
    <row r="386" spans="1:17" s="63" customFormat="1" x14ac:dyDescent="0.2">
      <c r="A386" s="310"/>
      <c r="B386" s="310"/>
      <c r="C386" s="310"/>
      <c r="D386" s="310"/>
      <c r="E386" s="311"/>
      <c r="F386" s="311"/>
      <c r="G386" s="413"/>
      <c r="H386" s="413"/>
      <c r="I386" s="312"/>
      <c r="J386" s="437"/>
      <c r="K386" s="438"/>
      <c r="L386" s="438"/>
      <c r="M386" s="455"/>
      <c r="N386" s="455">
        <v>16</v>
      </c>
      <c r="O386" s="452">
        <v>16</v>
      </c>
      <c r="P386" s="308"/>
      <c r="Q386" s="445"/>
    </row>
    <row r="387" spans="1:17" s="63" customFormat="1" x14ac:dyDescent="0.2">
      <c r="A387" s="314" t="s">
        <v>153</v>
      </c>
      <c r="B387" s="314"/>
      <c r="C387" s="314"/>
      <c r="D387" s="314"/>
      <c r="E387" s="315"/>
      <c r="F387" s="315"/>
      <c r="G387" s="414">
        <f>SUM(G384:G386)</f>
        <v>4.0833333331975155</v>
      </c>
      <c r="H387" s="414">
        <f>SUM(H384:H386)</f>
        <v>4.0833333331975155</v>
      </c>
      <c r="I387" s="316">
        <f>SUM(I384:I386)</f>
        <v>65.333333331160247</v>
      </c>
      <c r="J387" s="439"/>
      <c r="K387" s="439"/>
      <c r="L387" s="439"/>
      <c r="M387" s="292"/>
      <c r="N387" s="292"/>
      <c r="O387" s="453"/>
      <c r="P387" s="284"/>
      <c r="Q387" s="446"/>
    </row>
  </sheetData>
  <sortState ref="A341:U529">
    <sortCondition ref="A341"/>
  </sortState>
  <mergeCells count="1">
    <mergeCell ref="S2:U2"/>
  </mergeCells>
  <pageMargins left="0.25" right="0.25" top="0.25" bottom="0.25" header="0.3" footer="0.1"/>
  <pageSetup scale="59" fitToHeight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6"/>
  <sheetViews>
    <sheetView view="pageBreakPreview" zoomScaleNormal="8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49" defaultRowHeight="12.75" x14ac:dyDescent="0.2"/>
  <cols>
    <col min="1" max="1" width="5.42578125" style="280" customWidth="1"/>
    <col min="2" max="2" width="5.7109375" style="280" customWidth="1"/>
    <col min="3" max="3" width="6.28515625" style="280" bestFit="1" customWidth="1"/>
    <col min="4" max="4" width="6.7109375" style="280" bestFit="1" customWidth="1"/>
    <col min="5" max="5" width="12.42578125" style="281" bestFit="1" customWidth="1"/>
    <col min="6" max="6" width="12.7109375" style="281" bestFit="1" customWidth="1"/>
    <col min="7" max="7" width="11.7109375" style="282" bestFit="1" customWidth="1"/>
    <col min="8" max="8" width="11.42578125" style="309" bestFit="1" customWidth="1"/>
    <col min="9" max="9" width="9.28515625" style="283" bestFit="1" customWidth="1"/>
    <col min="10" max="10" width="8.5703125" style="329" bestFit="1" customWidth="1"/>
    <col min="11" max="11" width="7.28515625" style="329" customWidth="1"/>
    <col min="12" max="12" width="7.28515625" style="329" bestFit="1" customWidth="1"/>
    <col min="13" max="13" width="5" style="453" bestFit="1" customWidth="1"/>
    <col min="14" max="15" width="5.28515625" style="453" bestFit="1" customWidth="1"/>
    <col min="16" max="16" width="39.28515625" style="284" customWidth="1"/>
    <col min="17" max="17" width="55.140625" style="446" customWidth="1"/>
    <col min="18" max="18" width="2.7109375" style="285" customWidth="1"/>
    <col min="19" max="19" width="11.5703125" style="63" bestFit="1" customWidth="1"/>
    <col min="20" max="20" width="11.85546875" style="63" bestFit="1" customWidth="1"/>
    <col min="21" max="21" width="11.7109375" style="63" bestFit="1" customWidth="1"/>
    <col min="22" max="29" width="8.7109375" style="63" customWidth="1"/>
    <col min="30" max="16384" width="49" style="63"/>
  </cols>
  <sheetData>
    <row r="1" spans="1:29" ht="13.15" x14ac:dyDescent="0.25">
      <c r="A1" s="271" t="s">
        <v>356</v>
      </c>
      <c r="B1" s="298"/>
      <c r="C1" s="298"/>
      <c r="D1" s="298"/>
      <c r="E1" s="299"/>
      <c r="F1" s="299"/>
      <c r="G1" s="300"/>
      <c r="H1" s="301"/>
      <c r="I1" s="302"/>
      <c r="J1" s="328"/>
      <c r="K1" s="328"/>
      <c r="L1" s="328"/>
      <c r="M1" s="448"/>
      <c r="N1" s="448"/>
      <c r="O1" s="448"/>
      <c r="P1" s="303"/>
      <c r="Q1" s="459"/>
      <c r="R1" s="346"/>
      <c r="S1" s="347" t="s">
        <v>26</v>
      </c>
      <c r="T1" s="347" t="s">
        <v>27</v>
      </c>
      <c r="U1" s="347" t="s">
        <v>29</v>
      </c>
    </row>
    <row r="2" spans="1:29" ht="13.15" x14ac:dyDescent="0.25">
      <c r="A2" s="298"/>
      <c r="B2" s="298"/>
      <c r="C2" s="298"/>
      <c r="D2" s="298"/>
      <c r="E2" s="299"/>
      <c r="F2" s="299"/>
      <c r="G2" s="300"/>
      <c r="H2" s="301"/>
      <c r="I2" s="302"/>
      <c r="J2" s="328"/>
      <c r="K2" s="328"/>
      <c r="L2" s="328"/>
      <c r="M2" s="448"/>
      <c r="N2" s="448"/>
      <c r="O2" s="448"/>
      <c r="P2" s="303"/>
      <c r="Q2" s="459"/>
      <c r="R2" s="346"/>
      <c r="S2" s="476" t="s">
        <v>155</v>
      </c>
      <c r="T2" s="477"/>
      <c r="U2" s="478"/>
    </row>
    <row r="3" spans="1:29" s="278" customFormat="1" ht="13.15" x14ac:dyDescent="0.25">
      <c r="A3" s="278" t="s">
        <v>13</v>
      </c>
      <c r="B3" s="278" t="s">
        <v>15</v>
      </c>
      <c r="C3" s="278" t="s">
        <v>15</v>
      </c>
      <c r="D3" s="278" t="s">
        <v>3</v>
      </c>
      <c r="E3" s="279" t="s">
        <v>15</v>
      </c>
      <c r="F3" s="279" t="s">
        <v>15</v>
      </c>
      <c r="G3" s="290" t="s">
        <v>148</v>
      </c>
      <c r="H3" s="291" t="s">
        <v>23</v>
      </c>
      <c r="I3" s="292" t="s">
        <v>24</v>
      </c>
      <c r="J3" s="103" t="s">
        <v>26</v>
      </c>
      <c r="K3" s="103" t="s">
        <v>27</v>
      </c>
      <c r="L3" s="103" t="s">
        <v>29</v>
      </c>
      <c r="M3" s="449"/>
      <c r="N3" s="449"/>
      <c r="O3" s="449"/>
      <c r="P3" s="278" t="s">
        <v>15</v>
      </c>
      <c r="Q3" s="278" t="s">
        <v>15</v>
      </c>
      <c r="R3" s="348"/>
      <c r="S3" s="348"/>
      <c r="T3" s="348"/>
      <c r="U3" s="348"/>
    </row>
    <row r="4" spans="1:29" s="293" customFormat="1" ht="13.15" x14ac:dyDescent="0.25">
      <c r="A4" s="293" t="s">
        <v>14</v>
      </c>
      <c r="B4" s="293" t="s">
        <v>16</v>
      </c>
      <c r="C4" s="293" t="s">
        <v>17</v>
      </c>
      <c r="D4" s="293" t="s">
        <v>18</v>
      </c>
      <c r="E4" s="294" t="s">
        <v>19</v>
      </c>
      <c r="F4" s="294" t="s">
        <v>20</v>
      </c>
      <c r="G4" s="295" t="s">
        <v>149</v>
      </c>
      <c r="H4" s="296" t="s">
        <v>150</v>
      </c>
      <c r="I4" s="297" t="s">
        <v>25</v>
      </c>
      <c r="J4" s="104" t="s">
        <v>25</v>
      </c>
      <c r="K4" s="104" t="s">
        <v>28</v>
      </c>
      <c r="L4" s="104" t="s">
        <v>28</v>
      </c>
      <c r="M4" s="450" t="s">
        <v>0</v>
      </c>
      <c r="N4" s="450" t="s">
        <v>1</v>
      </c>
      <c r="O4" s="450" t="s">
        <v>2</v>
      </c>
      <c r="P4" s="293" t="s">
        <v>3</v>
      </c>
      <c r="Q4" s="293" t="s">
        <v>22</v>
      </c>
      <c r="R4" s="349"/>
      <c r="S4" s="350">
        <v>4289160</v>
      </c>
      <c r="T4" s="350">
        <v>3227171.1845000051</v>
      </c>
      <c r="U4" s="350">
        <v>3206756.3455000054</v>
      </c>
    </row>
    <row r="5" spans="1:29" ht="13.15" x14ac:dyDescent="0.25">
      <c r="A5" s="298"/>
      <c r="B5" s="298"/>
      <c r="C5" s="298"/>
      <c r="D5" s="298"/>
      <c r="E5" s="299"/>
      <c r="F5" s="299"/>
      <c r="G5" s="300"/>
      <c r="H5" s="301"/>
      <c r="I5" s="302"/>
      <c r="J5" s="328"/>
      <c r="K5" s="328"/>
      <c r="L5" s="328"/>
      <c r="M5" s="448"/>
      <c r="N5" s="448"/>
      <c r="O5" s="448"/>
      <c r="P5" s="303"/>
      <c r="Q5" s="459"/>
      <c r="R5" s="304"/>
    </row>
    <row r="6" spans="1:29" ht="13.15" x14ac:dyDescent="0.25">
      <c r="A6" s="305"/>
      <c r="B6" s="305"/>
      <c r="C6" s="305"/>
      <c r="D6" s="305"/>
      <c r="E6" s="306"/>
      <c r="F6" s="306"/>
      <c r="G6" s="406"/>
      <c r="H6" s="406"/>
      <c r="I6" s="307"/>
      <c r="J6" s="435"/>
      <c r="K6" s="435"/>
      <c r="L6" s="435"/>
      <c r="M6" s="454"/>
      <c r="N6" s="454"/>
      <c r="O6" s="451"/>
      <c r="P6" s="308"/>
      <c r="Q6" s="445"/>
    </row>
    <row r="7" spans="1:29" ht="13.15" x14ac:dyDescent="0.25">
      <c r="A7" s="278" t="s">
        <v>109</v>
      </c>
      <c r="B7" s="409" t="s">
        <v>169</v>
      </c>
      <c r="C7" s="278">
        <v>20</v>
      </c>
      <c r="D7" s="278">
        <v>360</v>
      </c>
      <c r="E7" s="422">
        <v>41678.13958333333</v>
      </c>
      <c r="F7" s="410">
        <v>41729.999988425923</v>
      </c>
      <c r="G7" s="411">
        <f t="shared" ref="G7:G14" si="0">(F7-E7)*24</f>
        <v>1244.6497222222388</v>
      </c>
      <c r="H7" s="411">
        <f t="shared" ref="H7:H14" si="1">G7*(N7-M7)/N7</f>
        <v>1244.6497222222388</v>
      </c>
      <c r="I7" s="412">
        <f t="shared" ref="I7:I14" si="2">H7*O7</f>
        <v>709450.3416666761</v>
      </c>
      <c r="J7" s="466">
        <f t="shared" ref="J7:J14" si="3">I7/$S$4</f>
        <v>0.16540542709217565</v>
      </c>
      <c r="K7" s="466"/>
      <c r="L7" s="466"/>
      <c r="M7" s="292">
        <v>0</v>
      </c>
      <c r="N7" s="292">
        <v>607</v>
      </c>
      <c r="O7" s="449">
        <v>570</v>
      </c>
      <c r="P7" s="333" t="s">
        <v>163</v>
      </c>
      <c r="Q7" s="447" t="s">
        <v>191</v>
      </c>
      <c r="R7" s="334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</row>
    <row r="8" spans="1:29" ht="13.15" x14ac:dyDescent="0.25">
      <c r="A8" s="278" t="s">
        <v>110</v>
      </c>
      <c r="B8" s="409" t="s">
        <v>169</v>
      </c>
      <c r="C8" s="278">
        <v>35</v>
      </c>
      <c r="D8" s="278">
        <v>1801</v>
      </c>
      <c r="E8" s="279">
        <v>41712.990972222222</v>
      </c>
      <c r="F8" s="279">
        <v>41728.802083333336</v>
      </c>
      <c r="G8" s="411">
        <f t="shared" si="0"/>
        <v>379.46666666673264</v>
      </c>
      <c r="H8" s="411">
        <f t="shared" si="1"/>
        <v>379.46666666673264</v>
      </c>
      <c r="I8" s="412">
        <f t="shared" si="2"/>
        <v>184420.80000003206</v>
      </c>
      <c r="J8" s="466">
        <f t="shared" si="3"/>
        <v>4.29969504518442E-2</v>
      </c>
      <c r="K8" s="466"/>
      <c r="L8" s="466"/>
      <c r="M8" s="292">
        <v>0</v>
      </c>
      <c r="N8" s="292">
        <v>525</v>
      </c>
      <c r="O8" s="449">
        <v>486</v>
      </c>
      <c r="P8" s="333" t="s">
        <v>170</v>
      </c>
      <c r="Q8" s="447" t="s">
        <v>171</v>
      </c>
      <c r="R8" s="334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</row>
    <row r="9" spans="1:29" ht="13.15" x14ac:dyDescent="0.25">
      <c r="A9" s="278" t="s">
        <v>116</v>
      </c>
      <c r="B9" s="409" t="s">
        <v>169</v>
      </c>
      <c r="C9" s="278">
        <v>16</v>
      </c>
      <c r="D9" s="278">
        <v>1812</v>
      </c>
      <c r="E9" s="279">
        <v>41705.921527777777</v>
      </c>
      <c r="F9" s="279">
        <v>41719.461111111108</v>
      </c>
      <c r="G9" s="411">
        <f t="shared" si="0"/>
        <v>324.94999999995343</v>
      </c>
      <c r="H9" s="411">
        <f t="shared" si="1"/>
        <v>324.94999999995343</v>
      </c>
      <c r="I9" s="412">
        <f t="shared" si="2"/>
        <v>155001.14999997779</v>
      </c>
      <c r="J9" s="466">
        <f t="shared" si="3"/>
        <v>3.6137880144358751E-2</v>
      </c>
      <c r="K9" s="466"/>
      <c r="L9" s="466"/>
      <c r="M9" s="292">
        <v>0</v>
      </c>
      <c r="N9" s="292">
        <v>509</v>
      </c>
      <c r="O9" s="449">
        <v>477</v>
      </c>
      <c r="P9" s="333" t="s">
        <v>278</v>
      </c>
      <c r="Q9" s="447" t="s">
        <v>282</v>
      </c>
      <c r="R9" s="334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</row>
    <row r="10" spans="1:29" ht="13.15" x14ac:dyDescent="0.25">
      <c r="A10" s="278" t="s">
        <v>121</v>
      </c>
      <c r="B10" s="409" t="s">
        <v>169</v>
      </c>
      <c r="C10" s="278">
        <v>19</v>
      </c>
      <c r="D10" s="278">
        <v>1812</v>
      </c>
      <c r="E10" s="279">
        <v>41719.895833333336</v>
      </c>
      <c r="F10" s="410">
        <v>41729.999988425923</v>
      </c>
      <c r="G10" s="411">
        <f t="shared" si="0"/>
        <v>242.49972222209908</v>
      </c>
      <c r="H10" s="411">
        <f t="shared" si="1"/>
        <v>242.49972222209908</v>
      </c>
      <c r="I10" s="412">
        <f t="shared" si="2"/>
        <v>116642.36638882966</v>
      </c>
      <c r="J10" s="466">
        <f t="shared" si="3"/>
        <v>2.7194687628540239E-2</v>
      </c>
      <c r="K10" s="466"/>
      <c r="L10" s="466"/>
      <c r="M10" s="292">
        <v>0</v>
      </c>
      <c r="N10" s="292">
        <v>517</v>
      </c>
      <c r="O10" s="449">
        <v>481</v>
      </c>
      <c r="P10" s="333" t="s">
        <v>278</v>
      </c>
      <c r="Q10" s="447" t="s">
        <v>279</v>
      </c>
      <c r="R10" s="334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</row>
    <row r="11" spans="1:29" ht="13.15" x14ac:dyDescent="0.25">
      <c r="A11" s="278" t="s">
        <v>111</v>
      </c>
      <c r="B11" s="409" t="s">
        <v>169</v>
      </c>
      <c r="C11" s="278">
        <v>28</v>
      </c>
      <c r="D11" s="278">
        <v>8199</v>
      </c>
      <c r="E11" s="279">
        <v>41712.988888888889</v>
      </c>
      <c r="F11" s="279">
        <v>41728.810416666667</v>
      </c>
      <c r="G11" s="411">
        <f t="shared" si="0"/>
        <v>379.71666666667443</v>
      </c>
      <c r="H11" s="411">
        <f t="shared" si="1"/>
        <v>379.71666666667443</v>
      </c>
      <c r="I11" s="412">
        <f t="shared" si="2"/>
        <v>91132.000000001863</v>
      </c>
      <c r="J11" s="466">
        <f t="shared" si="3"/>
        <v>2.1247050704567297E-2</v>
      </c>
      <c r="K11" s="466"/>
      <c r="L11" s="466"/>
      <c r="M11" s="292">
        <v>0</v>
      </c>
      <c r="N11" s="292">
        <v>261</v>
      </c>
      <c r="O11" s="449">
        <v>240</v>
      </c>
      <c r="P11" s="333" t="s">
        <v>262</v>
      </c>
      <c r="Q11" s="447" t="s">
        <v>272</v>
      </c>
      <c r="R11" s="334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</row>
    <row r="12" spans="1:29" ht="13.15" x14ac:dyDescent="0.25">
      <c r="A12" s="278" t="s">
        <v>132</v>
      </c>
      <c r="B12" s="409" t="s">
        <v>169</v>
      </c>
      <c r="C12" s="278">
        <v>43</v>
      </c>
      <c r="D12" s="278">
        <v>1800</v>
      </c>
      <c r="E12" s="279">
        <v>41726.921527777777</v>
      </c>
      <c r="F12" s="410">
        <v>41729.999988425923</v>
      </c>
      <c r="G12" s="411">
        <f t="shared" si="0"/>
        <v>73.883055555517785</v>
      </c>
      <c r="H12" s="411">
        <f t="shared" si="1"/>
        <v>73.883055555517785</v>
      </c>
      <c r="I12" s="412">
        <f t="shared" si="2"/>
        <v>35611.632777759572</v>
      </c>
      <c r="J12" s="466">
        <f t="shared" si="3"/>
        <v>8.3027056061698735E-3</v>
      </c>
      <c r="K12" s="466"/>
      <c r="L12" s="466"/>
      <c r="M12" s="449">
        <v>0</v>
      </c>
      <c r="N12" s="449">
        <v>527</v>
      </c>
      <c r="O12" s="449">
        <v>482</v>
      </c>
      <c r="P12" s="333" t="s">
        <v>351</v>
      </c>
      <c r="Q12" s="447" t="s">
        <v>371</v>
      </c>
      <c r="R12" s="334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</row>
    <row r="13" spans="1:29" s="335" customFormat="1" ht="13.15" x14ac:dyDescent="0.25">
      <c r="A13" s="278" t="s">
        <v>119</v>
      </c>
      <c r="B13" s="409" t="s">
        <v>169</v>
      </c>
      <c r="C13" s="278">
        <v>12</v>
      </c>
      <c r="D13" s="278">
        <v>1060</v>
      </c>
      <c r="E13" s="279">
        <v>41705.536805555559</v>
      </c>
      <c r="F13" s="279">
        <v>41713.958333333336</v>
      </c>
      <c r="G13" s="411">
        <f t="shared" si="0"/>
        <v>202.1166666666395</v>
      </c>
      <c r="H13" s="411">
        <f t="shared" si="1"/>
        <v>202.1166666666395</v>
      </c>
      <c r="I13" s="412">
        <f t="shared" si="2"/>
        <v>33955.599999995437</v>
      </c>
      <c r="J13" s="466">
        <f t="shared" si="3"/>
        <v>7.9166083801945914E-3</v>
      </c>
      <c r="K13" s="466"/>
      <c r="L13" s="466"/>
      <c r="M13" s="292">
        <v>0</v>
      </c>
      <c r="N13" s="292">
        <v>181</v>
      </c>
      <c r="O13" s="449">
        <v>168</v>
      </c>
      <c r="P13" s="333" t="s">
        <v>257</v>
      </c>
      <c r="Q13" s="447" t="s">
        <v>258</v>
      </c>
      <c r="R13" s="334"/>
    </row>
    <row r="14" spans="1:29" ht="13.15" x14ac:dyDescent="0.25">
      <c r="A14" s="278" t="s">
        <v>114</v>
      </c>
      <c r="B14" s="409" t="s">
        <v>169</v>
      </c>
      <c r="C14" s="278">
        <v>30</v>
      </c>
      <c r="D14" s="278">
        <v>1801</v>
      </c>
      <c r="E14" s="279">
        <v>41726.981249999997</v>
      </c>
      <c r="F14" s="410">
        <v>41729.999988425923</v>
      </c>
      <c r="G14" s="473">
        <f t="shared" si="0"/>
        <v>72.449722222227138</v>
      </c>
      <c r="H14" s="474">
        <f t="shared" si="1"/>
        <v>72.449722222227138</v>
      </c>
      <c r="I14" s="412">
        <f t="shared" si="2"/>
        <v>29994.185000002035</v>
      </c>
      <c r="J14" s="475">
        <f t="shared" si="3"/>
        <v>6.9930207779616603E-3</v>
      </c>
      <c r="K14" s="475"/>
      <c r="L14" s="475"/>
      <c r="M14" s="449">
        <v>0</v>
      </c>
      <c r="N14" s="449">
        <v>457</v>
      </c>
      <c r="O14" s="449">
        <v>414</v>
      </c>
      <c r="P14" s="333" t="s">
        <v>170</v>
      </c>
      <c r="Q14" s="447" t="s">
        <v>352</v>
      </c>
      <c r="R14" s="334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</row>
    <row r="15" spans="1:29" ht="13.15" x14ac:dyDescent="0.25">
      <c r="A15" s="305"/>
      <c r="B15" s="305"/>
      <c r="C15" s="305"/>
      <c r="D15" s="305"/>
      <c r="E15" s="306"/>
      <c r="F15" s="306"/>
      <c r="G15" s="406"/>
      <c r="H15" s="406"/>
      <c r="I15" s="307"/>
      <c r="J15" s="435"/>
      <c r="K15" s="435"/>
      <c r="L15" s="435"/>
      <c r="M15" s="454"/>
      <c r="N15" s="454"/>
      <c r="O15" s="451"/>
      <c r="P15" s="308"/>
      <c r="Q15" s="445"/>
    </row>
    <row r="16" spans="1:29" ht="13.15" x14ac:dyDescent="0.25">
      <c r="A16" s="419" t="s">
        <v>114</v>
      </c>
      <c r="B16" s="419" t="s">
        <v>175</v>
      </c>
      <c r="C16" s="278">
        <v>22</v>
      </c>
      <c r="D16" s="278">
        <v>310</v>
      </c>
      <c r="E16" s="279">
        <v>41717.961111111108</v>
      </c>
      <c r="F16" s="279">
        <v>41719.253472222219</v>
      </c>
      <c r="G16" s="470">
        <f t="shared" ref="G16:G47" si="4">(F16-E16)*24</f>
        <v>31.016666666662786</v>
      </c>
      <c r="H16" s="471">
        <f t="shared" ref="H16:H47" si="5">G16*(N16-M16)/N16</f>
        <v>31.016666666662786</v>
      </c>
      <c r="I16" s="421">
        <f t="shared" ref="I16:I47" si="6">H16*O16</f>
        <v>12840.899999998393</v>
      </c>
      <c r="J16" s="472">
        <f t="shared" ref="J16:J47" si="7">I16/$S$4</f>
        <v>2.9938029824017739E-3</v>
      </c>
      <c r="K16" s="472">
        <f>I16/$T$4</f>
        <v>3.9789956174846892E-3</v>
      </c>
      <c r="L16" s="472">
        <f>I16/$U$4</f>
        <v>4.0043266829479706E-3</v>
      </c>
      <c r="M16" s="449">
        <v>0</v>
      </c>
      <c r="N16" s="449">
        <v>457</v>
      </c>
      <c r="O16" s="449">
        <v>414</v>
      </c>
      <c r="P16" s="333" t="s">
        <v>387</v>
      </c>
      <c r="Q16" s="447" t="s">
        <v>336</v>
      </c>
      <c r="R16" s="334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</row>
    <row r="17" spans="1:29" ht="13.15" x14ac:dyDescent="0.25">
      <c r="A17" s="419" t="s">
        <v>121</v>
      </c>
      <c r="B17" s="419" t="s">
        <v>175</v>
      </c>
      <c r="C17" s="278">
        <v>17</v>
      </c>
      <c r="D17" s="278">
        <v>1000</v>
      </c>
      <c r="E17" s="279">
        <v>41703.029166666667</v>
      </c>
      <c r="F17" s="279">
        <v>41703.958333333336</v>
      </c>
      <c r="G17" s="420">
        <f t="shared" si="4"/>
        <v>22.300000000046566</v>
      </c>
      <c r="H17" s="420">
        <f t="shared" si="5"/>
        <v>22.300000000046566</v>
      </c>
      <c r="I17" s="421">
        <f t="shared" si="6"/>
        <v>10726.300000022398</v>
      </c>
      <c r="J17" s="464">
        <f t="shared" si="7"/>
        <v>2.5007926960109667E-3</v>
      </c>
      <c r="K17" s="464">
        <f>I17/$T$4</f>
        <v>3.3237468317579362E-3</v>
      </c>
      <c r="L17" s="464">
        <f>I17/$U$4</f>
        <v>3.3449064551082778E-3</v>
      </c>
      <c r="M17" s="292">
        <v>0</v>
      </c>
      <c r="N17" s="292">
        <v>517</v>
      </c>
      <c r="O17" s="449">
        <v>481</v>
      </c>
      <c r="P17" s="333" t="s">
        <v>388</v>
      </c>
      <c r="Q17" s="447" t="s">
        <v>275</v>
      </c>
      <c r="R17" s="334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</row>
    <row r="18" spans="1:29" ht="13.15" x14ac:dyDescent="0.25">
      <c r="A18" s="278" t="s">
        <v>127</v>
      </c>
      <c r="B18" s="331" t="s">
        <v>5</v>
      </c>
      <c r="C18" s="278">
        <v>15</v>
      </c>
      <c r="D18" s="278">
        <v>8560</v>
      </c>
      <c r="E18" s="422">
        <v>41698.518055555556</v>
      </c>
      <c r="F18" s="279">
        <v>41700.763194444444</v>
      </c>
      <c r="G18" s="364">
        <f t="shared" si="4"/>
        <v>53.883333333302289</v>
      </c>
      <c r="H18" s="364">
        <f t="shared" si="5"/>
        <v>53.883333333302289</v>
      </c>
      <c r="I18" s="332">
        <f t="shared" si="6"/>
        <v>9052.3999999947846</v>
      </c>
      <c r="J18" s="461">
        <f t="shared" si="7"/>
        <v>2.1105298007056822E-3</v>
      </c>
      <c r="K18" s="461">
        <f>I18/$T$4</f>
        <v>2.805057272286378E-3</v>
      </c>
      <c r="L18" s="461"/>
      <c r="M18" s="292">
        <v>0</v>
      </c>
      <c r="N18" s="292">
        <v>180</v>
      </c>
      <c r="O18" s="449">
        <v>168</v>
      </c>
      <c r="P18" s="333" t="s">
        <v>389</v>
      </c>
      <c r="Q18" s="447" t="s">
        <v>237</v>
      </c>
      <c r="R18" s="334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</row>
    <row r="19" spans="1:29" s="335" customFormat="1" ht="13.15" x14ac:dyDescent="0.25">
      <c r="A19" s="419" t="s">
        <v>111</v>
      </c>
      <c r="B19" s="419" t="s">
        <v>175</v>
      </c>
      <c r="C19" s="278">
        <v>25</v>
      </c>
      <c r="D19" s="278">
        <v>8100</v>
      </c>
      <c r="E19" s="279">
        <v>41709.47152777778</v>
      </c>
      <c r="F19" s="279">
        <v>41710.793749999997</v>
      </c>
      <c r="G19" s="420">
        <f t="shared" si="4"/>
        <v>31.733333333220799</v>
      </c>
      <c r="H19" s="420">
        <f t="shared" si="5"/>
        <v>31.733333333220799</v>
      </c>
      <c r="I19" s="421">
        <f t="shared" si="6"/>
        <v>7615.9999999729916</v>
      </c>
      <c r="J19" s="464">
        <f t="shared" si="7"/>
        <v>1.7756390528618638E-3</v>
      </c>
      <c r="K19" s="464">
        <f>I19/$T$4</f>
        <v>2.3599615776666526E-3</v>
      </c>
      <c r="L19" s="464">
        <f>I19/$U$4</f>
        <v>2.3749855553136783E-3</v>
      </c>
      <c r="M19" s="292">
        <v>0</v>
      </c>
      <c r="N19" s="292">
        <v>261</v>
      </c>
      <c r="O19" s="449">
        <v>240</v>
      </c>
      <c r="P19" s="333" t="s">
        <v>390</v>
      </c>
      <c r="Q19" s="447" t="s">
        <v>268</v>
      </c>
      <c r="R19" s="334"/>
    </row>
    <row r="20" spans="1:29" ht="13.15" x14ac:dyDescent="0.25">
      <c r="A20" s="280" t="s">
        <v>116</v>
      </c>
      <c r="B20" s="430" t="s">
        <v>7</v>
      </c>
      <c r="C20" s="280">
        <v>17</v>
      </c>
      <c r="D20" s="280">
        <v>345</v>
      </c>
      <c r="E20" s="281">
        <v>41719.461805555555</v>
      </c>
      <c r="F20" s="281">
        <v>41725.501388888886</v>
      </c>
      <c r="G20" s="431">
        <f t="shared" si="4"/>
        <v>144.94999999995343</v>
      </c>
      <c r="H20" s="431">
        <f t="shared" si="5"/>
        <v>13.953929273079996</v>
      </c>
      <c r="I20" s="432">
        <f t="shared" si="6"/>
        <v>6656.024263259158</v>
      </c>
      <c r="J20" s="462">
        <f t="shared" si="7"/>
        <v>1.5518246610663063E-3</v>
      </c>
      <c r="K20" s="462"/>
      <c r="L20" s="462"/>
      <c r="M20" s="399">
        <v>460</v>
      </c>
      <c r="N20" s="399">
        <v>509</v>
      </c>
      <c r="O20" s="453">
        <v>477</v>
      </c>
      <c r="P20" s="284" t="s">
        <v>391</v>
      </c>
      <c r="Q20" s="446" t="s">
        <v>283</v>
      </c>
    </row>
    <row r="21" spans="1:29" ht="13.15" x14ac:dyDescent="0.25">
      <c r="A21" s="280" t="s">
        <v>127</v>
      </c>
      <c r="B21" s="280" t="s">
        <v>4</v>
      </c>
      <c r="C21" s="280">
        <v>17</v>
      </c>
      <c r="D21" s="280">
        <v>3410</v>
      </c>
      <c r="E21" s="281">
        <v>41701.306944444441</v>
      </c>
      <c r="F21" s="281">
        <v>41704.701388888891</v>
      </c>
      <c r="G21" s="356">
        <f t="shared" si="4"/>
        <v>81.466666666790843</v>
      </c>
      <c r="H21" s="356">
        <f t="shared" si="5"/>
        <v>33.944444444496185</v>
      </c>
      <c r="I21" s="283">
        <f t="shared" si="6"/>
        <v>5702.666666675359</v>
      </c>
      <c r="J21" s="436">
        <f t="shared" si="7"/>
        <v>1.3295532614020832E-3</v>
      </c>
      <c r="K21" s="436">
        <f t="shared" ref="K21:K28" si="8">I21/$T$4</f>
        <v>1.7670790734823972E-3</v>
      </c>
      <c r="L21" s="436">
        <f>I21/$U$4</f>
        <v>1.7783286449804109E-3</v>
      </c>
      <c r="M21" s="399">
        <v>105</v>
      </c>
      <c r="N21" s="399">
        <v>180</v>
      </c>
      <c r="O21" s="453">
        <v>168</v>
      </c>
      <c r="P21" s="284" t="s">
        <v>392</v>
      </c>
      <c r="Q21" s="446" t="s">
        <v>240</v>
      </c>
    </row>
    <row r="22" spans="1:29" ht="13.15" x14ac:dyDescent="0.25">
      <c r="A22" s="278" t="s">
        <v>119</v>
      </c>
      <c r="B22" s="331" t="s">
        <v>5</v>
      </c>
      <c r="C22" s="278">
        <v>13</v>
      </c>
      <c r="D22" s="278">
        <v>1160</v>
      </c>
      <c r="E22" s="279">
        <v>41716.421527777777</v>
      </c>
      <c r="F22" s="279">
        <v>41717.702777777777</v>
      </c>
      <c r="G22" s="364">
        <f t="shared" si="4"/>
        <v>30.75</v>
      </c>
      <c r="H22" s="364">
        <f t="shared" si="5"/>
        <v>30.75</v>
      </c>
      <c r="I22" s="332">
        <f t="shared" si="6"/>
        <v>5166</v>
      </c>
      <c r="J22" s="461">
        <f t="shared" si="7"/>
        <v>1.2044316369638811E-3</v>
      </c>
      <c r="K22" s="461">
        <f t="shared" si="8"/>
        <v>1.6007827613273584E-3</v>
      </c>
      <c r="L22" s="461"/>
      <c r="M22" s="292">
        <v>0</v>
      </c>
      <c r="N22" s="292">
        <v>181</v>
      </c>
      <c r="O22" s="449">
        <v>168</v>
      </c>
      <c r="P22" s="333" t="s">
        <v>393</v>
      </c>
      <c r="Q22" s="447" t="s">
        <v>259</v>
      </c>
      <c r="R22" s="334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</row>
    <row r="23" spans="1:29" ht="13.15" x14ac:dyDescent="0.25">
      <c r="A23" s="419" t="s">
        <v>127</v>
      </c>
      <c r="B23" s="419" t="s">
        <v>175</v>
      </c>
      <c r="C23" s="278">
        <v>20</v>
      </c>
      <c r="D23" s="278">
        <v>1040</v>
      </c>
      <c r="E23" s="279">
        <v>41708.618055555555</v>
      </c>
      <c r="F23" s="279">
        <v>41709.881249999999</v>
      </c>
      <c r="G23" s="420">
        <f t="shared" si="4"/>
        <v>30.316666666651145</v>
      </c>
      <c r="H23" s="420">
        <f t="shared" si="5"/>
        <v>30.316666666651145</v>
      </c>
      <c r="I23" s="421">
        <f t="shared" si="6"/>
        <v>5093.1999999973923</v>
      </c>
      <c r="J23" s="464">
        <f t="shared" si="7"/>
        <v>1.1874586166049745E-3</v>
      </c>
      <c r="K23" s="464">
        <f t="shared" si="8"/>
        <v>1.5782243050693626E-3</v>
      </c>
      <c r="L23" s="464">
        <f>I23/$U$4</f>
        <v>1.5882715901208416E-3</v>
      </c>
      <c r="M23" s="292">
        <v>0</v>
      </c>
      <c r="N23" s="292">
        <v>180</v>
      </c>
      <c r="O23" s="449">
        <v>168</v>
      </c>
      <c r="P23" s="333" t="s">
        <v>394</v>
      </c>
      <c r="Q23" s="447" t="s">
        <v>243</v>
      </c>
      <c r="R23" s="334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</row>
    <row r="24" spans="1:29" ht="13.15" x14ac:dyDescent="0.25">
      <c r="A24" s="419" t="s">
        <v>108</v>
      </c>
      <c r="B24" s="419" t="s">
        <v>175</v>
      </c>
      <c r="C24" s="278">
        <v>32</v>
      </c>
      <c r="D24" s="278">
        <v>1471</v>
      </c>
      <c r="E24" s="279">
        <v>41704.04583333333</v>
      </c>
      <c r="F24" s="279">
        <v>41704.533333333333</v>
      </c>
      <c r="G24" s="420">
        <f t="shared" si="4"/>
        <v>11.700000000069849</v>
      </c>
      <c r="H24" s="420">
        <f t="shared" si="5"/>
        <v>11.700000000069849</v>
      </c>
      <c r="I24" s="421">
        <f t="shared" si="6"/>
        <v>4481.1000000267522</v>
      </c>
      <c r="J24" s="464">
        <f t="shared" si="7"/>
        <v>1.0447500209893668E-3</v>
      </c>
      <c r="K24" s="464">
        <f t="shared" si="8"/>
        <v>1.3885535485533972E-3</v>
      </c>
      <c r="L24" s="464">
        <f>I24/$U$4</f>
        <v>1.3973933524182511E-3</v>
      </c>
      <c r="M24" s="292">
        <v>0</v>
      </c>
      <c r="N24" s="292">
        <v>410</v>
      </c>
      <c r="O24" s="449">
        <v>383</v>
      </c>
      <c r="P24" s="333" t="s">
        <v>395</v>
      </c>
      <c r="Q24" s="447" t="s">
        <v>177</v>
      </c>
      <c r="R24" s="334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</row>
    <row r="25" spans="1:29" ht="13.15" x14ac:dyDescent="0.25">
      <c r="A25" s="278" t="s">
        <v>126</v>
      </c>
      <c r="B25" s="331" t="s">
        <v>5</v>
      </c>
      <c r="C25" s="278">
        <v>19</v>
      </c>
      <c r="D25" s="278">
        <v>3110</v>
      </c>
      <c r="E25" s="279">
        <v>41722.861111111109</v>
      </c>
      <c r="F25" s="279">
        <v>41723.788194444445</v>
      </c>
      <c r="G25" s="364">
        <f t="shared" si="4"/>
        <v>22.250000000058208</v>
      </c>
      <c r="H25" s="364">
        <f t="shared" si="5"/>
        <v>22.250000000058208</v>
      </c>
      <c r="I25" s="332">
        <f t="shared" si="6"/>
        <v>3448.7500000090222</v>
      </c>
      <c r="J25" s="461">
        <f t="shared" si="7"/>
        <v>8.0406186759389301E-4</v>
      </c>
      <c r="K25" s="461">
        <f t="shared" si="8"/>
        <v>1.0686603848513686E-3</v>
      </c>
      <c r="L25" s="461"/>
      <c r="M25" s="449">
        <v>0</v>
      </c>
      <c r="N25" s="449">
        <v>168</v>
      </c>
      <c r="O25" s="449">
        <v>155</v>
      </c>
      <c r="P25" s="333" t="s">
        <v>341</v>
      </c>
      <c r="Q25" s="447" t="s">
        <v>357</v>
      </c>
      <c r="R25" s="334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</row>
    <row r="26" spans="1:29" ht="13.15" x14ac:dyDescent="0.25">
      <c r="A26" s="280" t="s">
        <v>114</v>
      </c>
      <c r="B26" s="280" t="s">
        <v>4</v>
      </c>
      <c r="C26" s="280">
        <v>29</v>
      </c>
      <c r="D26" s="280">
        <v>310</v>
      </c>
      <c r="E26" s="281">
        <v>41723.504166666666</v>
      </c>
      <c r="F26" s="281">
        <v>41726.981249999997</v>
      </c>
      <c r="G26" s="282">
        <f t="shared" si="4"/>
        <v>83.449999999953434</v>
      </c>
      <c r="H26" s="309">
        <f t="shared" si="5"/>
        <v>6.7563457330378052</v>
      </c>
      <c r="I26" s="283">
        <f t="shared" si="6"/>
        <v>2797.1271334776511</v>
      </c>
      <c r="J26" s="329">
        <f t="shared" si="7"/>
        <v>6.5213867831408743E-4</v>
      </c>
      <c r="K26" s="329">
        <f t="shared" si="8"/>
        <v>8.6674272096632461E-4</v>
      </c>
      <c r="L26" s="329">
        <f>I26/$U$4</f>
        <v>8.7226057489613105E-4</v>
      </c>
      <c r="M26" s="453">
        <v>420</v>
      </c>
      <c r="N26" s="453">
        <v>457</v>
      </c>
      <c r="O26" s="453">
        <v>414</v>
      </c>
      <c r="P26" s="284" t="s">
        <v>396</v>
      </c>
      <c r="Q26" s="446" t="s">
        <v>338</v>
      </c>
    </row>
    <row r="27" spans="1:29" ht="13.15" x14ac:dyDescent="0.25">
      <c r="A27" s="280" t="s">
        <v>114</v>
      </c>
      <c r="B27" s="280" t="s">
        <v>4</v>
      </c>
      <c r="C27" s="280">
        <v>24</v>
      </c>
      <c r="D27" s="280">
        <v>310</v>
      </c>
      <c r="E27" s="281">
        <v>41719.686111111114</v>
      </c>
      <c r="F27" s="281">
        <v>41722.4375</v>
      </c>
      <c r="G27" s="282">
        <f t="shared" si="4"/>
        <v>66.033333333267365</v>
      </c>
      <c r="H27" s="309">
        <f t="shared" si="5"/>
        <v>5.3462436177918873</v>
      </c>
      <c r="I27" s="283">
        <f t="shared" si="6"/>
        <v>2213.3448577658414</v>
      </c>
      <c r="J27" s="329">
        <f t="shared" si="7"/>
        <v>5.1603224355487823E-4</v>
      </c>
      <c r="K27" s="329">
        <f t="shared" si="8"/>
        <v>6.8584674664810548E-4</v>
      </c>
      <c r="L27" s="329">
        <f>I27/$U$4</f>
        <v>6.902129813734667E-4</v>
      </c>
      <c r="M27" s="453">
        <v>420</v>
      </c>
      <c r="N27" s="453">
        <v>457</v>
      </c>
      <c r="O27" s="453">
        <v>414</v>
      </c>
      <c r="P27" s="284" t="s">
        <v>396</v>
      </c>
      <c r="Q27" s="446" t="s">
        <v>338</v>
      </c>
    </row>
    <row r="28" spans="1:29" ht="13.15" x14ac:dyDescent="0.25">
      <c r="A28" s="419" t="s">
        <v>107</v>
      </c>
      <c r="B28" s="419" t="s">
        <v>175</v>
      </c>
      <c r="C28" s="278">
        <v>33</v>
      </c>
      <c r="D28" s="278">
        <v>1000</v>
      </c>
      <c r="E28" s="279">
        <v>41727.236111111109</v>
      </c>
      <c r="F28" s="279">
        <v>41728.168749999997</v>
      </c>
      <c r="G28" s="420">
        <f t="shared" si="4"/>
        <v>22.383333333302289</v>
      </c>
      <c r="H28" s="420">
        <f t="shared" si="5"/>
        <v>22.383333333302289</v>
      </c>
      <c r="I28" s="421">
        <f t="shared" si="6"/>
        <v>2081.6499999971129</v>
      </c>
      <c r="J28" s="464">
        <f t="shared" si="7"/>
        <v>4.853281295165284E-4</v>
      </c>
      <c r="K28" s="464">
        <f t="shared" si="8"/>
        <v>6.4503860532568217E-4</v>
      </c>
      <c r="L28" s="464">
        <f>I28/$U$4</f>
        <v>6.4914504743033001E-4</v>
      </c>
      <c r="M28" s="449">
        <v>0</v>
      </c>
      <c r="N28" s="449">
        <v>100</v>
      </c>
      <c r="O28" s="449">
        <v>93</v>
      </c>
      <c r="P28" s="333" t="s">
        <v>388</v>
      </c>
      <c r="Q28" s="447" t="s">
        <v>375</v>
      </c>
      <c r="R28" s="334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</row>
    <row r="29" spans="1:29" ht="13.15" x14ac:dyDescent="0.25">
      <c r="A29" s="280" t="s">
        <v>127</v>
      </c>
      <c r="B29" s="430" t="s">
        <v>7</v>
      </c>
      <c r="C29" s="280">
        <v>19</v>
      </c>
      <c r="D29" s="280">
        <v>310</v>
      </c>
      <c r="E29" s="281">
        <v>41704.791666666664</v>
      </c>
      <c r="F29" s="281">
        <v>41706.319444444445</v>
      </c>
      <c r="G29" s="431">
        <f t="shared" si="4"/>
        <v>36.666666666744277</v>
      </c>
      <c r="H29" s="431">
        <f t="shared" si="5"/>
        <v>10.185185185206743</v>
      </c>
      <c r="I29" s="432">
        <f t="shared" si="6"/>
        <v>1711.1111111147329</v>
      </c>
      <c r="J29" s="462">
        <f t="shared" si="7"/>
        <v>3.9893851269589685E-4</v>
      </c>
      <c r="K29" s="462"/>
      <c r="L29" s="462"/>
      <c r="M29" s="399">
        <v>130</v>
      </c>
      <c r="N29" s="399">
        <v>180</v>
      </c>
      <c r="O29" s="453">
        <v>168</v>
      </c>
      <c r="P29" s="284" t="s">
        <v>397</v>
      </c>
      <c r="Q29" s="446" t="s">
        <v>241</v>
      </c>
    </row>
    <row r="30" spans="1:29" ht="13.15" x14ac:dyDescent="0.25">
      <c r="A30" s="280" t="s">
        <v>116</v>
      </c>
      <c r="B30" s="280" t="s">
        <v>4</v>
      </c>
      <c r="C30" s="280">
        <v>18</v>
      </c>
      <c r="D30" s="280">
        <v>1850</v>
      </c>
      <c r="E30" s="281">
        <v>41719.81527777778</v>
      </c>
      <c r="F30" s="281">
        <v>41720.256944444445</v>
      </c>
      <c r="G30" s="356">
        <f t="shared" si="4"/>
        <v>10.599999999976717</v>
      </c>
      <c r="H30" s="356">
        <f t="shared" si="5"/>
        <v>3.3111984282834932</v>
      </c>
      <c r="I30" s="283">
        <f t="shared" si="6"/>
        <v>1579.4416502912263</v>
      </c>
      <c r="J30" s="436">
        <f t="shared" si="7"/>
        <v>3.6824031985079275E-4</v>
      </c>
      <c r="K30" s="436">
        <f>I30/$T$4</f>
        <v>4.8941985410542565E-4</v>
      </c>
      <c r="L30" s="436">
        <f>I30/$U$4</f>
        <v>4.9253559675889751E-4</v>
      </c>
      <c r="M30" s="399">
        <v>350</v>
      </c>
      <c r="N30" s="399">
        <v>509</v>
      </c>
      <c r="O30" s="453">
        <v>477</v>
      </c>
      <c r="P30" s="284" t="s">
        <v>398</v>
      </c>
      <c r="Q30" s="446" t="s">
        <v>285</v>
      </c>
    </row>
    <row r="31" spans="1:29" ht="13.15" x14ac:dyDescent="0.25">
      <c r="A31" s="280" t="s">
        <v>116</v>
      </c>
      <c r="B31" s="430" t="s">
        <v>7</v>
      </c>
      <c r="C31" s="280">
        <v>15</v>
      </c>
      <c r="D31" s="280">
        <v>345</v>
      </c>
      <c r="E31" s="281">
        <v>41704.5</v>
      </c>
      <c r="F31" s="281">
        <v>41705.921527777777</v>
      </c>
      <c r="G31" s="431">
        <f t="shared" si="4"/>
        <v>34.116666666639503</v>
      </c>
      <c r="H31" s="431">
        <f t="shared" si="5"/>
        <v>3.2843156516018381</v>
      </c>
      <c r="I31" s="432">
        <f t="shared" si="6"/>
        <v>1566.6185658140769</v>
      </c>
      <c r="J31" s="462">
        <f t="shared" si="7"/>
        <v>3.6525067048421531E-4</v>
      </c>
      <c r="K31" s="462"/>
      <c r="L31" s="462"/>
      <c r="M31" s="399">
        <v>460</v>
      </c>
      <c r="N31" s="399">
        <v>509</v>
      </c>
      <c r="O31" s="453">
        <v>477</v>
      </c>
      <c r="P31" s="284" t="s">
        <v>399</v>
      </c>
      <c r="Q31" s="446" t="s">
        <v>281</v>
      </c>
    </row>
    <row r="32" spans="1:29" s="335" customFormat="1" x14ac:dyDescent="0.2">
      <c r="A32" s="280" t="s">
        <v>111</v>
      </c>
      <c r="B32" s="424" t="s">
        <v>175</v>
      </c>
      <c r="C32" s="280">
        <v>29</v>
      </c>
      <c r="D32" s="280">
        <v>3669</v>
      </c>
      <c r="E32" s="281">
        <v>41729.342361111114</v>
      </c>
      <c r="F32" s="281">
        <v>41729.56527777778</v>
      </c>
      <c r="G32" s="425">
        <f t="shared" si="4"/>
        <v>5.3499999999767169</v>
      </c>
      <c r="H32" s="425">
        <f t="shared" si="5"/>
        <v>5.3499999999767169</v>
      </c>
      <c r="I32" s="426">
        <f t="shared" si="6"/>
        <v>1283.9999999944121</v>
      </c>
      <c r="J32" s="463">
        <f t="shared" si="7"/>
        <v>2.9935931510934825E-4</v>
      </c>
      <c r="K32" s="463">
        <f>I32/$T$4</f>
        <v>3.978716735453703E-4</v>
      </c>
      <c r="L32" s="463">
        <f>I32/$U$4</f>
        <v>4.0040460254993511E-4</v>
      </c>
      <c r="M32" s="453">
        <v>0</v>
      </c>
      <c r="N32" s="453">
        <v>261</v>
      </c>
      <c r="O32" s="453">
        <v>240</v>
      </c>
      <c r="P32" s="284" t="s">
        <v>355</v>
      </c>
      <c r="Q32" s="446" t="s">
        <v>359</v>
      </c>
      <c r="R32" s="285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spans="1:29" x14ac:dyDescent="0.2">
      <c r="A33" s="280" t="s">
        <v>132</v>
      </c>
      <c r="B33" s="430" t="s">
        <v>7</v>
      </c>
      <c r="C33" s="280">
        <v>23</v>
      </c>
      <c r="D33" s="280">
        <v>9650</v>
      </c>
      <c r="E33" s="407">
        <v>41698.9375</v>
      </c>
      <c r="F33" s="281">
        <v>41699.130555555559</v>
      </c>
      <c r="G33" s="431">
        <f t="shared" si="4"/>
        <v>4.6333333334187046</v>
      </c>
      <c r="H33" s="431">
        <f t="shared" si="5"/>
        <v>2.6111954459684159</v>
      </c>
      <c r="I33" s="432">
        <f t="shared" si="6"/>
        <v>1258.5962049567765</v>
      </c>
      <c r="J33" s="462">
        <f t="shared" si="7"/>
        <v>2.9343652485726263E-4</v>
      </c>
      <c r="K33" s="462"/>
      <c r="L33" s="462"/>
      <c r="M33" s="399">
        <v>230</v>
      </c>
      <c r="N33" s="399">
        <v>527</v>
      </c>
      <c r="O33" s="453">
        <v>482</v>
      </c>
      <c r="P33" s="284" t="s">
        <v>286</v>
      </c>
      <c r="Q33" s="446" t="s">
        <v>287</v>
      </c>
    </row>
    <row r="34" spans="1:29" x14ac:dyDescent="0.2">
      <c r="A34" s="280" t="s">
        <v>110</v>
      </c>
      <c r="B34" s="286" t="s">
        <v>147</v>
      </c>
      <c r="C34" s="280">
        <v>33</v>
      </c>
      <c r="D34" s="280">
        <v>8160</v>
      </c>
      <c r="E34" s="281">
        <v>41706.979166666664</v>
      </c>
      <c r="F34" s="281">
        <v>41707.275000000001</v>
      </c>
      <c r="G34" s="408">
        <f t="shared" si="4"/>
        <v>7.1000000000931323</v>
      </c>
      <c r="H34" s="408">
        <f t="shared" si="5"/>
        <v>2.5019047619375798</v>
      </c>
      <c r="I34" s="287">
        <f t="shared" si="6"/>
        <v>1215.9257143016639</v>
      </c>
      <c r="J34" s="465">
        <f t="shared" si="7"/>
        <v>2.8348807559094646E-4</v>
      </c>
      <c r="K34" s="465">
        <f t="shared" ref="K34:K78" si="9">I34/$T$4</f>
        <v>3.7677756920417307E-4</v>
      </c>
      <c r="L34" s="465"/>
      <c r="M34" s="399">
        <v>340</v>
      </c>
      <c r="N34" s="399">
        <v>525</v>
      </c>
      <c r="O34" s="453">
        <v>486</v>
      </c>
      <c r="P34" s="284" t="s">
        <v>167</v>
      </c>
      <c r="Q34" s="446" t="s">
        <v>168</v>
      </c>
    </row>
    <row r="35" spans="1:29" x14ac:dyDescent="0.2">
      <c r="A35" s="280" t="s">
        <v>132</v>
      </c>
      <c r="B35" s="280" t="s">
        <v>4</v>
      </c>
      <c r="C35" s="280">
        <v>36</v>
      </c>
      <c r="D35" s="280">
        <v>9650</v>
      </c>
      <c r="E35" s="281">
        <v>41712.518055555556</v>
      </c>
      <c r="F35" s="281">
        <v>41713.21875</v>
      </c>
      <c r="G35" s="356">
        <f t="shared" si="4"/>
        <v>16.816666666651145</v>
      </c>
      <c r="H35" s="356">
        <f t="shared" si="5"/>
        <v>2.3294433902571794</v>
      </c>
      <c r="I35" s="283">
        <f t="shared" si="6"/>
        <v>1122.7917141039604</v>
      </c>
      <c r="J35" s="436">
        <f t="shared" si="7"/>
        <v>2.6177426678043264E-4</v>
      </c>
      <c r="K35" s="436">
        <f t="shared" si="9"/>
        <v>3.4791823857894226E-4</v>
      </c>
      <c r="L35" s="436">
        <f>I35/$U$4</f>
        <v>3.5013315423217535E-4</v>
      </c>
      <c r="M35" s="399">
        <v>454</v>
      </c>
      <c r="N35" s="399">
        <v>527</v>
      </c>
      <c r="O35" s="453">
        <v>482</v>
      </c>
      <c r="P35" s="284" t="s">
        <v>286</v>
      </c>
      <c r="Q35" s="446" t="s">
        <v>301</v>
      </c>
      <c r="R35" s="63"/>
    </row>
    <row r="36" spans="1:29" x14ac:dyDescent="0.2">
      <c r="A36" s="278" t="s">
        <v>125</v>
      </c>
      <c r="B36" s="331" t="s">
        <v>5</v>
      </c>
      <c r="C36" s="278">
        <v>16</v>
      </c>
      <c r="D36" s="278">
        <v>782</v>
      </c>
      <c r="E36" s="279">
        <v>41706.555555555555</v>
      </c>
      <c r="F36" s="279">
        <v>41707.106249999997</v>
      </c>
      <c r="G36" s="364">
        <f t="shared" si="4"/>
        <v>13.21666666661622</v>
      </c>
      <c r="H36" s="364">
        <f t="shared" si="5"/>
        <v>13.21666666661622</v>
      </c>
      <c r="I36" s="332">
        <f t="shared" si="6"/>
        <v>938.38333332975162</v>
      </c>
      <c r="J36" s="461">
        <f t="shared" si="7"/>
        <v>2.1878021181997211E-4</v>
      </c>
      <c r="K36" s="461">
        <f t="shared" si="9"/>
        <v>2.9077581562353286E-4</v>
      </c>
      <c r="L36" s="461"/>
      <c r="M36" s="292">
        <v>0</v>
      </c>
      <c r="N36" s="292">
        <v>75</v>
      </c>
      <c r="O36" s="449">
        <v>71</v>
      </c>
      <c r="P36" s="333" t="s">
        <v>308</v>
      </c>
      <c r="Q36" s="447" t="s">
        <v>309</v>
      </c>
      <c r="R36" s="334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</row>
    <row r="37" spans="1:29" x14ac:dyDescent="0.2">
      <c r="A37" s="280" t="s">
        <v>111</v>
      </c>
      <c r="B37" s="280" t="s">
        <v>4</v>
      </c>
      <c r="C37" s="280">
        <v>19</v>
      </c>
      <c r="D37" s="280">
        <v>310</v>
      </c>
      <c r="E37" s="281">
        <v>41706.635416666664</v>
      </c>
      <c r="F37" s="281">
        <v>41707.393750000003</v>
      </c>
      <c r="G37" s="356">
        <f t="shared" si="4"/>
        <v>18.200000000128057</v>
      </c>
      <c r="H37" s="356">
        <f t="shared" si="5"/>
        <v>3.9049808429393531</v>
      </c>
      <c r="I37" s="283">
        <f t="shared" si="6"/>
        <v>937.19540230544476</v>
      </c>
      <c r="J37" s="436">
        <f t="shared" si="7"/>
        <v>2.1850325059112851E-4</v>
      </c>
      <c r="K37" s="436">
        <f t="shared" si="9"/>
        <v>2.9040771273825287E-4</v>
      </c>
      <c r="L37" s="436">
        <f t="shared" ref="L37:L44" si="10">I37/$U$4</f>
        <v>2.9225650511944802E-4</v>
      </c>
      <c r="M37" s="399">
        <v>205</v>
      </c>
      <c r="N37" s="399">
        <v>261</v>
      </c>
      <c r="O37" s="453">
        <v>240</v>
      </c>
      <c r="P37" s="284" t="s">
        <v>180</v>
      </c>
      <c r="Q37" s="446" t="s">
        <v>264</v>
      </c>
    </row>
    <row r="38" spans="1:29" x14ac:dyDescent="0.2">
      <c r="A38" s="280" t="s">
        <v>120</v>
      </c>
      <c r="B38" s="280" t="s">
        <v>4</v>
      </c>
      <c r="C38" s="280">
        <v>11</v>
      </c>
      <c r="D38" s="280">
        <v>3440</v>
      </c>
      <c r="E38" s="281">
        <v>41722.363888888889</v>
      </c>
      <c r="F38" s="281">
        <v>41724.104166666664</v>
      </c>
      <c r="G38" s="356">
        <f t="shared" si="4"/>
        <v>41.766666666604578</v>
      </c>
      <c r="H38" s="356">
        <f t="shared" si="5"/>
        <v>1.7989388264642421</v>
      </c>
      <c r="I38" s="283">
        <f t="shared" si="6"/>
        <v>883.27896379394281</v>
      </c>
      <c r="J38" s="436">
        <f t="shared" si="7"/>
        <v>2.0593285486993789E-4</v>
      </c>
      <c r="K38" s="436">
        <f t="shared" si="9"/>
        <v>2.7370068499505139E-4</v>
      </c>
      <c r="L38" s="436">
        <f t="shared" si="10"/>
        <v>2.7544311716524251E-4</v>
      </c>
      <c r="M38" s="453">
        <v>511</v>
      </c>
      <c r="N38" s="453">
        <v>534</v>
      </c>
      <c r="O38" s="453">
        <v>491</v>
      </c>
      <c r="P38" s="284" t="s">
        <v>339</v>
      </c>
      <c r="Q38" s="446" t="s">
        <v>366</v>
      </c>
    </row>
    <row r="39" spans="1:29" x14ac:dyDescent="0.2">
      <c r="A39" s="280" t="s">
        <v>110</v>
      </c>
      <c r="B39" s="280" t="s">
        <v>4</v>
      </c>
      <c r="C39" s="280">
        <v>32</v>
      </c>
      <c r="D39" s="280">
        <v>876</v>
      </c>
      <c r="E39" s="281">
        <v>41705.972222222219</v>
      </c>
      <c r="F39" s="281">
        <v>41706.163194444445</v>
      </c>
      <c r="G39" s="356">
        <f t="shared" si="4"/>
        <v>4.5833333334303461</v>
      </c>
      <c r="H39" s="356">
        <f t="shared" si="5"/>
        <v>1.7896825397204208</v>
      </c>
      <c r="I39" s="283">
        <f t="shared" si="6"/>
        <v>869.78571430412455</v>
      </c>
      <c r="J39" s="436">
        <f t="shared" si="7"/>
        <v>2.0278695928902736E-4</v>
      </c>
      <c r="K39" s="436">
        <f t="shared" si="9"/>
        <v>2.6951954655571916E-4</v>
      </c>
      <c r="L39" s="436">
        <f t="shared" si="10"/>
        <v>2.7123536077964958E-4</v>
      </c>
      <c r="M39" s="399">
        <v>320</v>
      </c>
      <c r="N39" s="399">
        <v>525</v>
      </c>
      <c r="O39" s="453">
        <v>486</v>
      </c>
      <c r="P39" s="284" t="s">
        <v>165</v>
      </c>
      <c r="Q39" s="446" t="s">
        <v>166</v>
      </c>
    </row>
    <row r="40" spans="1:29" s="335" customFormat="1" x14ac:dyDescent="0.2">
      <c r="A40" s="280" t="s">
        <v>114</v>
      </c>
      <c r="B40" s="424" t="s">
        <v>175</v>
      </c>
      <c r="C40" s="280">
        <v>20</v>
      </c>
      <c r="D40" s="280">
        <v>740</v>
      </c>
      <c r="E40" s="281">
        <v>41717.438888888886</v>
      </c>
      <c r="F40" s="281">
        <v>41717.520138888889</v>
      </c>
      <c r="G40" s="467">
        <f t="shared" si="4"/>
        <v>1.9500000000698492</v>
      </c>
      <c r="H40" s="468">
        <f t="shared" si="5"/>
        <v>1.9500000000698492</v>
      </c>
      <c r="I40" s="426">
        <f t="shared" si="6"/>
        <v>807.30000002891757</v>
      </c>
      <c r="J40" s="469">
        <f t="shared" si="7"/>
        <v>1.8821867219430321E-4</v>
      </c>
      <c r="K40" s="469">
        <f t="shared" si="9"/>
        <v>2.5015716671813147E-4</v>
      </c>
      <c r="L40" s="469">
        <f t="shared" si="10"/>
        <v>2.5174971623952342E-4</v>
      </c>
      <c r="M40" s="453">
        <v>0</v>
      </c>
      <c r="N40" s="453">
        <v>457</v>
      </c>
      <c r="O40" s="453">
        <v>414</v>
      </c>
      <c r="P40" s="284" t="s">
        <v>332</v>
      </c>
      <c r="Q40" s="446" t="s">
        <v>334</v>
      </c>
      <c r="R40" s="285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</row>
    <row r="41" spans="1:29" x14ac:dyDescent="0.2">
      <c r="A41" s="280" t="s">
        <v>110</v>
      </c>
      <c r="B41" s="280" t="s">
        <v>4</v>
      </c>
      <c r="C41" s="280">
        <v>37</v>
      </c>
      <c r="D41" s="280">
        <v>1850</v>
      </c>
      <c r="E41" s="281">
        <v>41729.8125</v>
      </c>
      <c r="F41" s="410">
        <v>41729.999988425923</v>
      </c>
      <c r="G41" s="356">
        <f t="shared" si="4"/>
        <v>4.4997222221572883</v>
      </c>
      <c r="H41" s="356">
        <f t="shared" si="5"/>
        <v>1.6284708994473995</v>
      </c>
      <c r="I41" s="283">
        <f t="shared" si="6"/>
        <v>791.43685713143623</v>
      </c>
      <c r="J41" s="436">
        <f t="shared" si="7"/>
        <v>1.8452024571977642E-4</v>
      </c>
      <c r="K41" s="436">
        <f t="shared" si="9"/>
        <v>2.4524167200447278E-4</v>
      </c>
      <c r="L41" s="436">
        <f t="shared" si="10"/>
        <v>2.4680292852372401E-4</v>
      </c>
      <c r="M41" s="453">
        <v>335</v>
      </c>
      <c r="N41" s="399">
        <v>525</v>
      </c>
      <c r="O41" s="453">
        <v>486</v>
      </c>
      <c r="P41" s="284" t="s">
        <v>284</v>
      </c>
      <c r="Q41" s="446" t="s">
        <v>381</v>
      </c>
    </row>
    <row r="42" spans="1:29" x14ac:dyDescent="0.2">
      <c r="A42" s="280" t="s">
        <v>126</v>
      </c>
      <c r="B42" s="280" t="s">
        <v>4</v>
      </c>
      <c r="C42" s="280">
        <v>15</v>
      </c>
      <c r="D42" s="280">
        <v>310</v>
      </c>
      <c r="E42" s="281">
        <v>41708.274305555555</v>
      </c>
      <c r="F42" s="281">
        <v>41709.040277777778</v>
      </c>
      <c r="G42" s="356">
        <f t="shared" si="4"/>
        <v>18.383333333360497</v>
      </c>
      <c r="H42" s="356">
        <f t="shared" si="5"/>
        <v>4.7052579365148892</v>
      </c>
      <c r="I42" s="283">
        <f t="shared" si="6"/>
        <v>729.31498015980787</v>
      </c>
      <c r="J42" s="436">
        <f t="shared" si="7"/>
        <v>1.7003678579484278E-4</v>
      </c>
      <c r="K42" s="436">
        <f t="shared" si="9"/>
        <v>2.2599203403360913E-4</v>
      </c>
      <c r="L42" s="436">
        <f t="shared" si="10"/>
        <v>2.2743074358712816E-4</v>
      </c>
      <c r="M42" s="399">
        <v>125</v>
      </c>
      <c r="N42" s="399">
        <v>168</v>
      </c>
      <c r="O42" s="453">
        <v>155</v>
      </c>
      <c r="P42" s="284" t="s">
        <v>180</v>
      </c>
      <c r="Q42" s="446" t="s">
        <v>250</v>
      </c>
    </row>
    <row r="43" spans="1:29" x14ac:dyDescent="0.2">
      <c r="A43" s="280" t="s">
        <v>110</v>
      </c>
      <c r="B43" s="280" t="s">
        <v>4</v>
      </c>
      <c r="C43" s="280">
        <v>26</v>
      </c>
      <c r="D43" s="280">
        <v>1710</v>
      </c>
      <c r="E43" s="407">
        <v>41691.425694444442</v>
      </c>
      <c r="F43" s="281">
        <v>41702.27847222222</v>
      </c>
      <c r="G43" s="356">
        <f t="shared" si="4"/>
        <v>260.46666666667443</v>
      </c>
      <c r="H43" s="356">
        <f t="shared" si="5"/>
        <v>1.4883809523809968</v>
      </c>
      <c r="I43" s="283">
        <f t="shared" si="6"/>
        <v>723.35314285716447</v>
      </c>
      <c r="J43" s="436">
        <f t="shared" si="7"/>
        <v>1.6864680796640005E-4</v>
      </c>
      <c r="K43" s="436">
        <f t="shared" si="9"/>
        <v>2.2414464603904663E-4</v>
      </c>
      <c r="L43" s="436">
        <f t="shared" si="10"/>
        <v>2.2557159475874598E-4</v>
      </c>
      <c r="M43" s="399">
        <v>522</v>
      </c>
      <c r="N43" s="399">
        <v>525</v>
      </c>
      <c r="O43" s="453">
        <v>486</v>
      </c>
      <c r="P43" s="284" t="s">
        <v>159</v>
      </c>
      <c r="Q43" s="446" t="s">
        <v>160</v>
      </c>
    </row>
    <row r="44" spans="1:29" x14ac:dyDescent="0.2">
      <c r="A44" s="280" t="s">
        <v>114</v>
      </c>
      <c r="B44" s="280" t="s">
        <v>4</v>
      </c>
      <c r="C44" s="280">
        <v>26</v>
      </c>
      <c r="D44" s="280">
        <v>310</v>
      </c>
      <c r="E44" s="281">
        <v>41722.446527777778</v>
      </c>
      <c r="F44" s="281">
        <v>41723.294444444444</v>
      </c>
      <c r="G44" s="282">
        <f t="shared" si="4"/>
        <v>20.349999999976717</v>
      </c>
      <c r="H44" s="309">
        <f t="shared" si="5"/>
        <v>1.6475929978099311</v>
      </c>
      <c r="I44" s="283">
        <f t="shared" si="6"/>
        <v>682.10350109331148</v>
      </c>
      <c r="J44" s="329">
        <f t="shared" si="7"/>
        <v>1.5902962377092753E-4</v>
      </c>
      <c r="K44" s="329">
        <f t="shared" si="9"/>
        <v>2.113626647292315E-4</v>
      </c>
      <c r="L44" s="329">
        <f t="shared" si="10"/>
        <v>2.1270824085231713E-4</v>
      </c>
      <c r="M44" s="453">
        <v>420</v>
      </c>
      <c r="N44" s="453">
        <v>457</v>
      </c>
      <c r="O44" s="453">
        <v>414</v>
      </c>
      <c r="P44" s="284" t="s">
        <v>180</v>
      </c>
      <c r="Q44" s="446" t="s">
        <v>338</v>
      </c>
    </row>
    <row r="45" spans="1:29" x14ac:dyDescent="0.2">
      <c r="A45" s="280" t="s">
        <v>113</v>
      </c>
      <c r="B45" s="286" t="s">
        <v>147</v>
      </c>
      <c r="C45" s="280">
        <v>38</v>
      </c>
      <c r="D45" s="280">
        <v>8160</v>
      </c>
      <c r="E45" s="281">
        <v>41706.979166666664</v>
      </c>
      <c r="F45" s="281">
        <v>41707.275000000001</v>
      </c>
      <c r="G45" s="408">
        <f t="shared" si="4"/>
        <v>7.1000000000931323</v>
      </c>
      <c r="H45" s="408">
        <f t="shared" si="5"/>
        <v>1.6449172577047919</v>
      </c>
      <c r="I45" s="287">
        <f t="shared" si="6"/>
        <v>648.09739953568806</v>
      </c>
      <c r="J45" s="465">
        <f t="shared" si="7"/>
        <v>1.5110124116043424E-4</v>
      </c>
      <c r="K45" s="465">
        <f t="shared" si="9"/>
        <v>2.0082523128877642E-4</v>
      </c>
      <c r="L45" s="465"/>
      <c r="M45" s="399">
        <v>325</v>
      </c>
      <c r="N45" s="399">
        <v>423</v>
      </c>
      <c r="O45" s="453">
        <v>394</v>
      </c>
      <c r="P45" s="284" t="s">
        <v>167</v>
      </c>
      <c r="Q45" s="446" t="s">
        <v>168</v>
      </c>
      <c r="R45" s="63"/>
    </row>
    <row r="46" spans="1:29" x14ac:dyDescent="0.2">
      <c r="A46" s="280" t="s">
        <v>132</v>
      </c>
      <c r="B46" s="280" t="s">
        <v>4</v>
      </c>
      <c r="C46" s="280">
        <v>26</v>
      </c>
      <c r="D46" s="280">
        <v>9650</v>
      </c>
      <c r="E46" s="281">
        <v>41703.727777777778</v>
      </c>
      <c r="F46" s="281">
        <v>41704.0625</v>
      </c>
      <c r="G46" s="356">
        <f t="shared" si="4"/>
        <v>8.0333333333255723</v>
      </c>
      <c r="H46" s="356">
        <f t="shared" si="5"/>
        <v>1.1737507906377023</v>
      </c>
      <c r="I46" s="283">
        <f t="shared" si="6"/>
        <v>565.74788108737255</v>
      </c>
      <c r="J46" s="436">
        <f t="shared" si="7"/>
        <v>1.3190178988132235E-4</v>
      </c>
      <c r="K46" s="436">
        <f t="shared" si="9"/>
        <v>1.7530767621024896E-4</v>
      </c>
      <c r="L46" s="436">
        <f>I46/$U$4</f>
        <v>1.7642371921436386E-4</v>
      </c>
      <c r="M46" s="399">
        <v>450</v>
      </c>
      <c r="N46" s="399">
        <v>527</v>
      </c>
      <c r="O46" s="453">
        <v>482</v>
      </c>
      <c r="P46" s="284" t="s">
        <v>286</v>
      </c>
      <c r="Q46" s="446" t="s">
        <v>290</v>
      </c>
    </row>
    <row r="47" spans="1:29" s="335" customFormat="1" x14ac:dyDescent="0.2">
      <c r="A47" s="280" t="s">
        <v>110</v>
      </c>
      <c r="B47" s="280" t="s">
        <v>4</v>
      </c>
      <c r="C47" s="280">
        <v>31</v>
      </c>
      <c r="D47" s="280">
        <v>1710</v>
      </c>
      <c r="E47" s="281">
        <v>41702.364583333336</v>
      </c>
      <c r="F47" s="281">
        <v>41710.759722222225</v>
      </c>
      <c r="G47" s="356">
        <f t="shared" si="4"/>
        <v>201.48333333333721</v>
      </c>
      <c r="H47" s="356">
        <f t="shared" si="5"/>
        <v>1.1513333333333555</v>
      </c>
      <c r="I47" s="283">
        <f t="shared" si="6"/>
        <v>559.5480000000108</v>
      </c>
      <c r="J47" s="436">
        <f t="shared" si="7"/>
        <v>1.3045631312425063E-4</v>
      </c>
      <c r="K47" s="436">
        <f t="shared" si="9"/>
        <v>1.733865258488614E-4</v>
      </c>
      <c r="L47" s="436">
        <f>I47/$U$4</f>
        <v>1.7449033843348167E-4</v>
      </c>
      <c r="M47" s="399">
        <v>522</v>
      </c>
      <c r="N47" s="399">
        <v>525</v>
      </c>
      <c r="O47" s="453">
        <v>486</v>
      </c>
      <c r="P47" s="284" t="s">
        <v>159</v>
      </c>
      <c r="Q47" s="446" t="s">
        <v>160</v>
      </c>
      <c r="R47" s="28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spans="1:29" x14ac:dyDescent="0.2">
      <c r="A48" s="280" t="s">
        <v>114</v>
      </c>
      <c r="B48" s="280" t="s">
        <v>4</v>
      </c>
      <c r="C48" s="280">
        <v>23</v>
      </c>
      <c r="D48" s="280">
        <v>310</v>
      </c>
      <c r="E48" s="281">
        <v>41719.472222222219</v>
      </c>
      <c r="F48" s="281">
        <v>41719.686111111114</v>
      </c>
      <c r="G48" s="282">
        <f t="shared" ref="G48:G79" si="11">(F48-E48)*24</f>
        <v>5.1333333334769122</v>
      </c>
      <c r="H48" s="309">
        <f t="shared" ref="H48:H79" si="12">G48*(N48-M48)/N48</f>
        <v>1.3142231947851175</v>
      </c>
      <c r="I48" s="283">
        <f t="shared" ref="I48:I79" si="13">H48*O48</f>
        <v>544.08840264103867</v>
      </c>
      <c r="J48" s="329">
        <f t="shared" ref="J48:J79" si="14">I48/$S$4</f>
        <v>1.2685197163105099E-4</v>
      </c>
      <c r="K48" s="329">
        <f t="shared" si="9"/>
        <v>1.685960773491896E-4</v>
      </c>
      <c r="L48" s="329">
        <f>I48/$U$4</f>
        <v>1.6966939300036002E-4</v>
      </c>
      <c r="M48" s="453">
        <v>340</v>
      </c>
      <c r="N48" s="453">
        <v>457</v>
      </c>
      <c r="O48" s="453">
        <v>414</v>
      </c>
      <c r="P48" s="284" t="s">
        <v>180</v>
      </c>
      <c r="Q48" s="446" t="s">
        <v>337</v>
      </c>
    </row>
    <row r="49" spans="1:29" x14ac:dyDescent="0.2">
      <c r="A49" s="280" t="s">
        <v>127</v>
      </c>
      <c r="B49" s="280" t="s">
        <v>4</v>
      </c>
      <c r="C49" s="280">
        <v>16</v>
      </c>
      <c r="D49" s="280">
        <v>310</v>
      </c>
      <c r="E49" s="281">
        <v>41700.84375</v>
      </c>
      <c r="F49" s="281">
        <v>41701.306944444441</v>
      </c>
      <c r="G49" s="356">
        <f t="shared" si="11"/>
        <v>11.116666666581295</v>
      </c>
      <c r="H49" s="356">
        <f t="shared" si="12"/>
        <v>3.0879629629392489</v>
      </c>
      <c r="I49" s="283">
        <f t="shared" si="13"/>
        <v>518.77777777379379</v>
      </c>
      <c r="J49" s="436">
        <f t="shared" si="14"/>
        <v>1.209509036207075E-4</v>
      </c>
      <c r="K49" s="436">
        <f t="shared" si="9"/>
        <v>1.6075310174603258E-4</v>
      </c>
      <c r="L49" s="436">
        <f>I49/$U$4</f>
        <v>1.6177648747831656E-4</v>
      </c>
      <c r="M49" s="399">
        <v>130</v>
      </c>
      <c r="N49" s="399">
        <v>180</v>
      </c>
      <c r="O49" s="453">
        <v>168</v>
      </c>
      <c r="P49" s="284" t="s">
        <v>180</v>
      </c>
      <c r="Q49" s="446" t="s">
        <v>238</v>
      </c>
    </row>
    <row r="50" spans="1:29" x14ac:dyDescent="0.2">
      <c r="A50" s="280" t="s">
        <v>112</v>
      </c>
      <c r="B50" s="286" t="s">
        <v>147</v>
      </c>
      <c r="C50" s="280">
        <v>52</v>
      </c>
      <c r="D50" s="280">
        <v>310</v>
      </c>
      <c r="E50" s="281">
        <v>41709.895833333336</v>
      </c>
      <c r="F50" s="281">
        <v>41710.152777777781</v>
      </c>
      <c r="G50" s="408">
        <f t="shared" si="11"/>
        <v>6.1666666666860692</v>
      </c>
      <c r="H50" s="408">
        <f t="shared" si="12"/>
        <v>1.6818181818234734</v>
      </c>
      <c r="I50" s="287">
        <f t="shared" si="13"/>
        <v>509.59090909251245</v>
      </c>
      <c r="J50" s="465">
        <f t="shared" si="14"/>
        <v>1.1880902300042723E-4</v>
      </c>
      <c r="K50" s="465">
        <f t="shared" si="9"/>
        <v>1.5790637681076865E-4</v>
      </c>
      <c r="L50" s="465"/>
      <c r="M50" s="399">
        <v>240</v>
      </c>
      <c r="N50" s="399">
        <v>330</v>
      </c>
      <c r="O50" s="453">
        <v>303</v>
      </c>
      <c r="P50" s="284" t="s">
        <v>180</v>
      </c>
      <c r="Q50" s="446" t="s">
        <v>319</v>
      </c>
    </row>
    <row r="51" spans="1:29" s="335" customFormat="1" x14ac:dyDescent="0.2">
      <c r="A51" s="280" t="s">
        <v>120</v>
      </c>
      <c r="B51" s="280" t="s">
        <v>4</v>
      </c>
      <c r="C51" s="280">
        <v>12</v>
      </c>
      <c r="D51" s="280">
        <v>4499</v>
      </c>
      <c r="E51" s="281">
        <v>41724.270833333336</v>
      </c>
      <c r="F51" s="410">
        <v>41729.999988425923</v>
      </c>
      <c r="G51" s="356">
        <f t="shared" si="11"/>
        <v>137.49972222209908</v>
      </c>
      <c r="H51" s="356">
        <f t="shared" si="12"/>
        <v>1.0299604660831392</v>
      </c>
      <c r="I51" s="283">
        <f t="shared" si="13"/>
        <v>505.71058884682134</v>
      </c>
      <c r="J51" s="436">
        <f t="shared" si="14"/>
        <v>1.1790434230637732E-4</v>
      </c>
      <c r="K51" s="436">
        <f t="shared" si="9"/>
        <v>1.5670398622661614E-4</v>
      </c>
      <c r="L51" s="436">
        <f>I51/$U$4</f>
        <v>1.5770159449640683E-4</v>
      </c>
      <c r="M51" s="453">
        <v>530</v>
      </c>
      <c r="N51" s="453">
        <v>534</v>
      </c>
      <c r="O51" s="453">
        <v>491</v>
      </c>
      <c r="P51" s="284" t="s">
        <v>345</v>
      </c>
      <c r="Q51" s="446" t="s">
        <v>367</v>
      </c>
      <c r="R51" s="285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s="335" customFormat="1" x14ac:dyDescent="0.2">
      <c r="A52" s="280" t="s">
        <v>114</v>
      </c>
      <c r="B52" s="280" t="s">
        <v>4</v>
      </c>
      <c r="C52" s="280">
        <v>27</v>
      </c>
      <c r="D52" s="280">
        <v>350</v>
      </c>
      <c r="E52" s="281">
        <v>41723.294444444444</v>
      </c>
      <c r="F52" s="281">
        <v>41723.458333333336</v>
      </c>
      <c r="G52" s="282">
        <f t="shared" si="11"/>
        <v>3.933333333407063</v>
      </c>
      <c r="H52" s="309">
        <f t="shared" si="12"/>
        <v>1.0500364697498068</v>
      </c>
      <c r="I52" s="283">
        <f t="shared" si="13"/>
        <v>434.71509847642</v>
      </c>
      <c r="J52" s="329">
        <f t="shared" si="14"/>
        <v>1.0135203594093483E-4</v>
      </c>
      <c r="K52" s="329">
        <f t="shared" si="9"/>
        <v>1.3470469139174955E-4</v>
      </c>
      <c r="L52" s="329">
        <f>I52/$U$4</f>
        <v>1.3556224784163891E-4</v>
      </c>
      <c r="M52" s="453">
        <v>335</v>
      </c>
      <c r="N52" s="453">
        <v>457</v>
      </c>
      <c r="O52" s="453">
        <v>414</v>
      </c>
      <c r="P52" s="284" t="s">
        <v>343</v>
      </c>
      <c r="Q52" s="446" t="s">
        <v>344</v>
      </c>
      <c r="R52" s="285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x14ac:dyDescent="0.2">
      <c r="A53" s="280" t="s">
        <v>112</v>
      </c>
      <c r="B53" s="286" t="s">
        <v>147</v>
      </c>
      <c r="C53" s="280">
        <v>54</v>
      </c>
      <c r="D53" s="280">
        <v>250</v>
      </c>
      <c r="E53" s="281">
        <v>41717.958333333336</v>
      </c>
      <c r="F53" s="281">
        <v>41718.177083333336</v>
      </c>
      <c r="G53" s="408">
        <f t="shared" si="11"/>
        <v>5.25</v>
      </c>
      <c r="H53" s="408">
        <f t="shared" si="12"/>
        <v>1.4318181818181819</v>
      </c>
      <c r="I53" s="287">
        <f t="shared" si="13"/>
        <v>433.84090909090912</v>
      </c>
      <c r="J53" s="465">
        <f t="shared" si="14"/>
        <v>1.0114822228382926E-4</v>
      </c>
      <c r="K53" s="465">
        <f t="shared" si="9"/>
        <v>1.3443380728442062E-4</v>
      </c>
      <c r="L53" s="465"/>
      <c r="M53" s="399">
        <v>240</v>
      </c>
      <c r="N53" s="399">
        <v>330</v>
      </c>
      <c r="O53" s="453">
        <v>303</v>
      </c>
      <c r="P53" s="284" t="s">
        <v>161</v>
      </c>
      <c r="Q53" s="446" t="s">
        <v>321</v>
      </c>
      <c r="R53" s="63"/>
    </row>
    <row r="54" spans="1:29" x14ac:dyDescent="0.2">
      <c r="A54" s="280" t="s">
        <v>126</v>
      </c>
      <c r="B54" s="280" t="s">
        <v>4</v>
      </c>
      <c r="C54" s="280">
        <v>20</v>
      </c>
      <c r="D54" s="280">
        <v>1160</v>
      </c>
      <c r="E54" s="281">
        <v>41724.916666666664</v>
      </c>
      <c r="F54" s="281">
        <v>41725.135416666664</v>
      </c>
      <c r="G54" s="356">
        <f t="shared" si="11"/>
        <v>5.25</v>
      </c>
      <c r="H54" s="356">
        <f t="shared" si="12"/>
        <v>2.75</v>
      </c>
      <c r="I54" s="283">
        <f t="shared" si="13"/>
        <v>426.25</v>
      </c>
      <c r="J54" s="436">
        <f t="shared" si="14"/>
        <v>9.9378433073142529E-5</v>
      </c>
      <c r="K54" s="436">
        <f t="shared" si="9"/>
        <v>1.320816205992618E-4</v>
      </c>
      <c r="L54" s="436">
        <f>I54/$U$4</f>
        <v>1.3292247806670764E-4</v>
      </c>
      <c r="M54" s="453">
        <v>80</v>
      </c>
      <c r="N54" s="453">
        <v>168</v>
      </c>
      <c r="O54" s="453">
        <v>155</v>
      </c>
      <c r="P54" s="284" t="s">
        <v>251</v>
      </c>
      <c r="Q54" s="446" t="s">
        <v>358</v>
      </c>
    </row>
    <row r="55" spans="1:29" x14ac:dyDescent="0.2">
      <c r="A55" s="280" t="s">
        <v>132</v>
      </c>
      <c r="B55" s="280" t="s">
        <v>4</v>
      </c>
      <c r="C55" s="280">
        <v>24</v>
      </c>
      <c r="D55" s="280">
        <v>9650</v>
      </c>
      <c r="E55" s="281">
        <v>41700.760416666664</v>
      </c>
      <c r="F55" s="281">
        <v>41700.875</v>
      </c>
      <c r="G55" s="356">
        <f t="shared" si="11"/>
        <v>2.7500000000582077</v>
      </c>
      <c r="H55" s="356">
        <f t="shared" si="12"/>
        <v>0.82447817838557269</v>
      </c>
      <c r="I55" s="283">
        <f t="shared" si="13"/>
        <v>397.39848198184603</v>
      </c>
      <c r="J55" s="436">
        <f t="shared" si="14"/>
        <v>9.2651820398830079E-5</v>
      </c>
      <c r="K55" s="436">
        <f t="shared" si="9"/>
        <v>1.231414323140147E-4</v>
      </c>
      <c r="L55" s="436">
        <f>I55/$U$4</f>
        <v>1.2392537479172981E-4</v>
      </c>
      <c r="M55" s="399">
        <v>369</v>
      </c>
      <c r="N55" s="399">
        <v>527</v>
      </c>
      <c r="O55" s="453">
        <v>482</v>
      </c>
      <c r="P55" s="284" t="s">
        <v>286</v>
      </c>
      <c r="Q55" s="446" t="s">
        <v>288</v>
      </c>
    </row>
    <row r="56" spans="1:29" x14ac:dyDescent="0.2">
      <c r="A56" s="280" t="s">
        <v>132</v>
      </c>
      <c r="B56" s="280" t="s">
        <v>4</v>
      </c>
      <c r="C56" s="280">
        <v>39</v>
      </c>
      <c r="D56" s="280">
        <v>1400</v>
      </c>
      <c r="E56" s="281">
        <v>41717.25</v>
      </c>
      <c r="F56" s="281">
        <v>41718.291666666664</v>
      </c>
      <c r="G56" s="356">
        <f t="shared" si="11"/>
        <v>24.999999999941792</v>
      </c>
      <c r="H56" s="356">
        <f t="shared" si="12"/>
        <v>0.80645161290134815</v>
      </c>
      <c r="I56" s="283">
        <f t="shared" si="13"/>
        <v>388.70967741844981</v>
      </c>
      <c r="J56" s="436">
        <f t="shared" si="14"/>
        <v>9.0626061377624008E-5</v>
      </c>
      <c r="K56" s="436">
        <f t="shared" si="9"/>
        <v>1.204490419613962E-4</v>
      </c>
      <c r="L56" s="436">
        <f>I56/$U$4</f>
        <v>1.2121584415477043E-4</v>
      </c>
      <c r="M56" s="399">
        <v>510</v>
      </c>
      <c r="N56" s="399">
        <v>527</v>
      </c>
      <c r="O56" s="453">
        <v>482</v>
      </c>
      <c r="P56" s="284" t="s">
        <v>293</v>
      </c>
      <c r="Q56" s="446" t="s">
        <v>304</v>
      </c>
      <c r="R56" s="63"/>
    </row>
    <row r="57" spans="1:29" x14ac:dyDescent="0.2">
      <c r="A57" s="280" t="s">
        <v>116</v>
      </c>
      <c r="B57" s="280" t="s">
        <v>4</v>
      </c>
      <c r="C57" s="280">
        <v>19</v>
      </c>
      <c r="D57" s="280">
        <v>890</v>
      </c>
      <c r="E57" s="281">
        <v>41727.469444444447</v>
      </c>
      <c r="F57" s="281">
        <v>41727.652777777781</v>
      </c>
      <c r="G57" s="356">
        <f t="shared" si="11"/>
        <v>4.4000000000232831</v>
      </c>
      <c r="H57" s="356">
        <f t="shared" si="12"/>
        <v>0.76935166994513204</v>
      </c>
      <c r="I57" s="283">
        <f t="shared" si="13"/>
        <v>366.98074656382801</v>
      </c>
      <c r="J57" s="436">
        <f t="shared" si="14"/>
        <v>8.5560050584223483E-5</v>
      </c>
      <c r="K57" s="436">
        <f t="shared" si="9"/>
        <v>1.1371592195865661E-4</v>
      </c>
      <c r="L57" s="436">
        <f>I57/$U$4</f>
        <v>1.144398597912831E-4</v>
      </c>
      <c r="M57" s="453">
        <v>420</v>
      </c>
      <c r="N57" s="399">
        <v>509</v>
      </c>
      <c r="O57" s="453">
        <v>477</v>
      </c>
      <c r="P57" s="284" t="s">
        <v>354</v>
      </c>
      <c r="Q57" s="446" t="s">
        <v>365</v>
      </c>
    </row>
    <row r="58" spans="1:29" x14ac:dyDescent="0.2">
      <c r="A58" s="280" t="s">
        <v>111</v>
      </c>
      <c r="B58" s="280" t="s">
        <v>4</v>
      </c>
      <c r="C58" s="280">
        <v>17</v>
      </c>
      <c r="D58" s="280">
        <v>310</v>
      </c>
      <c r="E58" s="281">
        <v>41703.594444444447</v>
      </c>
      <c r="F58" s="281">
        <v>41703.857638888891</v>
      </c>
      <c r="G58" s="356">
        <f t="shared" si="11"/>
        <v>6.3166666666511446</v>
      </c>
      <c r="H58" s="356">
        <f t="shared" si="12"/>
        <v>1.4763090676847503</v>
      </c>
      <c r="I58" s="283">
        <f t="shared" si="13"/>
        <v>354.3141762443401</v>
      </c>
      <c r="J58" s="436">
        <f t="shared" si="14"/>
        <v>8.2606891849299193E-5</v>
      </c>
      <c r="K58" s="436">
        <f t="shared" si="9"/>
        <v>1.0979094568831651E-4</v>
      </c>
      <c r="L58" s="436">
        <f>I58/$U$4</f>
        <v>1.1048989635322436E-4</v>
      </c>
      <c r="M58" s="399">
        <v>200</v>
      </c>
      <c r="N58" s="399">
        <v>261</v>
      </c>
      <c r="O58" s="453">
        <v>240</v>
      </c>
      <c r="P58" s="284" t="s">
        <v>180</v>
      </c>
      <c r="Q58" s="446" t="s">
        <v>261</v>
      </c>
    </row>
    <row r="59" spans="1:29" x14ac:dyDescent="0.2">
      <c r="A59" s="280" t="s">
        <v>115</v>
      </c>
      <c r="B59" s="286" t="s">
        <v>147</v>
      </c>
      <c r="C59" s="280">
        <v>84</v>
      </c>
      <c r="D59" s="280">
        <v>1160</v>
      </c>
      <c r="E59" s="281">
        <v>41729.916666666664</v>
      </c>
      <c r="F59" s="410">
        <v>41729.999988425923</v>
      </c>
      <c r="G59" s="408">
        <f t="shared" si="11"/>
        <v>1.999722222215496</v>
      </c>
      <c r="H59" s="408">
        <f t="shared" si="12"/>
        <v>1.1513552188513463</v>
      </c>
      <c r="I59" s="287">
        <f t="shared" si="13"/>
        <v>344.25521043655255</v>
      </c>
      <c r="J59" s="465">
        <f t="shared" si="14"/>
        <v>8.0261685373488644E-5</v>
      </c>
      <c r="K59" s="465">
        <f t="shared" si="9"/>
        <v>1.0667398497172965E-4</v>
      </c>
      <c r="L59" s="465"/>
      <c r="M59" s="453">
        <v>140</v>
      </c>
      <c r="N59" s="399">
        <v>330</v>
      </c>
      <c r="O59" s="453">
        <v>299</v>
      </c>
      <c r="P59" s="284" t="s">
        <v>251</v>
      </c>
      <c r="Q59" s="446" t="s">
        <v>320</v>
      </c>
      <c r="R59" s="63"/>
    </row>
    <row r="60" spans="1:29" x14ac:dyDescent="0.2">
      <c r="A60" s="280" t="s">
        <v>121</v>
      </c>
      <c r="B60" s="280" t="s">
        <v>4</v>
      </c>
      <c r="C60" s="280">
        <v>16</v>
      </c>
      <c r="D60" s="280">
        <v>250</v>
      </c>
      <c r="E60" s="281">
        <v>41701.670138888891</v>
      </c>
      <c r="F60" s="281">
        <v>41701.927777777775</v>
      </c>
      <c r="G60" s="356">
        <f t="shared" si="11"/>
        <v>6.1833333332324401</v>
      </c>
      <c r="H60" s="356">
        <f t="shared" si="12"/>
        <v>0.6817214700082187</v>
      </c>
      <c r="I60" s="283">
        <f t="shared" si="13"/>
        <v>327.90802707395318</v>
      </c>
      <c r="J60" s="436">
        <f t="shared" si="14"/>
        <v>7.6450406856809529E-5</v>
      </c>
      <c r="K60" s="436">
        <f t="shared" si="9"/>
        <v>1.0160850116934746E-4</v>
      </c>
      <c r="L60" s="436">
        <f>I60/$U$4</f>
        <v>1.0225536078975933E-4</v>
      </c>
      <c r="M60" s="399">
        <v>460</v>
      </c>
      <c r="N60" s="399">
        <v>517</v>
      </c>
      <c r="O60" s="453">
        <v>481</v>
      </c>
      <c r="P60" s="284" t="s">
        <v>161</v>
      </c>
      <c r="Q60" s="446" t="s">
        <v>273</v>
      </c>
    </row>
    <row r="61" spans="1:29" x14ac:dyDescent="0.2">
      <c r="A61" s="280" t="s">
        <v>110</v>
      </c>
      <c r="B61" s="280" t="s">
        <v>4</v>
      </c>
      <c r="C61" s="280">
        <v>29</v>
      </c>
      <c r="D61" s="280">
        <v>250</v>
      </c>
      <c r="E61" s="281">
        <v>41699.791666666664</v>
      </c>
      <c r="F61" s="281">
        <v>41699.940972222219</v>
      </c>
      <c r="G61" s="356">
        <f t="shared" si="11"/>
        <v>3.5833333333139308</v>
      </c>
      <c r="H61" s="356">
        <f t="shared" si="12"/>
        <v>0.64841269840918747</v>
      </c>
      <c r="I61" s="283">
        <f t="shared" si="13"/>
        <v>315.12857142686511</v>
      </c>
      <c r="J61" s="436">
        <f t="shared" si="14"/>
        <v>7.3470929372386462E-5</v>
      </c>
      <c r="K61" s="436">
        <f t="shared" si="9"/>
        <v>9.7648545246194885E-5</v>
      </c>
      <c r="L61" s="436">
        <f>I61/$U$4</f>
        <v>9.8270195011566892E-5</v>
      </c>
      <c r="M61" s="399">
        <v>430</v>
      </c>
      <c r="N61" s="399">
        <v>525</v>
      </c>
      <c r="O61" s="453">
        <v>486</v>
      </c>
      <c r="P61" s="284" t="s">
        <v>161</v>
      </c>
      <c r="Q61" s="446" t="s">
        <v>162</v>
      </c>
    </row>
    <row r="62" spans="1:29" x14ac:dyDescent="0.2">
      <c r="A62" s="280" t="s">
        <v>126</v>
      </c>
      <c r="B62" s="286" t="s">
        <v>147</v>
      </c>
      <c r="C62" s="280">
        <v>13</v>
      </c>
      <c r="D62" s="280">
        <v>344</v>
      </c>
      <c r="E62" s="407">
        <v>41698.916666666664</v>
      </c>
      <c r="F62" s="281">
        <v>41699.285416666666</v>
      </c>
      <c r="G62" s="408">
        <f t="shared" si="11"/>
        <v>8.8500000000349246</v>
      </c>
      <c r="H62" s="408">
        <f t="shared" si="12"/>
        <v>2.001785714293614</v>
      </c>
      <c r="I62" s="287">
        <f t="shared" si="13"/>
        <v>310.27678571551019</v>
      </c>
      <c r="J62" s="465">
        <f t="shared" si="14"/>
        <v>7.2339755503527536E-5</v>
      </c>
      <c r="K62" s="465">
        <f t="shared" si="9"/>
        <v>9.6145127722309612E-5</v>
      </c>
      <c r="L62" s="465"/>
      <c r="M62" s="399">
        <v>130</v>
      </c>
      <c r="N62" s="399">
        <v>168</v>
      </c>
      <c r="O62" s="453">
        <v>155</v>
      </c>
      <c r="P62" s="284" t="s">
        <v>246</v>
      </c>
      <c r="Q62" s="446" t="s">
        <v>247</v>
      </c>
    </row>
    <row r="63" spans="1:29" s="335" customFormat="1" x14ac:dyDescent="0.2">
      <c r="A63" s="280" t="s">
        <v>115</v>
      </c>
      <c r="B63" s="286" t="s">
        <v>147</v>
      </c>
      <c r="C63" s="280">
        <v>81</v>
      </c>
      <c r="D63" s="280">
        <v>310</v>
      </c>
      <c r="E63" s="281">
        <v>41722.958333333336</v>
      </c>
      <c r="F63" s="281">
        <v>41723.089583333334</v>
      </c>
      <c r="G63" s="408">
        <f t="shared" si="11"/>
        <v>3.1499999999650754</v>
      </c>
      <c r="H63" s="408">
        <f t="shared" si="12"/>
        <v>0.85909090908138419</v>
      </c>
      <c r="I63" s="287">
        <f t="shared" si="13"/>
        <v>256.86818181533386</v>
      </c>
      <c r="J63" s="465">
        <f t="shared" si="14"/>
        <v>5.9887759331741844E-5</v>
      </c>
      <c r="K63" s="465">
        <f t="shared" si="9"/>
        <v>7.9595462133853672E-5</v>
      </c>
      <c r="L63" s="465"/>
      <c r="M63" s="453">
        <v>240</v>
      </c>
      <c r="N63" s="399">
        <v>330</v>
      </c>
      <c r="O63" s="453">
        <v>299</v>
      </c>
      <c r="P63" s="284" t="s">
        <v>180</v>
      </c>
      <c r="Q63" s="446" t="s">
        <v>379</v>
      </c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x14ac:dyDescent="0.2">
      <c r="A64" s="280" t="s">
        <v>121</v>
      </c>
      <c r="B64" s="280" t="s">
        <v>4</v>
      </c>
      <c r="C64" s="280">
        <v>18</v>
      </c>
      <c r="D64" s="280">
        <v>346</v>
      </c>
      <c r="E64" s="281">
        <v>41715.320833333331</v>
      </c>
      <c r="F64" s="281">
        <v>41715.509722222225</v>
      </c>
      <c r="G64" s="356">
        <f t="shared" si="11"/>
        <v>4.5333333334419876</v>
      </c>
      <c r="H64" s="356">
        <f t="shared" si="12"/>
        <v>0.49980657641430037</v>
      </c>
      <c r="I64" s="283">
        <f t="shared" si="13"/>
        <v>240.40696325527847</v>
      </c>
      <c r="J64" s="436">
        <f t="shared" si="14"/>
        <v>5.6049893978139886E-5</v>
      </c>
      <c r="K64" s="436">
        <f t="shared" si="9"/>
        <v>7.4494642369746312E-5</v>
      </c>
      <c r="L64" s="436">
        <f t="shared" ref="L64:L78" si="15">I64/$U$4</f>
        <v>7.4968889854272236E-5</v>
      </c>
      <c r="M64" s="399">
        <v>460</v>
      </c>
      <c r="N64" s="399">
        <v>517</v>
      </c>
      <c r="O64" s="453">
        <v>481</v>
      </c>
      <c r="P64" s="284" t="s">
        <v>276</v>
      </c>
      <c r="Q64" s="446" t="s">
        <v>277</v>
      </c>
    </row>
    <row r="65" spans="1:29" x14ac:dyDescent="0.2">
      <c r="A65" s="280" t="s">
        <v>114</v>
      </c>
      <c r="B65" s="280" t="s">
        <v>4</v>
      </c>
      <c r="C65" s="280">
        <v>18</v>
      </c>
      <c r="D65" s="280">
        <v>740</v>
      </c>
      <c r="E65" s="281">
        <v>41715.59375</v>
      </c>
      <c r="F65" s="281">
        <v>41716</v>
      </c>
      <c r="G65" s="282">
        <f t="shared" si="11"/>
        <v>9.75</v>
      </c>
      <c r="H65" s="309">
        <f t="shared" si="12"/>
        <v>0.57603938730853388</v>
      </c>
      <c r="I65" s="283">
        <f t="shared" si="13"/>
        <v>238.48030634573303</v>
      </c>
      <c r="J65" s="329">
        <f t="shared" si="14"/>
        <v>5.5600701849717202E-5</v>
      </c>
      <c r="K65" s="329">
        <f t="shared" si="9"/>
        <v>7.3897631303584374E-5</v>
      </c>
      <c r="L65" s="329">
        <f t="shared" si="15"/>
        <v>7.4368078098727074E-5</v>
      </c>
      <c r="M65" s="453">
        <v>430</v>
      </c>
      <c r="N65" s="453">
        <v>457</v>
      </c>
      <c r="O65" s="453">
        <v>414</v>
      </c>
      <c r="P65" s="284" t="s">
        <v>332</v>
      </c>
      <c r="Q65" s="446" t="s">
        <v>333</v>
      </c>
    </row>
    <row r="66" spans="1:29" s="335" customFormat="1" x14ac:dyDescent="0.2">
      <c r="A66" s="280" t="s">
        <v>132</v>
      </c>
      <c r="B66" s="280" t="s">
        <v>4</v>
      </c>
      <c r="C66" s="280">
        <v>27</v>
      </c>
      <c r="D66" s="280">
        <v>9650</v>
      </c>
      <c r="E66" s="281">
        <v>41705.180555555555</v>
      </c>
      <c r="F66" s="281">
        <v>41705.253472222219</v>
      </c>
      <c r="G66" s="356">
        <f t="shared" si="11"/>
        <v>1.7499999999417923</v>
      </c>
      <c r="H66" s="356">
        <f t="shared" si="12"/>
        <v>0.42172675520418906</v>
      </c>
      <c r="I66" s="283">
        <f t="shared" si="13"/>
        <v>203.27229600841912</v>
      </c>
      <c r="J66" s="436">
        <f t="shared" si="14"/>
        <v>4.7392099154244449E-5</v>
      </c>
      <c r="K66" s="436">
        <f t="shared" si="9"/>
        <v>6.2987763706099363E-5</v>
      </c>
      <c r="L66" s="436">
        <f t="shared" si="15"/>
        <v>6.3388756147210299E-5</v>
      </c>
      <c r="M66" s="399">
        <v>400</v>
      </c>
      <c r="N66" s="399">
        <v>527</v>
      </c>
      <c r="O66" s="453">
        <v>482</v>
      </c>
      <c r="P66" s="284" t="s">
        <v>286</v>
      </c>
      <c r="Q66" s="446" t="s">
        <v>291</v>
      </c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29" x14ac:dyDescent="0.2">
      <c r="A67" s="280" t="s">
        <v>113</v>
      </c>
      <c r="B67" s="280" t="s">
        <v>4</v>
      </c>
      <c r="C67" s="280">
        <v>39</v>
      </c>
      <c r="D67" s="280">
        <v>260</v>
      </c>
      <c r="E67" s="281">
        <v>41721.720138888886</v>
      </c>
      <c r="F67" s="281">
        <v>41721.804166666669</v>
      </c>
      <c r="G67" s="356">
        <f t="shared" si="11"/>
        <v>2.0166666667792015</v>
      </c>
      <c r="H67" s="356">
        <f t="shared" si="12"/>
        <v>0.49105594959398996</v>
      </c>
      <c r="I67" s="283">
        <f t="shared" si="13"/>
        <v>193.47604414003203</v>
      </c>
      <c r="J67" s="436">
        <f t="shared" si="14"/>
        <v>4.5108143352085731E-5</v>
      </c>
      <c r="K67" s="436">
        <f t="shared" si="9"/>
        <v>5.995220987014602E-5</v>
      </c>
      <c r="L67" s="436">
        <f t="shared" si="15"/>
        <v>6.0333877380966016E-5</v>
      </c>
      <c r="M67" s="399">
        <v>320</v>
      </c>
      <c r="N67" s="399">
        <v>423</v>
      </c>
      <c r="O67" s="453">
        <v>394</v>
      </c>
      <c r="P67" s="284" t="s">
        <v>328</v>
      </c>
      <c r="Q67" s="446" t="s">
        <v>329</v>
      </c>
      <c r="R67" s="63"/>
    </row>
    <row r="68" spans="1:29" x14ac:dyDescent="0.2">
      <c r="A68" s="280" t="s">
        <v>132</v>
      </c>
      <c r="B68" s="280" t="s">
        <v>4</v>
      </c>
      <c r="C68" s="280">
        <v>38</v>
      </c>
      <c r="D68" s="280">
        <v>9650</v>
      </c>
      <c r="E68" s="281">
        <v>41715.395833333336</v>
      </c>
      <c r="F68" s="281">
        <v>41715.460416666669</v>
      </c>
      <c r="G68" s="356">
        <f t="shared" si="11"/>
        <v>1.5499999999883585</v>
      </c>
      <c r="H68" s="356">
        <f t="shared" si="12"/>
        <v>0.37352941176190041</v>
      </c>
      <c r="I68" s="283">
        <f t="shared" si="13"/>
        <v>180.04117646923601</v>
      </c>
      <c r="J68" s="436">
        <f t="shared" si="14"/>
        <v>4.1975859251983141E-5</v>
      </c>
      <c r="K68" s="436">
        <f t="shared" si="9"/>
        <v>5.5789162141124627E-5</v>
      </c>
      <c r="L68" s="436">
        <f t="shared" si="15"/>
        <v>5.6144326874689178E-5</v>
      </c>
      <c r="M68" s="399">
        <v>400</v>
      </c>
      <c r="N68" s="399">
        <v>527</v>
      </c>
      <c r="O68" s="453">
        <v>482</v>
      </c>
      <c r="P68" s="284" t="s">
        <v>286</v>
      </c>
      <c r="Q68" s="446" t="s">
        <v>303</v>
      </c>
      <c r="R68" s="63"/>
    </row>
    <row r="69" spans="1:29" x14ac:dyDescent="0.2">
      <c r="A69" s="280" t="s">
        <v>111</v>
      </c>
      <c r="B69" s="280" t="s">
        <v>4</v>
      </c>
      <c r="C69" s="280">
        <v>24</v>
      </c>
      <c r="D69" s="280">
        <v>8110</v>
      </c>
      <c r="E69" s="281">
        <v>41709.393055555556</v>
      </c>
      <c r="F69" s="281">
        <v>41709.470833333333</v>
      </c>
      <c r="G69" s="356">
        <f t="shared" si="11"/>
        <v>1.8666666666395031</v>
      </c>
      <c r="H69" s="356">
        <f t="shared" si="12"/>
        <v>0.72234993613252807</v>
      </c>
      <c r="I69" s="283">
        <f t="shared" si="13"/>
        <v>173.36398467180675</v>
      </c>
      <c r="J69" s="436">
        <f t="shared" si="14"/>
        <v>4.0419099467449746E-5</v>
      </c>
      <c r="K69" s="436">
        <f t="shared" si="9"/>
        <v>5.3720108032839457E-5</v>
      </c>
      <c r="L69" s="436">
        <f t="shared" si="15"/>
        <v>5.4062100762686855E-5</v>
      </c>
      <c r="M69" s="399">
        <v>160</v>
      </c>
      <c r="N69" s="399">
        <v>261</v>
      </c>
      <c r="O69" s="453">
        <v>240</v>
      </c>
      <c r="P69" s="284" t="s">
        <v>265</v>
      </c>
      <c r="Q69" s="446" t="s">
        <v>266</v>
      </c>
    </row>
    <row r="70" spans="1:29" s="335" customFormat="1" x14ac:dyDescent="0.2">
      <c r="A70" s="280" t="s">
        <v>114</v>
      </c>
      <c r="B70" s="280" t="s">
        <v>4</v>
      </c>
      <c r="C70" s="280">
        <v>14</v>
      </c>
      <c r="D70" s="280">
        <v>310</v>
      </c>
      <c r="E70" s="281">
        <v>41709.57708333333</v>
      </c>
      <c r="F70" s="281">
        <v>41709.65</v>
      </c>
      <c r="G70" s="356">
        <f t="shared" si="11"/>
        <v>1.7500000001164153</v>
      </c>
      <c r="H70" s="356">
        <f t="shared" si="12"/>
        <v>0.40973741797036423</v>
      </c>
      <c r="I70" s="283">
        <f t="shared" si="13"/>
        <v>169.6312910397308</v>
      </c>
      <c r="J70" s="436">
        <f t="shared" si="14"/>
        <v>3.9548837310739354E-5</v>
      </c>
      <c r="K70" s="436">
        <f t="shared" si="9"/>
        <v>5.2563462345742364E-5</v>
      </c>
      <c r="L70" s="436">
        <f t="shared" si="15"/>
        <v>5.2898091642594528E-5</v>
      </c>
      <c r="M70" s="399">
        <v>350</v>
      </c>
      <c r="N70" s="399">
        <v>457</v>
      </c>
      <c r="O70" s="453">
        <v>414</v>
      </c>
      <c r="P70" s="284" t="s">
        <v>180</v>
      </c>
      <c r="Q70" s="446" t="s">
        <v>244</v>
      </c>
      <c r="R70" s="285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spans="1:29" x14ac:dyDescent="0.2">
      <c r="A71" s="280" t="s">
        <v>132</v>
      </c>
      <c r="B71" s="280" t="s">
        <v>4</v>
      </c>
      <c r="C71" s="280">
        <v>37</v>
      </c>
      <c r="D71" s="280">
        <v>9650</v>
      </c>
      <c r="E71" s="281">
        <v>41713.26666666667</v>
      </c>
      <c r="F71" s="281">
        <v>41713.45416666667</v>
      </c>
      <c r="G71" s="356">
        <f t="shared" si="11"/>
        <v>4.5</v>
      </c>
      <c r="H71" s="356">
        <f t="shared" si="12"/>
        <v>0.31593927893738138</v>
      </c>
      <c r="I71" s="283">
        <f t="shared" si="13"/>
        <v>152.28273244781784</v>
      </c>
      <c r="J71" s="436">
        <f t="shared" si="14"/>
        <v>3.5504092280963603E-5</v>
      </c>
      <c r="K71" s="436">
        <f t="shared" si="9"/>
        <v>4.718768349792744E-5</v>
      </c>
      <c r="L71" s="436">
        <f t="shared" si="15"/>
        <v>4.7488089533685333E-5</v>
      </c>
      <c r="M71" s="399">
        <v>490</v>
      </c>
      <c r="N71" s="399">
        <v>527</v>
      </c>
      <c r="O71" s="453">
        <v>482</v>
      </c>
      <c r="P71" s="284" t="s">
        <v>286</v>
      </c>
      <c r="Q71" s="446" t="s">
        <v>302</v>
      </c>
      <c r="R71" s="63"/>
    </row>
    <row r="72" spans="1:29" s="335" customFormat="1" x14ac:dyDescent="0.2">
      <c r="A72" s="280" t="s">
        <v>111</v>
      </c>
      <c r="B72" s="280" t="s">
        <v>4</v>
      </c>
      <c r="C72" s="280">
        <v>30</v>
      </c>
      <c r="D72" s="280">
        <v>310</v>
      </c>
      <c r="E72" s="281">
        <v>41729.85</v>
      </c>
      <c r="F72" s="410">
        <v>41729.999988425923</v>
      </c>
      <c r="G72" s="356">
        <f t="shared" si="11"/>
        <v>3.5997222221922129</v>
      </c>
      <c r="H72" s="356">
        <f t="shared" si="12"/>
        <v>0.56547360578498362</v>
      </c>
      <c r="I72" s="283">
        <f t="shared" si="13"/>
        <v>135.71366538839607</v>
      </c>
      <c r="J72" s="436">
        <f t="shared" si="14"/>
        <v>3.1641082493634202E-5</v>
      </c>
      <c r="K72" s="436">
        <f t="shared" si="9"/>
        <v>4.2053444837455248E-5</v>
      </c>
      <c r="L72" s="436">
        <f t="shared" si="15"/>
        <v>4.2321165304261758E-5</v>
      </c>
      <c r="M72" s="453">
        <v>220</v>
      </c>
      <c r="N72" s="453">
        <v>261</v>
      </c>
      <c r="O72" s="453">
        <v>240</v>
      </c>
      <c r="P72" s="284" t="s">
        <v>180</v>
      </c>
      <c r="Q72" s="446" t="s">
        <v>360</v>
      </c>
      <c r="R72" s="285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spans="1:29" x14ac:dyDescent="0.2">
      <c r="A73" s="280" t="s">
        <v>111</v>
      </c>
      <c r="B73" s="280" t="s">
        <v>4</v>
      </c>
      <c r="C73" s="280">
        <v>18</v>
      </c>
      <c r="D73" s="280">
        <v>8199</v>
      </c>
      <c r="E73" s="281">
        <v>41706.21597222222</v>
      </c>
      <c r="F73" s="281">
        <v>41706.345833333333</v>
      </c>
      <c r="G73" s="356">
        <f t="shared" si="11"/>
        <v>3.1166666666977108</v>
      </c>
      <c r="H73" s="356">
        <f t="shared" si="12"/>
        <v>0.52541507024788991</v>
      </c>
      <c r="I73" s="283">
        <f t="shared" si="13"/>
        <v>126.09961685949358</v>
      </c>
      <c r="J73" s="436">
        <f t="shared" si="14"/>
        <v>2.9399606650135126E-5</v>
      </c>
      <c r="K73" s="436">
        <f t="shared" si="9"/>
        <v>3.9074350150728229E-5</v>
      </c>
      <c r="L73" s="436">
        <f t="shared" si="15"/>
        <v>3.9323105117246385E-5</v>
      </c>
      <c r="M73" s="399">
        <v>217</v>
      </c>
      <c r="N73" s="399">
        <v>261</v>
      </c>
      <c r="O73" s="453">
        <v>240</v>
      </c>
      <c r="P73" s="284" t="s">
        <v>262</v>
      </c>
      <c r="Q73" s="446" t="s">
        <v>263</v>
      </c>
    </row>
    <row r="74" spans="1:29" s="335" customFormat="1" x14ac:dyDescent="0.2">
      <c r="A74" s="280" t="s">
        <v>114</v>
      </c>
      <c r="B74" s="280" t="s">
        <v>4</v>
      </c>
      <c r="C74" s="280">
        <v>21</v>
      </c>
      <c r="D74" s="280">
        <v>310</v>
      </c>
      <c r="E74" s="281">
        <v>41717.907638888886</v>
      </c>
      <c r="F74" s="281">
        <v>41717.961111111108</v>
      </c>
      <c r="G74" s="282">
        <f t="shared" si="11"/>
        <v>1.2833333333255723</v>
      </c>
      <c r="H74" s="309">
        <f t="shared" si="12"/>
        <v>0.30047410648979483</v>
      </c>
      <c r="I74" s="283">
        <f t="shared" si="13"/>
        <v>124.39628008677506</v>
      </c>
      <c r="J74" s="329">
        <f t="shared" si="14"/>
        <v>2.9002480692437462E-5</v>
      </c>
      <c r="K74" s="329">
        <f t="shared" si="9"/>
        <v>3.8546539050747053E-5</v>
      </c>
      <c r="L74" s="329">
        <f t="shared" si="15"/>
        <v>3.8791933868420828E-5</v>
      </c>
      <c r="M74" s="453">
        <v>350</v>
      </c>
      <c r="N74" s="453">
        <v>457</v>
      </c>
      <c r="O74" s="453">
        <v>414</v>
      </c>
      <c r="P74" s="284" t="s">
        <v>180</v>
      </c>
      <c r="Q74" s="446" t="s">
        <v>335</v>
      </c>
      <c r="R74" s="285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</row>
    <row r="75" spans="1:29" x14ac:dyDescent="0.2">
      <c r="A75" s="280" t="s">
        <v>132</v>
      </c>
      <c r="B75" s="280" t="s">
        <v>4</v>
      </c>
      <c r="C75" s="280">
        <v>25</v>
      </c>
      <c r="D75" s="280">
        <v>9650</v>
      </c>
      <c r="E75" s="281">
        <v>41703.297222222223</v>
      </c>
      <c r="F75" s="281">
        <v>41703.335416666669</v>
      </c>
      <c r="G75" s="356">
        <f t="shared" si="11"/>
        <v>0.91666666668606922</v>
      </c>
      <c r="H75" s="356">
        <f t="shared" si="12"/>
        <v>0.25569259962590546</v>
      </c>
      <c r="I75" s="283">
        <f t="shared" si="13"/>
        <v>123.24383301968643</v>
      </c>
      <c r="J75" s="436">
        <f t="shared" si="14"/>
        <v>2.8733792402168825E-5</v>
      </c>
      <c r="K75" s="436">
        <f t="shared" si="9"/>
        <v>3.8189431540422283E-5</v>
      </c>
      <c r="L75" s="436">
        <f t="shared" si="15"/>
        <v>3.8432552941739E-5</v>
      </c>
      <c r="M75" s="399">
        <v>380</v>
      </c>
      <c r="N75" s="399">
        <v>527</v>
      </c>
      <c r="O75" s="453">
        <v>482</v>
      </c>
      <c r="P75" s="284" t="s">
        <v>286</v>
      </c>
      <c r="Q75" s="446" t="s">
        <v>289</v>
      </c>
    </row>
    <row r="76" spans="1:29" x14ac:dyDescent="0.2">
      <c r="A76" s="280" t="s">
        <v>110</v>
      </c>
      <c r="B76" s="280" t="s">
        <v>4</v>
      </c>
      <c r="C76" s="280">
        <v>34</v>
      </c>
      <c r="D76" s="280">
        <v>1710</v>
      </c>
      <c r="E76" s="281">
        <v>41711.260416666664</v>
      </c>
      <c r="F76" s="281">
        <v>41712.990972222222</v>
      </c>
      <c r="G76" s="356">
        <f t="shared" si="11"/>
        <v>41.53333333338378</v>
      </c>
      <c r="H76" s="356">
        <f t="shared" si="12"/>
        <v>0.23733333333362161</v>
      </c>
      <c r="I76" s="283">
        <f t="shared" si="13"/>
        <v>115.3440000001401</v>
      </c>
      <c r="J76" s="436">
        <f t="shared" si="14"/>
        <v>2.6891978849038063E-5</v>
      </c>
      <c r="K76" s="436">
        <f t="shared" si="9"/>
        <v>3.5741518935882129E-5</v>
      </c>
      <c r="L76" s="436">
        <f t="shared" si="15"/>
        <v>3.5969056446087856E-5</v>
      </c>
      <c r="M76" s="399">
        <v>522</v>
      </c>
      <c r="N76" s="399">
        <v>525</v>
      </c>
      <c r="O76" s="453">
        <v>486</v>
      </c>
      <c r="P76" s="284" t="s">
        <v>159</v>
      </c>
      <c r="Q76" s="446" t="s">
        <v>160</v>
      </c>
    </row>
    <row r="77" spans="1:29" x14ac:dyDescent="0.2">
      <c r="A77" s="280" t="s">
        <v>114</v>
      </c>
      <c r="B77" s="280" t="s">
        <v>4</v>
      </c>
      <c r="C77" s="280">
        <v>19</v>
      </c>
      <c r="D77" s="280">
        <v>740</v>
      </c>
      <c r="E77" s="281">
        <v>41717.425694444442</v>
      </c>
      <c r="F77" s="281">
        <v>41717.438888888886</v>
      </c>
      <c r="G77" s="282">
        <f t="shared" si="11"/>
        <v>0.31666666665114462</v>
      </c>
      <c r="H77" s="309">
        <f t="shared" si="12"/>
        <v>0.27716994892879182</v>
      </c>
      <c r="I77" s="283">
        <f t="shared" si="13"/>
        <v>114.74835885651981</v>
      </c>
      <c r="J77" s="329">
        <f t="shared" si="14"/>
        <v>2.675310756803659E-5</v>
      </c>
      <c r="K77" s="329">
        <f t="shared" si="9"/>
        <v>3.555694826715494E-5</v>
      </c>
      <c r="L77" s="329">
        <f t="shared" si="15"/>
        <v>3.5783310764331849E-5</v>
      </c>
      <c r="M77" s="453">
        <v>57</v>
      </c>
      <c r="N77" s="453">
        <v>457</v>
      </c>
      <c r="O77" s="453">
        <v>414</v>
      </c>
      <c r="P77" s="284" t="s">
        <v>332</v>
      </c>
      <c r="Q77" s="446" t="s">
        <v>334</v>
      </c>
    </row>
    <row r="78" spans="1:29" x14ac:dyDescent="0.2">
      <c r="A78" s="280" t="s">
        <v>114</v>
      </c>
      <c r="B78" s="280" t="s">
        <v>4</v>
      </c>
      <c r="C78" s="280">
        <v>28</v>
      </c>
      <c r="D78" s="280">
        <v>350</v>
      </c>
      <c r="E78" s="281">
        <v>41723.458333333336</v>
      </c>
      <c r="F78" s="281">
        <v>41723.504166666666</v>
      </c>
      <c r="G78" s="282">
        <f t="shared" si="11"/>
        <v>1.0999999999185093</v>
      </c>
      <c r="H78" s="309">
        <f t="shared" si="12"/>
        <v>0.26958424505661499</v>
      </c>
      <c r="I78" s="283">
        <f t="shared" si="13"/>
        <v>111.6078774534386</v>
      </c>
      <c r="J78" s="329">
        <f t="shared" si="14"/>
        <v>2.6020917254995992E-5</v>
      </c>
      <c r="K78" s="329">
        <f t="shared" si="9"/>
        <v>3.4583810734765947E-5</v>
      </c>
      <c r="L78" s="329">
        <f t="shared" si="15"/>
        <v>3.4803978047804074E-5</v>
      </c>
      <c r="M78" s="453">
        <v>345</v>
      </c>
      <c r="N78" s="453">
        <v>457</v>
      </c>
      <c r="O78" s="453">
        <v>414</v>
      </c>
      <c r="P78" s="284" t="s">
        <v>343</v>
      </c>
      <c r="Q78" s="446" t="s">
        <v>344</v>
      </c>
    </row>
    <row r="79" spans="1:29" x14ac:dyDescent="0.2">
      <c r="A79" s="280" t="s">
        <v>125</v>
      </c>
      <c r="B79" s="430" t="s">
        <v>7</v>
      </c>
      <c r="C79" s="280">
        <v>19</v>
      </c>
      <c r="D79" s="280">
        <v>346</v>
      </c>
      <c r="E79" s="281">
        <v>41716.923611111109</v>
      </c>
      <c r="F79" s="281">
        <v>41717.180555555555</v>
      </c>
      <c r="G79" s="431">
        <f t="shared" si="11"/>
        <v>6.1666666666860692</v>
      </c>
      <c r="H79" s="431">
        <f t="shared" si="12"/>
        <v>1.5622222222271376</v>
      </c>
      <c r="I79" s="432">
        <f t="shared" si="13"/>
        <v>110.91777777812676</v>
      </c>
      <c r="J79" s="462">
        <f t="shared" si="14"/>
        <v>2.5860023356117926E-5</v>
      </c>
      <c r="K79" s="462"/>
      <c r="L79" s="462"/>
      <c r="M79" s="399">
        <v>56</v>
      </c>
      <c r="N79" s="399">
        <v>75</v>
      </c>
      <c r="O79" s="453">
        <v>71</v>
      </c>
      <c r="P79" s="284" t="s">
        <v>276</v>
      </c>
      <c r="Q79" s="446" t="s">
        <v>312</v>
      </c>
    </row>
    <row r="80" spans="1:29" x14ac:dyDescent="0.2">
      <c r="A80" s="280" t="s">
        <v>117</v>
      </c>
      <c r="B80" s="280" t="s">
        <v>4</v>
      </c>
      <c r="C80" s="280">
        <v>8</v>
      </c>
      <c r="D80" s="280">
        <v>310</v>
      </c>
      <c r="E80" s="281">
        <v>41711.427083333336</v>
      </c>
      <c r="F80" s="281">
        <v>41711.572916666664</v>
      </c>
      <c r="G80" s="356">
        <f t="shared" ref="G80:G111" si="16">(F80-E80)*24</f>
        <v>3.4999999998835847</v>
      </c>
      <c r="H80" s="356">
        <f t="shared" ref="H80:H111" si="17">G80*(N80-M80)/N80</f>
        <v>1.0438596490880867</v>
      </c>
      <c r="I80" s="283">
        <f t="shared" ref="I80:I111" si="18">H80*O80</f>
        <v>110.64912280333719</v>
      </c>
      <c r="J80" s="436">
        <f t="shared" ref="J80:J111" si="19">I80/$S$4</f>
        <v>2.5797387554518178E-5</v>
      </c>
      <c r="K80" s="436">
        <f>I80/$T$4</f>
        <v>3.4286722481528471E-5</v>
      </c>
      <c r="L80" s="436">
        <f>I80/$U$4</f>
        <v>3.4504998472556073E-5</v>
      </c>
      <c r="M80" s="399">
        <v>80</v>
      </c>
      <c r="N80" s="399">
        <v>114</v>
      </c>
      <c r="O80" s="453">
        <v>106</v>
      </c>
      <c r="P80" s="284" t="s">
        <v>180</v>
      </c>
      <c r="Q80" s="446" t="s">
        <v>232</v>
      </c>
    </row>
    <row r="81" spans="1:18" x14ac:dyDescent="0.2">
      <c r="A81" s="280" t="s">
        <v>117</v>
      </c>
      <c r="B81" s="280" t="s">
        <v>4</v>
      </c>
      <c r="C81" s="280">
        <v>6</v>
      </c>
      <c r="D81" s="280">
        <v>280</v>
      </c>
      <c r="E81" s="281">
        <v>41702.413888888892</v>
      </c>
      <c r="F81" s="281">
        <v>41702.559027777781</v>
      </c>
      <c r="G81" s="356">
        <f t="shared" si="16"/>
        <v>3.4833333333372138</v>
      </c>
      <c r="H81" s="356">
        <f t="shared" si="17"/>
        <v>1.0388888888900463</v>
      </c>
      <c r="I81" s="283">
        <f t="shared" si="18"/>
        <v>110.1222222223449</v>
      </c>
      <c r="J81" s="436">
        <f t="shared" si="19"/>
        <v>2.5674542852760192E-5</v>
      </c>
      <c r="K81" s="436">
        <f>I81/$T$4</f>
        <v>3.4123452375646584E-5</v>
      </c>
      <c r="L81" s="436">
        <f>I81/$U$4</f>
        <v>3.4340688957200575E-5</v>
      </c>
      <c r="M81" s="399">
        <v>80</v>
      </c>
      <c r="N81" s="399">
        <v>114</v>
      </c>
      <c r="O81" s="453">
        <v>106</v>
      </c>
      <c r="P81" s="284" t="s">
        <v>178</v>
      </c>
      <c r="Q81" s="446" t="s">
        <v>229</v>
      </c>
    </row>
    <row r="82" spans="1:18" x14ac:dyDescent="0.2">
      <c r="A82" s="280" t="s">
        <v>119</v>
      </c>
      <c r="B82" s="280" t="s">
        <v>4</v>
      </c>
      <c r="C82" s="280">
        <v>14</v>
      </c>
      <c r="D82" s="280">
        <v>344</v>
      </c>
      <c r="E82" s="281">
        <v>41719.972916666666</v>
      </c>
      <c r="F82" s="281">
        <v>41720.065972222219</v>
      </c>
      <c r="G82" s="356">
        <f t="shared" si="16"/>
        <v>2.2333333332790062</v>
      </c>
      <c r="H82" s="356">
        <f t="shared" si="17"/>
        <v>0.62928176794049351</v>
      </c>
      <c r="I82" s="283">
        <f t="shared" si="18"/>
        <v>105.7193370140029</v>
      </c>
      <c r="J82" s="436">
        <f t="shared" si="19"/>
        <v>2.4648028288523371E-5</v>
      </c>
      <c r="K82" s="436">
        <f>I82/$T$4</f>
        <v>3.2759135158918538E-5</v>
      </c>
      <c r="L82" s="436">
        <f>I82/$U$4</f>
        <v>3.2967686229843225E-5</v>
      </c>
      <c r="M82" s="399">
        <v>130</v>
      </c>
      <c r="N82" s="399">
        <v>181</v>
      </c>
      <c r="O82" s="453">
        <v>168</v>
      </c>
      <c r="P82" s="284" t="s">
        <v>246</v>
      </c>
      <c r="Q82" s="446" t="s">
        <v>260</v>
      </c>
    </row>
    <row r="83" spans="1:18" x14ac:dyDescent="0.2">
      <c r="A83" s="280" t="s">
        <v>108</v>
      </c>
      <c r="B83" s="280" t="s">
        <v>4</v>
      </c>
      <c r="C83" s="280">
        <v>39</v>
      </c>
      <c r="D83" s="280">
        <v>3412</v>
      </c>
      <c r="E83" s="281">
        <v>41713.079861111109</v>
      </c>
      <c r="F83" s="281">
        <v>41713.368055555555</v>
      </c>
      <c r="G83" s="356">
        <f t="shared" si="16"/>
        <v>6.9166666666860692</v>
      </c>
      <c r="H83" s="356">
        <f t="shared" si="17"/>
        <v>0.27413617886255764</v>
      </c>
      <c r="I83" s="283">
        <f t="shared" si="18"/>
        <v>104.99415650435958</v>
      </c>
      <c r="J83" s="436">
        <f t="shared" si="19"/>
        <v>2.4478955437512142E-5</v>
      </c>
      <c r="K83" s="436">
        <f>I83/$T$4</f>
        <v>3.2534424268735104E-5</v>
      </c>
      <c r="L83" s="436">
        <f>I83/$U$4</f>
        <v>3.2741544786118958E-5</v>
      </c>
      <c r="M83" s="399">
        <v>393.75</v>
      </c>
      <c r="N83" s="399">
        <v>410</v>
      </c>
      <c r="O83" s="453">
        <v>383</v>
      </c>
      <c r="P83" s="284" t="s">
        <v>187</v>
      </c>
      <c r="Q83" s="446" t="s">
        <v>188</v>
      </c>
    </row>
    <row r="84" spans="1:18" x14ac:dyDescent="0.2">
      <c r="A84" s="280" t="s">
        <v>127</v>
      </c>
      <c r="B84" s="280" t="s">
        <v>4</v>
      </c>
      <c r="C84" s="280">
        <v>18</v>
      </c>
      <c r="D84" s="280">
        <v>310</v>
      </c>
      <c r="E84" s="281">
        <v>41704.701388888891</v>
      </c>
      <c r="F84" s="281">
        <v>41704.791666666664</v>
      </c>
      <c r="G84" s="356">
        <f t="shared" si="16"/>
        <v>2.1666666665696539</v>
      </c>
      <c r="H84" s="356">
        <f t="shared" si="17"/>
        <v>0.60185185182490386</v>
      </c>
      <c r="I84" s="283">
        <f t="shared" si="18"/>
        <v>101.11111110658385</v>
      </c>
      <c r="J84" s="436">
        <f t="shared" si="19"/>
        <v>2.3573639385470312E-5</v>
      </c>
      <c r="K84" s="436">
        <f>I84/$T$4</f>
        <v>3.1331189244691175E-5</v>
      </c>
      <c r="L84" s="436">
        <f>I84/$U$4</f>
        <v>3.1530649732235378E-5</v>
      </c>
      <c r="M84" s="399">
        <v>130</v>
      </c>
      <c r="N84" s="399">
        <v>180</v>
      </c>
      <c r="O84" s="453">
        <v>168</v>
      </c>
      <c r="P84" s="284" t="s">
        <v>180</v>
      </c>
      <c r="Q84" s="446" t="s">
        <v>238</v>
      </c>
    </row>
    <row r="85" spans="1:18" x14ac:dyDescent="0.2">
      <c r="A85" s="280" t="s">
        <v>132</v>
      </c>
      <c r="B85" s="430" t="s">
        <v>7</v>
      </c>
      <c r="C85" s="280">
        <v>42</v>
      </c>
      <c r="D85" s="280">
        <v>855</v>
      </c>
      <c r="E85" s="281">
        <v>41724.916666666664</v>
      </c>
      <c r="F85" s="281">
        <v>41725.025000000001</v>
      </c>
      <c r="G85" s="431">
        <f t="shared" si="16"/>
        <v>2.6000000000931323</v>
      </c>
      <c r="H85" s="431">
        <f t="shared" si="17"/>
        <v>0.20721062619338057</v>
      </c>
      <c r="I85" s="432">
        <f t="shared" si="18"/>
        <v>99.875521825209432</v>
      </c>
      <c r="J85" s="462">
        <f t="shared" si="19"/>
        <v>2.328556683015076E-5</v>
      </c>
      <c r="K85" s="462"/>
      <c r="L85" s="462"/>
      <c r="M85" s="453">
        <v>485</v>
      </c>
      <c r="N85" s="453">
        <v>527</v>
      </c>
      <c r="O85" s="453">
        <v>482</v>
      </c>
      <c r="P85" s="284" t="s">
        <v>346</v>
      </c>
      <c r="Q85" s="446" t="s">
        <v>370</v>
      </c>
      <c r="R85" s="63"/>
    </row>
    <row r="86" spans="1:18" x14ac:dyDescent="0.2">
      <c r="A86" s="280" t="s">
        <v>111</v>
      </c>
      <c r="B86" s="280" t="s">
        <v>4</v>
      </c>
      <c r="C86" s="280">
        <v>26</v>
      </c>
      <c r="D86" s="280">
        <v>3415</v>
      </c>
      <c r="E86" s="281">
        <v>41711.206944444442</v>
      </c>
      <c r="F86" s="281">
        <v>41711.246527777781</v>
      </c>
      <c r="G86" s="356">
        <f t="shared" si="16"/>
        <v>0.95000000012805685</v>
      </c>
      <c r="H86" s="356">
        <f t="shared" si="17"/>
        <v>0.40402298856020807</v>
      </c>
      <c r="I86" s="283">
        <f t="shared" si="18"/>
        <v>96.965517254449935</v>
      </c>
      <c r="J86" s="436">
        <f t="shared" si="19"/>
        <v>2.2607111241933138E-5</v>
      </c>
      <c r="K86" s="436">
        <f t="shared" ref="K86:K117" si="20">I86/$T$4</f>
        <v>3.0046598618682537E-5</v>
      </c>
      <c r="L86" s="436">
        <f t="shared" ref="L86:L91" si="21">I86/$U$4</f>
        <v>3.0237881150689928E-5</v>
      </c>
      <c r="M86" s="399">
        <v>150</v>
      </c>
      <c r="N86" s="399">
        <v>261</v>
      </c>
      <c r="O86" s="453">
        <v>240</v>
      </c>
      <c r="P86" s="284" t="s">
        <v>269</v>
      </c>
      <c r="Q86" s="446" t="s">
        <v>270</v>
      </c>
    </row>
    <row r="87" spans="1:18" x14ac:dyDescent="0.2">
      <c r="A87" s="280" t="s">
        <v>132</v>
      </c>
      <c r="B87" s="280" t="s">
        <v>4</v>
      </c>
      <c r="C87" s="280">
        <v>31</v>
      </c>
      <c r="D87" s="280">
        <v>280</v>
      </c>
      <c r="E87" s="281">
        <v>41711.944444444445</v>
      </c>
      <c r="F87" s="281">
        <v>41711.989583333336</v>
      </c>
      <c r="G87" s="356">
        <f t="shared" si="16"/>
        <v>1.0833333333721384</v>
      </c>
      <c r="H87" s="356">
        <f t="shared" si="17"/>
        <v>0.19939911449164596</v>
      </c>
      <c r="I87" s="283">
        <f t="shared" si="18"/>
        <v>96.110373184973355</v>
      </c>
      <c r="J87" s="436">
        <f t="shared" si="19"/>
        <v>2.2407737921871266E-5</v>
      </c>
      <c r="K87" s="436">
        <f t="shared" si="20"/>
        <v>2.9781616062571533E-5</v>
      </c>
      <c r="L87" s="436">
        <f t="shared" si="21"/>
        <v>2.9971211663724825E-5</v>
      </c>
      <c r="M87" s="399">
        <v>430</v>
      </c>
      <c r="N87" s="399">
        <v>527</v>
      </c>
      <c r="O87" s="453">
        <v>482</v>
      </c>
      <c r="P87" s="284" t="s">
        <v>178</v>
      </c>
      <c r="Q87" s="446" t="s">
        <v>296</v>
      </c>
      <c r="R87" s="63"/>
    </row>
    <row r="88" spans="1:18" x14ac:dyDescent="0.2">
      <c r="A88" s="280" t="s">
        <v>127</v>
      </c>
      <c r="B88" s="280" t="s">
        <v>4</v>
      </c>
      <c r="C88" s="280">
        <v>22</v>
      </c>
      <c r="D88" s="280">
        <v>350</v>
      </c>
      <c r="E88" s="281">
        <v>41725.438194444447</v>
      </c>
      <c r="F88" s="281">
        <v>41725.550694444442</v>
      </c>
      <c r="G88" s="282">
        <f t="shared" si="16"/>
        <v>2.6999999998952262</v>
      </c>
      <c r="H88" s="309">
        <f t="shared" si="17"/>
        <v>0.52499999997962732</v>
      </c>
      <c r="I88" s="283">
        <f t="shared" si="18"/>
        <v>88.19999999657739</v>
      </c>
      <c r="J88" s="329">
        <f t="shared" si="19"/>
        <v>2.05634669717561E-5</v>
      </c>
      <c r="K88" s="329">
        <f t="shared" si="20"/>
        <v>2.7330437387455313E-5</v>
      </c>
      <c r="L88" s="329">
        <f t="shared" si="21"/>
        <v>2.7504428305052601E-5</v>
      </c>
      <c r="M88" s="453">
        <v>145</v>
      </c>
      <c r="N88" s="453">
        <v>180</v>
      </c>
      <c r="O88" s="453">
        <v>168</v>
      </c>
      <c r="P88" s="284" t="s">
        <v>343</v>
      </c>
      <c r="Q88" s="446" t="s">
        <v>348</v>
      </c>
    </row>
    <row r="89" spans="1:18" x14ac:dyDescent="0.2">
      <c r="A89" s="280" t="s">
        <v>111</v>
      </c>
      <c r="B89" s="280" t="s">
        <v>4</v>
      </c>
      <c r="C89" s="280">
        <v>23</v>
      </c>
      <c r="D89" s="280">
        <v>8110</v>
      </c>
      <c r="E89" s="281">
        <v>41709.316666666666</v>
      </c>
      <c r="F89" s="281">
        <v>41709.393055555556</v>
      </c>
      <c r="G89" s="356">
        <f t="shared" si="16"/>
        <v>1.8333333333721384</v>
      </c>
      <c r="H89" s="356">
        <f t="shared" si="17"/>
        <v>0.35823754790030293</v>
      </c>
      <c r="I89" s="283">
        <f t="shared" si="18"/>
        <v>85.977011496072706</v>
      </c>
      <c r="J89" s="436">
        <f t="shared" si="19"/>
        <v>2.0045186352589483E-5</v>
      </c>
      <c r="K89" s="436">
        <f t="shared" si="20"/>
        <v>2.6641602375795062E-5</v>
      </c>
      <c r="L89" s="436">
        <f t="shared" si="21"/>
        <v>2.6811208034786613E-5</v>
      </c>
      <c r="M89" s="399">
        <v>210</v>
      </c>
      <c r="N89" s="399">
        <v>261</v>
      </c>
      <c r="O89" s="453">
        <v>240</v>
      </c>
      <c r="P89" s="284" t="s">
        <v>265</v>
      </c>
      <c r="Q89" s="446" t="s">
        <v>266</v>
      </c>
    </row>
    <row r="90" spans="1:18" x14ac:dyDescent="0.2">
      <c r="A90" s="280" t="s">
        <v>108</v>
      </c>
      <c r="B90" s="280" t="s">
        <v>4</v>
      </c>
      <c r="C90" s="280">
        <v>34</v>
      </c>
      <c r="D90" s="280">
        <v>310</v>
      </c>
      <c r="E90" s="281">
        <v>41707.427083333336</v>
      </c>
      <c r="F90" s="281">
        <v>41707.53125</v>
      </c>
      <c r="G90" s="356">
        <f t="shared" si="16"/>
        <v>2.4999999999417923</v>
      </c>
      <c r="H90" s="356">
        <f t="shared" si="17"/>
        <v>0.21341463414137252</v>
      </c>
      <c r="I90" s="283">
        <f t="shared" si="18"/>
        <v>81.737804876145674</v>
      </c>
      <c r="J90" s="436">
        <f t="shared" si="19"/>
        <v>1.9056832777547509E-5</v>
      </c>
      <c r="K90" s="436">
        <f t="shared" si="20"/>
        <v>2.5328004063970825E-5</v>
      </c>
      <c r="L90" s="436">
        <f t="shared" si="21"/>
        <v>2.5489247098815956E-5</v>
      </c>
      <c r="M90" s="399">
        <v>375</v>
      </c>
      <c r="N90" s="399">
        <v>410</v>
      </c>
      <c r="O90" s="453">
        <v>383</v>
      </c>
      <c r="P90" s="284" t="s">
        <v>180</v>
      </c>
      <c r="Q90" s="446" t="s">
        <v>181</v>
      </c>
    </row>
    <row r="91" spans="1:18" x14ac:dyDescent="0.2">
      <c r="A91" s="280" t="s">
        <v>132</v>
      </c>
      <c r="B91" s="280" t="s">
        <v>4</v>
      </c>
      <c r="C91" s="280">
        <v>30</v>
      </c>
      <c r="D91" s="280">
        <v>1400</v>
      </c>
      <c r="E91" s="281">
        <v>41706.815972222219</v>
      </c>
      <c r="F91" s="281">
        <v>41707.227777777778</v>
      </c>
      <c r="G91" s="356">
        <f t="shared" si="16"/>
        <v>9.8833333334187046</v>
      </c>
      <c r="H91" s="356">
        <f t="shared" si="17"/>
        <v>0.16878557874908603</v>
      </c>
      <c r="I91" s="283">
        <f t="shared" si="18"/>
        <v>81.354648957059467</v>
      </c>
      <c r="J91" s="436">
        <f t="shared" si="19"/>
        <v>1.8967501552066016E-5</v>
      </c>
      <c r="K91" s="436">
        <f t="shared" si="20"/>
        <v>2.5209275959020431E-5</v>
      </c>
      <c r="L91" s="436">
        <f t="shared" si="21"/>
        <v>2.5369763147494278E-5</v>
      </c>
      <c r="M91" s="399">
        <v>518</v>
      </c>
      <c r="N91" s="399">
        <v>527</v>
      </c>
      <c r="O91" s="453">
        <v>482</v>
      </c>
      <c r="P91" s="284" t="s">
        <v>293</v>
      </c>
      <c r="Q91" s="446" t="s">
        <v>295</v>
      </c>
      <c r="R91" s="63"/>
    </row>
    <row r="92" spans="1:18" x14ac:dyDescent="0.2">
      <c r="A92" s="280" t="s">
        <v>126</v>
      </c>
      <c r="B92" s="286" t="s">
        <v>147</v>
      </c>
      <c r="C92" s="280">
        <v>14</v>
      </c>
      <c r="D92" s="280">
        <v>315</v>
      </c>
      <c r="E92" s="281">
        <v>41703.964583333334</v>
      </c>
      <c r="F92" s="281">
        <v>41704.059027777781</v>
      </c>
      <c r="G92" s="408">
        <f t="shared" si="16"/>
        <v>2.2666666667209938</v>
      </c>
      <c r="H92" s="408">
        <f t="shared" si="17"/>
        <v>0.51269841271070093</v>
      </c>
      <c r="I92" s="287">
        <f t="shared" si="18"/>
        <v>79.468253970158642</v>
      </c>
      <c r="J92" s="465">
        <f t="shared" si="19"/>
        <v>1.8527696325191562E-5</v>
      </c>
      <c r="K92" s="465">
        <f t="shared" si="20"/>
        <v>2.4624740810726744E-5</v>
      </c>
      <c r="L92" s="465"/>
      <c r="M92" s="399">
        <v>130</v>
      </c>
      <c r="N92" s="399">
        <v>168</v>
      </c>
      <c r="O92" s="453">
        <v>155</v>
      </c>
      <c r="P92" s="284" t="s">
        <v>248</v>
      </c>
      <c r="Q92" s="446" t="s">
        <v>249</v>
      </c>
    </row>
    <row r="93" spans="1:18" x14ac:dyDescent="0.2">
      <c r="A93" s="280" t="s">
        <v>111</v>
      </c>
      <c r="B93" s="280" t="s">
        <v>4</v>
      </c>
      <c r="C93" s="280">
        <v>20</v>
      </c>
      <c r="D93" s="280">
        <v>8110</v>
      </c>
      <c r="E93" s="281">
        <v>41708.427083333336</v>
      </c>
      <c r="F93" s="281">
        <v>41708.509027777778</v>
      </c>
      <c r="G93" s="356">
        <f t="shared" si="16"/>
        <v>1.96666666661622</v>
      </c>
      <c r="H93" s="356">
        <f t="shared" si="17"/>
        <v>0.30893997444929128</v>
      </c>
      <c r="I93" s="283">
        <f t="shared" si="18"/>
        <v>74.145593867829902</v>
      </c>
      <c r="J93" s="436">
        <f t="shared" si="19"/>
        <v>1.7286740030176048E-5</v>
      </c>
      <c r="K93" s="436">
        <f t="shared" si="20"/>
        <v>2.2975413955091287E-5</v>
      </c>
      <c r="L93" s="436">
        <f t="shared" ref="L93:L100" si="22">I93/$U$4</f>
        <v>2.3121679940503536E-5</v>
      </c>
      <c r="M93" s="399">
        <v>220</v>
      </c>
      <c r="N93" s="399">
        <v>261</v>
      </c>
      <c r="O93" s="453">
        <v>240</v>
      </c>
      <c r="P93" s="284" t="s">
        <v>265</v>
      </c>
      <c r="Q93" s="446" t="s">
        <v>266</v>
      </c>
    </row>
    <row r="94" spans="1:18" x14ac:dyDescent="0.2">
      <c r="A94" s="280" t="s">
        <v>132</v>
      </c>
      <c r="B94" s="280" t="s">
        <v>4</v>
      </c>
      <c r="C94" s="280">
        <v>40</v>
      </c>
      <c r="D94" s="280">
        <v>280</v>
      </c>
      <c r="E94" s="281">
        <v>41723.36041666667</v>
      </c>
      <c r="F94" s="281">
        <v>41723.413888888892</v>
      </c>
      <c r="G94" s="356">
        <f t="shared" si="16"/>
        <v>1.2833333333255723</v>
      </c>
      <c r="H94" s="356">
        <f t="shared" si="17"/>
        <v>0.15098039215594969</v>
      </c>
      <c r="I94" s="283">
        <f t="shared" si="18"/>
        <v>72.772549019167755</v>
      </c>
      <c r="J94" s="436">
        <f t="shared" si="19"/>
        <v>1.6966620275104625E-5</v>
      </c>
      <c r="K94" s="436">
        <f t="shared" si="20"/>
        <v>2.2549950051826154E-5</v>
      </c>
      <c r="L94" s="436">
        <f t="shared" si="22"/>
        <v>2.2693507450694974E-5</v>
      </c>
      <c r="M94" s="453">
        <v>465</v>
      </c>
      <c r="N94" s="453">
        <v>527</v>
      </c>
      <c r="O94" s="453">
        <v>482</v>
      </c>
      <c r="P94" s="284" t="s">
        <v>178</v>
      </c>
      <c r="Q94" s="446" t="s">
        <v>368</v>
      </c>
      <c r="R94" s="63"/>
    </row>
    <row r="95" spans="1:18" x14ac:dyDescent="0.2">
      <c r="A95" s="280" t="s">
        <v>132</v>
      </c>
      <c r="B95" s="280" t="s">
        <v>4</v>
      </c>
      <c r="C95" s="280">
        <v>41</v>
      </c>
      <c r="D95" s="280">
        <v>9650</v>
      </c>
      <c r="E95" s="281">
        <v>41723.484722222223</v>
      </c>
      <c r="F95" s="281">
        <v>41723.524305555555</v>
      </c>
      <c r="G95" s="356">
        <f t="shared" si="16"/>
        <v>0.94999999995343387</v>
      </c>
      <c r="H95" s="356">
        <f t="shared" si="17"/>
        <v>0.13880455407289261</v>
      </c>
      <c r="I95" s="283">
        <f t="shared" si="18"/>
        <v>66.90379506313424</v>
      </c>
      <c r="J95" s="436">
        <f t="shared" si="19"/>
        <v>1.5598344445796903E-5</v>
      </c>
      <c r="K95" s="436">
        <f t="shared" si="20"/>
        <v>2.0731405691917094E-5</v>
      </c>
      <c r="L95" s="436">
        <f t="shared" si="22"/>
        <v>2.086338588119405E-5</v>
      </c>
      <c r="M95" s="453">
        <v>450</v>
      </c>
      <c r="N95" s="453">
        <v>527</v>
      </c>
      <c r="O95" s="453">
        <v>482</v>
      </c>
      <c r="P95" s="284" t="s">
        <v>286</v>
      </c>
      <c r="Q95" s="446" t="s">
        <v>369</v>
      </c>
      <c r="R95" s="63"/>
    </row>
    <row r="96" spans="1:18" x14ac:dyDescent="0.2">
      <c r="A96" s="280" t="s">
        <v>108</v>
      </c>
      <c r="B96" s="280" t="s">
        <v>4</v>
      </c>
      <c r="C96" s="280">
        <v>38</v>
      </c>
      <c r="D96" s="280">
        <v>340</v>
      </c>
      <c r="E96" s="281">
        <v>41712.583333333336</v>
      </c>
      <c r="F96" s="281">
        <v>41712.677083333336</v>
      </c>
      <c r="G96" s="356">
        <f t="shared" si="16"/>
        <v>2.25</v>
      </c>
      <c r="H96" s="356">
        <f t="shared" si="17"/>
        <v>0.15091463414634146</v>
      </c>
      <c r="I96" s="283">
        <f t="shared" si="18"/>
        <v>57.800304878048777</v>
      </c>
      <c r="J96" s="436">
        <f t="shared" si="19"/>
        <v>1.3475903178722355E-5</v>
      </c>
      <c r="K96" s="436">
        <f t="shared" si="20"/>
        <v>1.7910517159939238E-5</v>
      </c>
      <c r="L96" s="436">
        <f t="shared" si="22"/>
        <v>1.8024539020296664E-5</v>
      </c>
      <c r="M96" s="399">
        <v>382.5</v>
      </c>
      <c r="N96" s="399">
        <v>410</v>
      </c>
      <c r="O96" s="453">
        <v>383</v>
      </c>
      <c r="P96" s="284" t="s">
        <v>182</v>
      </c>
      <c r="Q96" s="446" t="s">
        <v>186</v>
      </c>
    </row>
    <row r="97" spans="1:29" x14ac:dyDescent="0.2">
      <c r="A97" s="280" t="s">
        <v>108</v>
      </c>
      <c r="B97" s="280" t="s">
        <v>4</v>
      </c>
      <c r="C97" s="280">
        <v>41</v>
      </c>
      <c r="D97" s="280">
        <v>280</v>
      </c>
      <c r="E97" s="281">
        <v>41715.763888888891</v>
      </c>
      <c r="F97" s="281">
        <v>41715.913194444445</v>
      </c>
      <c r="G97" s="356">
        <f t="shared" si="16"/>
        <v>3.5833333333139308</v>
      </c>
      <c r="H97" s="356">
        <f t="shared" si="17"/>
        <v>0.14202235772280825</v>
      </c>
      <c r="I97" s="283">
        <f t="shared" si="18"/>
        <v>54.394563007835558</v>
      </c>
      <c r="J97" s="436">
        <f t="shared" si="19"/>
        <v>1.2681868479570723E-5</v>
      </c>
      <c r="K97" s="436">
        <f t="shared" si="20"/>
        <v>1.6855183657157953E-5</v>
      </c>
      <c r="L97" s="436">
        <f t="shared" si="22"/>
        <v>1.6962487057729429E-5</v>
      </c>
      <c r="M97" s="399">
        <v>393.75</v>
      </c>
      <c r="N97" s="399">
        <v>410</v>
      </c>
      <c r="O97" s="453">
        <v>383</v>
      </c>
      <c r="P97" s="284" t="s">
        <v>178</v>
      </c>
      <c r="Q97" s="446" t="s">
        <v>190</v>
      </c>
    </row>
    <row r="98" spans="1:29" s="335" customFormat="1" x14ac:dyDescent="0.2">
      <c r="A98" s="280" t="s">
        <v>108</v>
      </c>
      <c r="B98" s="280" t="s">
        <v>4</v>
      </c>
      <c r="C98" s="280">
        <v>35</v>
      </c>
      <c r="D98" s="280">
        <v>340</v>
      </c>
      <c r="E98" s="281">
        <v>41711.34375</v>
      </c>
      <c r="F98" s="281">
        <v>41711.430555555555</v>
      </c>
      <c r="G98" s="356">
        <f t="shared" si="16"/>
        <v>2.0833333333139308</v>
      </c>
      <c r="H98" s="356">
        <f t="shared" si="17"/>
        <v>0.13973577235642218</v>
      </c>
      <c r="I98" s="283">
        <f t="shared" si="18"/>
        <v>53.518800812509696</v>
      </c>
      <c r="J98" s="436">
        <f t="shared" si="19"/>
        <v>1.2477688128330418E-5</v>
      </c>
      <c r="K98" s="436">
        <f t="shared" si="20"/>
        <v>1.6583812184974474E-5</v>
      </c>
      <c r="L98" s="436">
        <f t="shared" si="22"/>
        <v>1.6689387981600737E-5</v>
      </c>
      <c r="M98" s="399">
        <v>382.5</v>
      </c>
      <c r="N98" s="399">
        <v>410</v>
      </c>
      <c r="O98" s="453">
        <v>383</v>
      </c>
      <c r="P98" s="284" t="s">
        <v>182</v>
      </c>
      <c r="Q98" s="446" t="s">
        <v>183</v>
      </c>
      <c r="R98" s="285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spans="1:29" x14ac:dyDescent="0.2">
      <c r="A99" s="280" t="s">
        <v>125</v>
      </c>
      <c r="B99" s="424" t="s">
        <v>175</v>
      </c>
      <c r="C99" s="280">
        <v>18</v>
      </c>
      <c r="D99" s="280">
        <v>3441</v>
      </c>
      <c r="E99" s="281">
        <v>41708.11041666667</v>
      </c>
      <c r="F99" s="281">
        <v>41708.13958333333</v>
      </c>
      <c r="G99" s="425">
        <f t="shared" si="16"/>
        <v>0.69999999983701855</v>
      </c>
      <c r="H99" s="425">
        <f t="shared" si="17"/>
        <v>0.69999999983701855</v>
      </c>
      <c r="I99" s="426">
        <f t="shared" si="18"/>
        <v>49.699999988428317</v>
      </c>
      <c r="J99" s="463">
        <f t="shared" si="19"/>
        <v>1.1587350434217497E-5</v>
      </c>
      <c r="K99" s="463">
        <f t="shared" si="20"/>
        <v>1.540048455660975E-5</v>
      </c>
      <c r="L99" s="463">
        <f t="shared" si="22"/>
        <v>1.5498527057776498E-5</v>
      </c>
      <c r="M99" s="399">
        <v>0</v>
      </c>
      <c r="N99" s="399">
        <v>75</v>
      </c>
      <c r="O99" s="453">
        <v>71</v>
      </c>
      <c r="P99" s="284" t="s">
        <v>310</v>
      </c>
      <c r="Q99" s="446" t="s">
        <v>311</v>
      </c>
    </row>
    <row r="100" spans="1:29" x14ac:dyDescent="0.2">
      <c r="A100" s="280" t="s">
        <v>107</v>
      </c>
      <c r="B100" s="280" t="s">
        <v>4</v>
      </c>
      <c r="C100" s="280">
        <v>35</v>
      </c>
      <c r="D100" s="280">
        <v>250</v>
      </c>
      <c r="E100" s="281">
        <v>41728.902083333334</v>
      </c>
      <c r="F100" s="281">
        <v>41728.951388888891</v>
      </c>
      <c r="G100" s="356">
        <f t="shared" si="16"/>
        <v>1.1833333333488554</v>
      </c>
      <c r="H100" s="356">
        <f t="shared" si="17"/>
        <v>0.53250000000698494</v>
      </c>
      <c r="I100" s="283">
        <f t="shared" si="18"/>
        <v>49.5225000006496</v>
      </c>
      <c r="J100" s="436">
        <f t="shared" si="19"/>
        <v>1.1545967042649284E-5</v>
      </c>
      <c r="K100" s="436">
        <f t="shared" si="20"/>
        <v>1.5345482829824617E-5</v>
      </c>
      <c r="L100" s="436">
        <f t="shared" si="22"/>
        <v>1.5443175179225514E-5</v>
      </c>
      <c r="M100" s="453">
        <v>55</v>
      </c>
      <c r="N100" s="453">
        <v>100</v>
      </c>
      <c r="O100" s="453">
        <v>93</v>
      </c>
      <c r="P100" s="284" t="s">
        <v>161</v>
      </c>
      <c r="Q100" s="446" t="s">
        <v>377</v>
      </c>
    </row>
    <row r="101" spans="1:29" x14ac:dyDescent="0.2">
      <c r="A101" s="280" t="s">
        <v>119</v>
      </c>
      <c r="B101" s="286" t="s">
        <v>147</v>
      </c>
      <c r="C101" s="280">
        <v>11</v>
      </c>
      <c r="D101" s="280">
        <v>1980</v>
      </c>
      <c r="E101" s="281">
        <v>41704.885416666664</v>
      </c>
      <c r="F101" s="281">
        <v>41704.955555555556</v>
      </c>
      <c r="G101" s="408">
        <f t="shared" si="16"/>
        <v>1.683333333407063</v>
      </c>
      <c r="H101" s="408">
        <f t="shared" si="17"/>
        <v>0.28830570903656882</v>
      </c>
      <c r="I101" s="287">
        <f t="shared" si="18"/>
        <v>48.435359118143566</v>
      </c>
      <c r="J101" s="465">
        <f t="shared" si="19"/>
        <v>1.1292504620518602E-5</v>
      </c>
      <c r="K101" s="465">
        <f t="shared" si="20"/>
        <v>1.5008611675382133E-5</v>
      </c>
      <c r="L101" s="465"/>
      <c r="M101" s="399">
        <v>150</v>
      </c>
      <c r="N101" s="399">
        <v>181</v>
      </c>
      <c r="O101" s="453">
        <v>168</v>
      </c>
      <c r="P101" s="284" t="s">
        <v>255</v>
      </c>
      <c r="Q101" s="446" t="s">
        <v>256</v>
      </c>
    </row>
    <row r="102" spans="1:29" x14ac:dyDescent="0.2">
      <c r="A102" s="280" t="s">
        <v>113</v>
      </c>
      <c r="B102" s="280" t="s">
        <v>4</v>
      </c>
      <c r="C102" s="280">
        <v>37</v>
      </c>
      <c r="D102" s="280">
        <v>310</v>
      </c>
      <c r="E102" s="281">
        <v>41703.21875</v>
      </c>
      <c r="F102" s="281">
        <v>41703.241666666669</v>
      </c>
      <c r="G102" s="356">
        <f t="shared" si="16"/>
        <v>0.55000000004656613</v>
      </c>
      <c r="H102" s="356">
        <f t="shared" si="17"/>
        <v>0.11442080379219342</v>
      </c>
      <c r="I102" s="283">
        <f t="shared" si="18"/>
        <v>45.081796694124208</v>
      </c>
      <c r="J102" s="436">
        <f t="shared" si="19"/>
        <v>1.0510635344478687E-5</v>
      </c>
      <c r="K102" s="436">
        <f t="shared" si="20"/>
        <v>1.396944696043723E-5</v>
      </c>
      <c r="L102" s="436">
        <f t="shared" ref="L102:L136" si="23">I102/$U$4</f>
        <v>1.4058379195970669E-5</v>
      </c>
      <c r="M102" s="399">
        <v>335</v>
      </c>
      <c r="N102" s="399">
        <v>423</v>
      </c>
      <c r="O102" s="453">
        <v>394</v>
      </c>
      <c r="P102" s="284" t="s">
        <v>180</v>
      </c>
      <c r="Q102" s="446" t="s">
        <v>327</v>
      </c>
      <c r="R102" s="63"/>
    </row>
    <row r="103" spans="1:29" x14ac:dyDescent="0.2">
      <c r="A103" s="280" t="s">
        <v>120</v>
      </c>
      <c r="B103" s="280" t="s">
        <v>4</v>
      </c>
      <c r="C103" s="280">
        <v>9</v>
      </c>
      <c r="D103" s="280">
        <v>9650</v>
      </c>
      <c r="E103" s="281">
        <v>41703.732638888891</v>
      </c>
      <c r="F103" s="281">
        <v>41703.756249999999</v>
      </c>
      <c r="G103" s="356">
        <f t="shared" si="16"/>
        <v>0.56666666659293696</v>
      </c>
      <c r="H103" s="356">
        <f t="shared" si="17"/>
        <v>8.9138576767428285E-2</v>
      </c>
      <c r="I103" s="283">
        <f t="shared" si="18"/>
        <v>43.767041192807291</v>
      </c>
      <c r="J103" s="436">
        <f t="shared" si="19"/>
        <v>1.0204105510824332E-5</v>
      </c>
      <c r="K103" s="436">
        <f t="shared" si="20"/>
        <v>1.3562045113385655E-5</v>
      </c>
      <c r="L103" s="436">
        <f t="shared" si="23"/>
        <v>1.3648383748963323E-5</v>
      </c>
      <c r="M103" s="399">
        <v>450</v>
      </c>
      <c r="N103" s="399">
        <v>534</v>
      </c>
      <c r="O103" s="453">
        <v>491</v>
      </c>
      <c r="P103" s="284" t="s">
        <v>286</v>
      </c>
      <c r="Q103" s="446" t="s">
        <v>305</v>
      </c>
    </row>
    <row r="104" spans="1:29" s="335" customFormat="1" x14ac:dyDescent="0.2">
      <c r="A104" s="280" t="s">
        <v>112</v>
      </c>
      <c r="B104" s="280" t="s">
        <v>4</v>
      </c>
      <c r="C104" s="280">
        <v>55</v>
      </c>
      <c r="D104" s="280">
        <v>360</v>
      </c>
      <c r="E104" s="281">
        <v>41720.569444444445</v>
      </c>
      <c r="F104" s="281">
        <v>41720.590277777781</v>
      </c>
      <c r="G104" s="356">
        <f t="shared" si="16"/>
        <v>0.50000000005820766</v>
      </c>
      <c r="H104" s="356">
        <f t="shared" si="17"/>
        <v>0.13636363637951118</v>
      </c>
      <c r="I104" s="283">
        <f t="shared" si="18"/>
        <v>41.318181822991889</v>
      </c>
      <c r="J104" s="436">
        <f t="shared" si="19"/>
        <v>9.6331640281528063E-6</v>
      </c>
      <c r="K104" s="436">
        <f t="shared" si="20"/>
        <v>1.2803219742863883E-5</v>
      </c>
      <c r="L104" s="436">
        <f t="shared" si="23"/>
        <v>1.2884727547502352E-5</v>
      </c>
      <c r="M104" s="399">
        <v>240</v>
      </c>
      <c r="N104" s="399">
        <v>330</v>
      </c>
      <c r="O104" s="453">
        <v>303</v>
      </c>
      <c r="P104" s="284" t="s">
        <v>163</v>
      </c>
      <c r="Q104" s="446" t="s">
        <v>322</v>
      </c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</row>
    <row r="105" spans="1:29" x14ac:dyDescent="0.2">
      <c r="A105" s="280" t="s">
        <v>125</v>
      </c>
      <c r="B105" s="280" t="s">
        <v>4</v>
      </c>
      <c r="C105" s="280">
        <v>20</v>
      </c>
      <c r="D105" s="280">
        <v>346</v>
      </c>
      <c r="E105" s="281">
        <v>41717.375</v>
      </c>
      <c r="F105" s="281">
        <v>41717.470138888886</v>
      </c>
      <c r="G105" s="356">
        <f t="shared" si="16"/>
        <v>2.2833333332673647</v>
      </c>
      <c r="H105" s="356">
        <f t="shared" si="17"/>
        <v>0.57844444442773235</v>
      </c>
      <c r="I105" s="283">
        <f t="shared" si="18"/>
        <v>41.069555554368996</v>
      </c>
      <c r="J105" s="436">
        <f t="shared" si="19"/>
        <v>9.5751978369585182E-6</v>
      </c>
      <c r="K105" s="436">
        <f t="shared" si="20"/>
        <v>1.2726178193343041E-5</v>
      </c>
      <c r="L105" s="436">
        <f t="shared" si="23"/>
        <v>1.28071955363872E-5</v>
      </c>
      <c r="M105" s="399">
        <v>56</v>
      </c>
      <c r="N105" s="399">
        <v>75</v>
      </c>
      <c r="O105" s="453">
        <v>71</v>
      </c>
      <c r="P105" s="284" t="s">
        <v>276</v>
      </c>
      <c r="Q105" s="446" t="s">
        <v>313</v>
      </c>
    </row>
    <row r="106" spans="1:29" x14ac:dyDescent="0.2">
      <c r="A106" s="280" t="s">
        <v>108</v>
      </c>
      <c r="B106" s="280" t="s">
        <v>4</v>
      </c>
      <c r="C106" s="280">
        <v>33</v>
      </c>
      <c r="D106" s="280">
        <v>280</v>
      </c>
      <c r="E106" s="281">
        <v>41707.375</v>
      </c>
      <c r="F106" s="281">
        <v>41707.427083333336</v>
      </c>
      <c r="G106" s="356">
        <f t="shared" si="16"/>
        <v>1.2500000000582077</v>
      </c>
      <c r="H106" s="356">
        <f t="shared" si="17"/>
        <v>0.10670731707813969</v>
      </c>
      <c r="I106" s="283">
        <f t="shared" si="18"/>
        <v>40.868902440927499</v>
      </c>
      <c r="J106" s="436">
        <f t="shared" si="19"/>
        <v>9.528416389439307E-6</v>
      </c>
      <c r="K106" s="436">
        <f t="shared" si="20"/>
        <v>1.2664002032869984E-5</v>
      </c>
      <c r="L106" s="436">
        <f t="shared" si="23"/>
        <v>1.2744623550298181E-5</v>
      </c>
      <c r="M106" s="399">
        <v>375</v>
      </c>
      <c r="N106" s="399">
        <v>410</v>
      </c>
      <c r="O106" s="453">
        <v>383</v>
      </c>
      <c r="P106" s="284" t="s">
        <v>178</v>
      </c>
      <c r="Q106" s="446" t="s">
        <v>179</v>
      </c>
    </row>
    <row r="107" spans="1:29" x14ac:dyDescent="0.2">
      <c r="A107" s="280" t="s">
        <v>110</v>
      </c>
      <c r="B107" s="280" t="s">
        <v>4</v>
      </c>
      <c r="C107" s="280">
        <v>30</v>
      </c>
      <c r="D107" s="280">
        <v>360</v>
      </c>
      <c r="E107" s="281">
        <v>41700.486805555556</v>
      </c>
      <c r="F107" s="281">
        <v>41700.509722222225</v>
      </c>
      <c r="G107" s="356">
        <f t="shared" si="16"/>
        <v>0.55000000004656613</v>
      </c>
      <c r="H107" s="356">
        <f t="shared" si="17"/>
        <v>8.3809523816619602E-2</v>
      </c>
      <c r="I107" s="283">
        <f t="shared" si="18"/>
        <v>40.731428574877128</v>
      </c>
      <c r="J107" s="436">
        <f t="shared" si="19"/>
        <v>9.4963649234062448E-6</v>
      </c>
      <c r="K107" s="436">
        <f t="shared" si="20"/>
        <v>1.2621403156581471E-5</v>
      </c>
      <c r="L107" s="436">
        <f t="shared" si="23"/>
        <v>1.270175348121941E-5</v>
      </c>
      <c r="M107" s="399">
        <v>445</v>
      </c>
      <c r="N107" s="399">
        <v>525</v>
      </c>
      <c r="O107" s="453">
        <v>486</v>
      </c>
      <c r="P107" s="284" t="s">
        <v>163</v>
      </c>
      <c r="Q107" s="446" t="s">
        <v>164</v>
      </c>
    </row>
    <row r="108" spans="1:29" x14ac:dyDescent="0.2">
      <c r="A108" s="280" t="s">
        <v>111</v>
      </c>
      <c r="B108" s="280" t="s">
        <v>4</v>
      </c>
      <c r="C108" s="280">
        <v>22</v>
      </c>
      <c r="D108" s="280">
        <v>8110</v>
      </c>
      <c r="E108" s="281">
        <v>41709.257638888892</v>
      </c>
      <c r="F108" s="281">
        <v>41709.316666666666</v>
      </c>
      <c r="G108" s="356">
        <f t="shared" si="16"/>
        <v>1.4166666665696539</v>
      </c>
      <c r="H108" s="356">
        <f t="shared" si="17"/>
        <v>0.16826309066536119</v>
      </c>
      <c r="I108" s="283">
        <f t="shared" si="18"/>
        <v>40.383141759686687</v>
      </c>
      <c r="J108" s="436">
        <f t="shared" si="19"/>
        <v>9.4151632859783008E-6</v>
      </c>
      <c r="K108" s="436">
        <f t="shared" si="20"/>
        <v>1.2513479902660746E-5</v>
      </c>
      <c r="L108" s="436">
        <f t="shared" si="23"/>
        <v>1.2593143166725394E-5</v>
      </c>
      <c r="M108" s="399">
        <v>230</v>
      </c>
      <c r="N108" s="399">
        <v>261</v>
      </c>
      <c r="O108" s="453">
        <v>240</v>
      </c>
      <c r="P108" s="284" t="s">
        <v>265</v>
      </c>
      <c r="Q108" s="446" t="s">
        <v>266</v>
      </c>
    </row>
    <row r="109" spans="1:29" x14ac:dyDescent="0.2">
      <c r="A109" s="280" t="s">
        <v>132</v>
      </c>
      <c r="B109" s="280" t="s">
        <v>4</v>
      </c>
      <c r="C109" s="280">
        <v>34</v>
      </c>
      <c r="D109" s="280">
        <v>9650</v>
      </c>
      <c r="E109" s="281">
        <v>41712.414583333331</v>
      </c>
      <c r="F109" s="281">
        <v>41712.463888888888</v>
      </c>
      <c r="G109" s="356">
        <f t="shared" si="16"/>
        <v>1.1833333333488554</v>
      </c>
      <c r="H109" s="356">
        <f t="shared" si="17"/>
        <v>8.3080328906845635E-2</v>
      </c>
      <c r="I109" s="283">
        <f t="shared" si="18"/>
        <v>40.044718533099598</v>
      </c>
      <c r="J109" s="436">
        <f t="shared" si="19"/>
        <v>9.336261303635117E-6</v>
      </c>
      <c r="K109" s="436">
        <f t="shared" si="20"/>
        <v>1.240861306813628E-5</v>
      </c>
      <c r="L109" s="436">
        <f t="shared" si="23"/>
        <v>1.2487608729392169E-5</v>
      </c>
      <c r="M109" s="399">
        <v>490</v>
      </c>
      <c r="N109" s="399">
        <v>527</v>
      </c>
      <c r="O109" s="453">
        <v>482</v>
      </c>
      <c r="P109" s="284" t="s">
        <v>286</v>
      </c>
      <c r="Q109" s="446" t="s">
        <v>299</v>
      </c>
      <c r="R109" s="63"/>
    </row>
    <row r="110" spans="1:29" x14ac:dyDescent="0.2">
      <c r="A110" s="280" t="s">
        <v>120</v>
      </c>
      <c r="B110" s="280" t="s">
        <v>4</v>
      </c>
      <c r="C110" s="280">
        <v>10</v>
      </c>
      <c r="D110" s="280">
        <v>9650</v>
      </c>
      <c r="E110" s="281">
        <v>41703.866666666669</v>
      </c>
      <c r="F110" s="281">
        <v>41703.917361111111</v>
      </c>
      <c r="G110" s="356">
        <f t="shared" si="16"/>
        <v>1.21666666661622</v>
      </c>
      <c r="H110" s="356">
        <f t="shared" si="17"/>
        <v>7.7465667911894159E-2</v>
      </c>
      <c r="I110" s="283">
        <f t="shared" si="18"/>
        <v>38.035642944740033</v>
      </c>
      <c r="J110" s="436">
        <f t="shared" si="19"/>
        <v>8.8678535994786932E-6</v>
      </c>
      <c r="K110" s="436">
        <f t="shared" si="20"/>
        <v>1.1786063016249013E-5</v>
      </c>
      <c r="L110" s="436">
        <f t="shared" si="23"/>
        <v>1.1861095401936258E-5</v>
      </c>
      <c r="M110" s="399">
        <v>500</v>
      </c>
      <c r="N110" s="399">
        <v>534</v>
      </c>
      <c r="O110" s="453">
        <v>491</v>
      </c>
      <c r="P110" s="284" t="s">
        <v>286</v>
      </c>
      <c r="Q110" s="446" t="s">
        <v>305</v>
      </c>
    </row>
    <row r="111" spans="1:29" x14ac:dyDescent="0.2">
      <c r="A111" s="280" t="s">
        <v>108</v>
      </c>
      <c r="B111" s="280" t="s">
        <v>4</v>
      </c>
      <c r="C111" s="280">
        <v>36</v>
      </c>
      <c r="D111" s="280">
        <v>280</v>
      </c>
      <c r="E111" s="281">
        <v>41711.430555555555</v>
      </c>
      <c r="F111" s="281">
        <v>41711.448611111111</v>
      </c>
      <c r="G111" s="356">
        <f t="shared" si="16"/>
        <v>0.43333333334885538</v>
      </c>
      <c r="H111" s="356">
        <f t="shared" si="17"/>
        <v>8.8516260165772284E-2</v>
      </c>
      <c r="I111" s="283">
        <f t="shared" si="18"/>
        <v>33.901727643490787</v>
      </c>
      <c r="J111" s="436">
        <f t="shared" si="19"/>
        <v>7.9040482620118602E-6</v>
      </c>
      <c r="K111" s="436">
        <f t="shared" si="20"/>
        <v>1.0505091210010688E-5</v>
      </c>
      <c r="L111" s="436">
        <f t="shared" si="23"/>
        <v>1.0571968678276598E-5</v>
      </c>
      <c r="M111" s="399">
        <v>326.25</v>
      </c>
      <c r="N111" s="399">
        <v>410</v>
      </c>
      <c r="O111" s="453">
        <v>383</v>
      </c>
      <c r="P111" s="284" t="s">
        <v>178</v>
      </c>
      <c r="Q111" s="446" t="s">
        <v>184</v>
      </c>
    </row>
    <row r="112" spans="1:29" x14ac:dyDescent="0.2">
      <c r="A112" s="280" t="s">
        <v>132</v>
      </c>
      <c r="B112" s="280" t="s">
        <v>4</v>
      </c>
      <c r="C112" s="280">
        <v>29</v>
      </c>
      <c r="D112" s="280">
        <v>1400</v>
      </c>
      <c r="E112" s="281">
        <v>41705.811805555553</v>
      </c>
      <c r="F112" s="281">
        <v>41705.965277777781</v>
      </c>
      <c r="G112" s="356">
        <f t="shared" ref="G112:G143" si="24">(F112-E112)*24</f>
        <v>3.6833333334652707</v>
      </c>
      <c r="H112" s="356">
        <f t="shared" ref="H112:H136" si="25">G112*(N112-M112)/N112</f>
        <v>6.989247312078313E-2</v>
      </c>
      <c r="I112" s="283">
        <f t="shared" ref="I112:I136" si="26">H112*O112</f>
        <v>33.688172044217467</v>
      </c>
      <c r="J112" s="436">
        <f t="shared" ref="J112:J136" si="27">I112/$S$4</f>
        <v>7.8542586530270425E-6</v>
      </c>
      <c r="K112" s="436">
        <f t="shared" si="20"/>
        <v>1.0438916970385899E-5</v>
      </c>
      <c r="L112" s="436">
        <f t="shared" si="23"/>
        <v>1.0505373160480867E-5</v>
      </c>
      <c r="M112" s="399">
        <v>517</v>
      </c>
      <c r="N112" s="399">
        <v>527</v>
      </c>
      <c r="O112" s="453">
        <v>482</v>
      </c>
      <c r="P112" s="284" t="s">
        <v>293</v>
      </c>
      <c r="Q112" s="446" t="s">
        <v>294</v>
      </c>
      <c r="R112" s="63"/>
    </row>
    <row r="113" spans="1:29" s="335" customFormat="1" x14ac:dyDescent="0.2">
      <c r="A113" s="280" t="s">
        <v>127</v>
      </c>
      <c r="B113" s="280" t="s">
        <v>4</v>
      </c>
      <c r="C113" s="280">
        <v>21</v>
      </c>
      <c r="D113" s="280">
        <v>350</v>
      </c>
      <c r="E113" s="281">
        <v>41725.379166666666</v>
      </c>
      <c r="F113" s="281">
        <v>41725.420138888891</v>
      </c>
      <c r="G113" s="282">
        <f t="shared" si="24"/>
        <v>0.9833333333954215</v>
      </c>
      <c r="H113" s="309">
        <f t="shared" si="25"/>
        <v>0.19120370371577641</v>
      </c>
      <c r="I113" s="283">
        <f t="shared" si="26"/>
        <v>32.122222224250436</v>
      </c>
      <c r="J113" s="329">
        <f t="shared" si="27"/>
        <v>7.4891638978845362E-6</v>
      </c>
      <c r="K113" s="329">
        <f t="shared" si="20"/>
        <v>9.9536778149645082E-6</v>
      </c>
      <c r="L113" s="329">
        <f t="shared" si="23"/>
        <v>1.0017044877552698E-5</v>
      </c>
      <c r="M113" s="453">
        <v>145</v>
      </c>
      <c r="N113" s="453">
        <v>180</v>
      </c>
      <c r="O113" s="453">
        <v>168</v>
      </c>
      <c r="P113" s="284" t="s">
        <v>343</v>
      </c>
      <c r="Q113" s="446" t="s">
        <v>347</v>
      </c>
      <c r="R113" s="285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29" x14ac:dyDescent="0.2">
      <c r="A114" s="280" t="s">
        <v>108</v>
      </c>
      <c r="B114" s="280" t="s">
        <v>4</v>
      </c>
      <c r="C114" s="280">
        <v>40</v>
      </c>
      <c r="D114" s="280">
        <v>3412</v>
      </c>
      <c r="E114" s="281">
        <v>41713.480555555558</v>
      </c>
      <c r="F114" s="281">
        <v>41713.564583333333</v>
      </c>
      <c r="G114" s="356">
        <f t="shared" si="24"/>
        <v>2.0166666666045785</v>
      </c>
      <c r="H114" s="356">
        <f t="shared" si="25"/>
        <v>7.9928861786157074E-2</v>
      </c>
      <c r="I114" s="283">
        <f t="shared" si="26"/>
        <v>30.612754064098159</v>
      </c>
      <c r="J114" s="436">
        <f t="shared" si="27"/>
        <v>7.1372376092517318E-6</v>
      </c>
      <c r="K114" s="436">
        <f t="shared" si="20"/>
        <v>9.485940569601696E-6</v>
      </c>
      <c r="L114" s="436">
        <f t="shared" si="23"/>
        <v>9.5463299252706224E-6</v>
      </c>
      <c r="M114" s="399">
        <v>393.75</v>
      </c>
      <c r="N114" s="399">
        <v>410</v>
      </c>
      <c r="O114" s="453">
        <v>383</v>
      </c>
      <c r="P114" s="284" t="s">
        <v>187</v>
      </c>
      <c r="Q114" s="446" t="s">
        <v>189</v>
      </c>
    </row>
    <row r="115" spans="1:29" x14ac:dyDescent="0.2">
      <c r="A115" s="280" t="s">
        <v>115</v>
      </c>
      <c r="B115" s="280" t="s">
        <v>4</v>
      </c>
      <c r="C115" s="280">
        <v>77</v>
      </c>
      <c r="D115" s="280">
        <v>1455</v>
      </c>
      <c r="E115" s="281">
        <v>41705.307638888888</v>
      </c>
      <c r="F115" s="281">
        <v>41705.494444444441</v>
      </c>
      <c r="G115" s="356">
        <f t="shared" si="24"/>
        <v>4.4833333332790062</v>
      </c>
      <c r="H115" s="356">
        <f t="shared" si="25"/>
        <v>9.5101010099857705E-2</v>
      </c>
      <c r="I115" s="283">
        <f t="shared" si="26"/>
        <v>28.435202019857453</v>
      </c>
      <c r="J115" s="436">
        <f t="shared" si="27"/>
        <v>6.6295503128485417E-6</v>
      </c>
      <c r="K115" s="436">
        <f t="shared" si="20"/>
        <v>8.8111849028743117E-6</v>
      </c>
      <c r="L115" s="436">
        <f t="shared" si="23"/>
        <v>8.8672786318050505E-6</v>
      </c>
      <c r="M115" s="399">
        <v>323</v>
      </c>
      <c r="N115" s="399">
        <v>330</v>
      </c>
      <c r="O115" s="453">
        <v>299</v>
      </c>
      <c r="P115" s="284" t="s">
        <v>325</v>
      </c>
      <c r="Q115" s="446" t="s">
        <v>326</v>
      </c>
      <c r="R115" s="63"/>
    </row>
    <row r="116" spans="1:29" x14ac:dyDescent="0.2">
      <c r="A116" s="280" t="s">
        <v>115</v>
      </c>
      <c r="B116" s="280" t="s">
        <v>4</v>
      </c>
      <c r="C116" s="280">
        <v>76</v>
      </c>
      <c r="D116" s="280">
        <v>1455</v>
      </c>
      <c r="E116" s="281">
        <v>41705.239583333336</v>
      </c>
      <c r="F116" s="281">
        <v>41705.307638888888</v>
      </c>
      <c r="G116" s="356">
        <f t="shared" si="24"/>
        <v>1.6333333332440816</v>
      </c>
      <c r="H116" s="356">
        <f t="shared" si="25"/>
        <v>8.9090909086040809E-2</v>
      </c>
      <c r="I116" s="283">
        <f t="shared" si="26"/>
        <v>26.638181816726203</v>
      </c>
      <c r="J116" s="436">
        <f t="shared" si="27"/>
        <v>6.21058244894716E-6</v>
      </c>
      <c r="K116" s="436">
        <f t="shared" si="20"/>
        <v>8.2543442209289967E-6</v>
      </c>
      <c r="L116" s="436">
        <f t="shared" si="23"/>
        <v>8.3068929930105781E-6</v>
      </c>
      <c r="M116" s="399">
        <v>312</v>
      </c>
      <c r="N116" s="399">
        <v>330</v>
      </c>
      <c r="O116" s="453">
        <v>299</v>
      </c>
      <c r="P116" s="284" t="s">
        <v>325</v>
      </c>
      <c r="Q116" s="446" t="s">
        <v>326</v>
      </c>
      <c r="R116" s="63"/>
    </row>
    <row r="117" spans="1:29" x14ac:dyDescent="0.2">
      <c r="A117" s="280" t="s">
        <v>117</v>
      </c>
      <c r="B117" s="280" t="s">
        <v>4</v>
      </c>
      <c r="C117" s="280">
        <v>9</v>
      </c>
      <c r="D117" s="280">
        <v>310</v>
      </c>
      <c r="E117" s="281">
        <v>41715.272222222222</v>
      </c>
      <c r="F117" s="281">
        <v>41715.310416666667</v>
      </c>
      <c r="G117" s="356">
        <f t="shared" si="24"/>
        <v>0.91666666668606922</v>
      </c>
      <c r="H117" s="356">
        <f t="shared" si="25"/>
        <v>0.23318713450785972</v>
      </c>
      <c r="I117" s="283">
        <f t="shared" si="26"/>
        <v>24.717836257833131</v>
      </c>
      <c r="J117" s="436">
        <f t="shared" si="27"/>
        <v>5.7628617859518254E-6</v>
      </c>
      <c r="K117" s="436">
        <f t="shared" si="20"/>
        <v>7.6592888460804521E-6</v>
      </c>
      <c r="L117" s="436">
        <f t="shared" si="23"/>
        <v>7.7080493790927741E-6</v>
      </c>
      <c r="M117" s="399">
        <v>85</v>
      </c>
      <c r="N117" s="399">
        <v>114</v>
      </c>
      <c r="O117" s="453">
        <v>106</v>
      </c>
      <c r="P117" s="284" t="s">
        <v>180</v>
      </c>
      <c r="Q117" s="446" t="s">
        <v>233</v>
      </c>
    </row>
    <row r="118" spans="1:29" x14ac:dyDescent="0.2">
      <c r="A118" s="280" t="s">
        <v>113</v>
      </c>
      <c r="B118" s="280" t="s">
        <v>4</v>
      </c>
      <c r="C118" s="280">
        <v>40</v>
      </c>
      <c r="D118" s="280">
        <v>380</v>
      </c>
      <c r="E118" s="281">
        <v>41722.137499999997</v>
      </c>
      <c r="F118" s="281">
        <v>41722.160416666666</v>
      </c>
      <c r="G118" s="356">
        <f t="shared" si="24"/>
        <v>0.55000000004656613</v>
      </c>
      <c r="H118" s="356">
        <f t="shared" si="25"/>
        <v>6.2411347523014596E-2</v>
      </c>
      <c r="I118" s="283">
        <f t="shared" si="26"/>
        <v>24.590070924067749</v>
      </c>
      <c r="J118" s="436">
        <f t="shared" si="27"/>
        <v>5.7330738242611023E-6</v>
      </c>
      <c r="K118" s="436">
        <f t="shared" ref="K118:K136" si="28">I118/$T$4</f>
        <v>7.6196983420566701E-6</v>
      </c>
      <c r="L118" s="436">
        <f t="shared" si="23"/>
        <v>7.6682068341658191E-6</v>
      </c>
      <c r="M118" s="399">
        <v>375</v>
      </c>
      <c r="N118" s="399">
        <v>423</v>
      </c>
      <c r="O118" s="453">
        <v>394</v>
      </c>
      <c r="P118" s="284" t="s">
        <v>330</v>
      </c>
      <c r="Q118" s="446" t="s">
        <v>331</v>
      </c>
      <c r="R118" s="63"/>
    </row>
    <row r="119" spans="1:29" x14ac:dyDescent="0.2">
      <c r="A119" s="280" t="s">
        <v>114</v>
      </c>
      <c r="B119" s="280" t="s">
        <v>4</v>
      </c>
      <c r="C119" s="280">
        <v>25</v>
      </c>
      <c r="D119" s="280">
        <v>310</v>
      </c>
      <c r="E119" s="281">
        <v>41722.4375</v>
      </c>
      <c r="F119" s="281">
        <v>41722.446527777778</v>
      </c>
      <c r="G119" s="282">
        <f t="shared" si="24"/>
        <v>0.21666666667442769</v>
      </c>
      <c r="H119" s="309">
        <f t="shared" si="25"/>
        <v>5.7840991978731243E-2</v>
      </c>
      <c r="I119" s="283">
        <f t="shared" si="26"/>
        <v>23.946170679194736</v>
      </c>
      <c r="J119" s="329">
        <f t="shared" si="27"/>
        <v>5.5829511324349607E-6</v>
      </c>
      <c r="K119" s="329">
        <f t="shared" si="28"/>
        <v>7.4201736784857871E-6</v>
      </c>
      <c r="L119" s="329">
        <f t="shared" si="23"/>
        <v>7.4674119575059234E-6</v>
      </c>
      <c r="M119" s="453">
        <v>335</v>
      </c>
      <c r="N119" s="453">
        <v>457</v>
      </c>
      <c r="O119" s="453">
        <v>414</v>
      </c>
      <c r="P119" s="284" t="s">
        <v>180</v>
      </c>
      <c r="Q119" s="446" t="s">
        <v>340</v>
      </c>
    </row>
    <row r="120" spans="1:29" x14ac:dyDescent="0.2">
      <c r="A120" s="280" t="s">
        <v>108</v>
      </c>
      <c r="B120" s="280" t="s">
        <v>4</v>
      </c>
      <c r="C120" s="280">
        <v>37</v>
      </c>
      <c r="D120" s="280">
        <v>340</v>
      </c>
      <c r="E120" s="281">
        <v>41711.448611111111</v>
      </c>
      <c r="F120" s="281">
        <v>41711.479166666664</v>
      </c>
      <c r="G120" s="356">
        <f t="shared" si="24"/>
        <v>0.73333333327900618</v>
      </c>
      <c r="H120" s="356">
        <f t="shared" si="25"/>
        <v>4.9186991866274808E-2</v>
      </c>
      <c r="I120" s="283">
        <f t="shared" si="26"/>
        <v>18.83861788478325</v>
      </c>
      <c r="J120" s="436">
        <f t="shared" si="27"/>
        <v>4.3921462208878314E-6</v>
      </c>
      <c r="K120" s="436">
        <f t="shared" si="28"/>
        <v>5.8375018887329246E-6</v>
      </c>
      <c r="L120" s="436">
        <f t="shared" si="23"/>
        <v>5.8746645691429626E-6</v>
      </c>
      <c r="M120" s="399">
        <v>382.5</v>
      </c>
      <c r="N120" s="399">
        <v>410</v>
      </c>
      <c r="O120" s="453">
        <v>383</v>
      </c>
      <c r="P120" s="284" t="s">
        <v>182</v>
      </c>
      <c r="Q120" s="446" t="s">
        <v>185</v>
      </c>
    </row>
    <row r="121" spans="1:29" x14ac:dyDescent="0.2">
      <c r="A121" s="280" t="s">
        <v>132</v>
      </c>
      <c r="B121" s="280" t="s">
        <v>4</v>
      </c>
      <c r="C121" s="280">
        <v>32</v>
      </c>
      <c r="D121" s="280">
        <v>9650</v>
      </c>
      <c r="E121" s="281">
        <v>41712.15</v>
      </c>
      <c r="F121" s="281">
        <v>41712.220833333333</v>
      </c>
      <c r="G121" s="356">
        <f t="shared" si="24"/>
        <v>1.6999999999534339</v>
      </c>
      <c r="H121" s="356">
        <f t="shared" si="25"/>
        <v>3.8709677418294508E-2</v>
      </c>
      <c r="I121" s="283">
        <f t="shared" si="26"/>
        <v>18.658064515617951</v>
      </c>
      <c r="J121" s="436">
        <f t="shared" si="27"/>
        <v>4.3500509460169244E-6</v>
      </c>
      <c r="K121" s="436">
        <f t="shared" si="28"/>
        <v>5.7815540140021109E-6</v>
      </c>
      <c r="L121" s="436">
        <f t="shared" si="23"/>
        <v>5.8183605192831509E-6</v>
      </c>
      <c r="M121" s="399">
        <v>515</v>
      </c>
      <c r="N121" s="399">
        <v>527</v>
      </c>
      <c r="O121" s="453">
        <v>482</v>
      </c>
      <c r="P121" s="284" t="s">
        <v>286</v>
      </c>
      <c r="Q121" s="446" t="s">
        <v>297</v>
      </c>
      <c r="R121" s="63"/>
    </row>
    <row r="122" spans="1:29" x14ac:dyDescent="0.2">
      <c r="A122" s="280" t="s">
        <v>107</v>
      </c>
      <c r="B122" s="280" t="s">
        <v>4</v>
      </c>
      <c r="C122" s="280">
        <v>31</v>
      </c>
      <c r="D122" s="280">
        <v>9630</v>
      </c>
      <c r="E122" s="281">
        <v>41726.897916666669</v>
      </c>
      <c r="F122" s="281">
        <v>41727.052083333336</v>
      </c>
      <c r="G122" s="356">
        <f t="shared" si="24"/>
        <v>3.7000000000116415</v>
      </c>
      <c r="H122" s="356">
        <f t="shared" si="25"/>
        <v>0.18500000000058209</v>
      </c>
      <c r="I122" s="283">
        <f t="shared" si="26"/>
        <v>17.205000000054135</v>
      </c>
      <c r="J122" s="436">
        <f t="shared" si="27"/>
        <v>4.0112749349649196E-6</v>
      </c>
      <c r="K122" s="436">
        <f t="shared" si="28"/>
        <v>5.3312945042051603E-6</v>
      </c>
      <c r="L122" s="436">
        <f t="shared" si="23"/>
        <v>5.3652345692548987E-6</v>
      </c>
      <c r="M122" s="453">
        <v>95</v>
      </c>
      <c r="N122" s="453">
        <v>100</v>
      </c>
      <c r="O122" s="453">
        <v>93</v>
      </c>
      <c r="P122" s="284" t="s">
        <v>314</v>
      </c>
      <c r="Q122" s="446" t="s">
        <v>373</v>
      </c>
    </row>
    <row r="123" spans="1:29" x14ac:dyDescent="0.2">
      <c r="A123" s="280" t="s">
        <v>125</v>
      </c>
      <c r="B123" s="280" t="s">
        <v>4</v>
      </c>
      <c r="C123" s="280">
        <v>21</v>
      </c>
      <c r="D123" s="280">
        <v>250</v>
      </c>
      <c r="E123" s="281">
        <v>41729.313888888886</v>
      </c>
      <c r="F123" s="281">
        <v>41729.347916666666</v>
      </c>
      <c r="G123" s="356">
        <f t="shared" si="24"/>
        <v>0.81666666670935228</v>
      </c>
      <c r="H123" s="356">
        <f t="shared" si="25"/>
        <v>0.2177777777891606</v>
      </c>
      <c r="I123" s="283">
        <f t="shared" si="26"/>
        <v>15.462222223030404</v>
      </c>
      <c r="J123" s="436">
        <f t="shared" si="27"/>
        <v>3.604953469450989E-6</v>
      </c>
      <c r="K123" s="436">
        <f t="shared" si="28"/>
        <v>4.7912618634223489E-6</v>
      </c>
      <c r="L123" s="436">
        <f t="shared" si="23"/>
        <v>4.8217639749051455E-6</v>
      </c>
      <c r="M123" s="453">
        <v>55</v>
      </c>
      <c r="N123" s="399">
        <v>75</v>
      </c>
      <c r="O123" s="453">
        <v>71</v>
      </c>
      <c r="P123" s="284" t="s">
        <v>161</v>
      </c>
      <c r="Q123" s="446" t="s">
        <v>372</v>
      </c>
    </row>
    <row r="124" spans="1:29" x14ac:dyDescent="0.2">
      <c r="A124" s="280" t="s">
        <v>117</v>
      </c>
      <c r="B124" s="280" t="s">
        <v>4</v>
      </c>
      <c r="C124" s="280">
        <v>10</v>
      </c>
      <c r="D124" s="280">
        <v>9205</v>
      </c>
      <c r="E124" s="281">
        <v>41716.359027777777</v>
      </c>
      <c r="F124" s="281">
        <v>41716.442361111112</v>
      </c>
      <c r="G124" s="356">
        <f t="shared" si="24"/>
        <v>2.0000000000582077</v>
      </c>
      <c r="H124" s="356">
        <f t="shared" si="25"/>
        <v>0.1228070175474338</v>
      </c>
      <c r="I124" s="283">
        <f t="shared" si="26"/>
        <v>13.017543860027983</v>
      </c>
      <c r="J124" s="436">
        <f t="shared" si="27"/>
        <v>3.0349867713090634E-6</v>
      </c>
      <c r="K124" s="436">
        <f t="shared" si="28"/>
        <v>4.0337320569019735E-6</v>
      </c>
      <c r="L124" s="436">
        <f t="shared" si="23"/>
        <v>4.0594115852597634E-6</v>
      </c>
      <c r="M124" s="399">
        <v>107</v>
      </c>
      <c r="N124" s="399">
        <v>114</v>
      </c>
      <c r="O124" s="453">
        <v>106</v>
      </c>
      <c r="P124" s="284" t="s">
        <v>234</v>
      </c>
      <c r="Q124" s="446" t="s">
        <v>235</v>
      </c>
    </row>
    <row r="125" spans="1:29" x14ac:dyDescent="0.2">
      <c r="A125" s="280" t="s">
        <v>111</v>
      </c>
      <c r="B125" s="280" t="s">
        <v>4</v>
      </c>
      <c r="C125" s="280">
        <v>21</v>
      </c>
      <c r="D125" s="280">
        <v>8110</v>
      </c>
      <c r="E125" s="281">
        <v>41708.854861111111</v>
      </c>
      <c r="F125" s="281">
        <v>41708.882638888892</v>
      </c>
      <c r="G125" s="356">
        <f t="shared" si="24"/>
        <v>0.66666666674427688</v>
      </c>
      <c r="H125" s="356">
        <f t="shared" si="25"/>
        <v>5.3639846749539519E-2</v>
      </c>
      <c r="I125" s="283">
        <f t="shared" si="26"/>
        <v>12.873563219889485</v>
      </c>
      <c r="J125" s="436">
        <f t="shared" si="27"/>
        <v>3.0014182776789595E-6</v>
      </c>
      <c r="K125" s="436">
        <f t="shared" si="28"/>
        <v>3.9891169336540864E-6</v>
      </c>
      <c r="L125" s="436">
        <f t="shared" si="23"/>
        <v>4.0145124333985552E-6</v>
      </c>
      <c r="M125" s="399">
        <v>240</v>
      </c>
      <c r="N125" s="399">
        <v>261</v>
      </c>
      <c r="O125" s="453">
        <v>240</v>
      </c>
      <c r="P125" s="284" t="s">
        <v>265</v>
      </c>
      <c r="Q125" s="446" t="s">
        <v>266</v>
      </c>
    </row>
    <row r="126" spans="1:29" x14ac:dyDescent="0.2">
      <c r="A126" s="280" t="s">
        <v>127</v>
      </c>
      <c r="B126" s="280" t="s">
        <v>4</v>
      </c>
      <c r="C126" s="280">
        <v>23</v>
      </c>
      <c r="D126" s="280">
        <v>350</v>
      </c>
      <c r="E126" s="281">
        <v>41725.600694444445</v>
      </c>
      <c r="F126" s="281">
        <v>41725.615972222222</v>
      </c>
      <c r="G126" s="282">
        <f t="shared" si="24"/>
        <v>0.36666666663950309</v>
      </c>
      <c r="H126" s="309">
        <f t="shared" si="25"/>
        <v>7.1296296291014485E-2</v>
      </c>
      <c r="I126" s="283">
        <f t="shared" si="26"/>
        <v>11.977777776890434</v>
      </c>
      <c r="J126" s="329">
        <f t="shared" si="27"/>
        <v>2.7925695886584868E-6</v>
      </c>
      <c r="K126" s="329">
        <f t="shared" si="28"/>
        <v>3.7115408796469486E-6</v>
      </c>
      <c r="L126" s="329">
        <f t="shared" si="23"/>
        <v>3.7351692758630307E-6</v>
      </c>
      <c r="M126" s="453">
        <v>145</v>
      </c>
      <c r="N126" s="453">
        <v>180</v>
      </c>
      <c r="O126" s="453">
        <v>168</v>
      </c>
      <c r="P126" s="284" t="s">
        <v>343</v>
      </c>
      <c r="Q126" s="446" t="s">
        <v>349</v>
      </c>
    </row>
    <row r="127" spans="1:29" x14ac:dyDescent="0.2">
      <c r="A127" s="280" t="s">
        <v>132</v>
      </c>
      <c r="B127" s="280" t="s">
        <v>4</v>
      </c>
      <c r="C127" s="280">
        <v>33</v>
      </c>
      <c r="D127" s="280">
        <v>1400</v>
      </c>
      <c r="E127" s="281">
        <v>41712.220833333333</v>
      </c>
      <c r="F127" s="281">
        <v>41712.414583333331</v>
      </c>
      <c r="G127" s="356">
        <f t="shared" si="24"/>
        <v>4.6499999999650754</v>
      </c>
      <c r="H127" s="356">
        <f t="shared" si="25"/>
        <v>1.7647058823396872E-2</v>
      </c>
      <c r="I127" s="283">
        <f t="shared" si="26"/>
        <v>8.5058823528772916</v>
      </c>
      <c r="J127" s="436">
        <f t="shared" si="27"/>
        <v>1.9831114607236128E-6</v>
      </c>
      <c r="K127" s="436">
        <f t="shared" si="28"/>
        <v>2.635708447612187E-6</v>
      </c>
      <c r="L127" s="436">
        <f t="shared" si="23"/>
        <v>2.6524878838435832E-6</v>
      </c>
      <c r="M127" s="399">
        <v>525</v>
      </c>
      <c r="N127" s="399">
        <v>527</v>
      </c>
      <c r="O127" s="453">
        <v>482</v>
      </c>
      <c r="P127" s="284" t="s">
        <v>293</v>
      </c>
      <c r="Q127" s="446" t="s">
        <v>298</v>
      </c>
      <c r="R127" s="63"/>
    </row>
    <row r="128" spans="1:29" x14ac:dyDescent="0.2">
      <c r="A128" s="280" t="s">
        <v>132</v>
      </c>
      <c r="B128" s="280" t="s">
        <v>4</v>
      </c>
      <c r="C128" s="280">
        <v>35</v>
      </c>
      <c r="D128" s="280">
        <v>1400</v>
      </c>
      <c r="E128" s="281">
        <v>41712.463888888888</v>
      </c>
      <c r="F128" s="281">
        <v>41712.518055555556</v>
      </c>
      <c r="G128" s="356">
        <f t="shared" si="24"/>
        <v>1.3000000000465661</v>
      </c>
      <c r="H128" s="356">
        <f t="shared" si="25"/>
        <v>1.7267552182781712E-2</v>
      </c>
      <c r="I128" s="283">
        <f t="shared" si="26"/>
        <v>8.3229601521007854</v>
      </c>
      <c r="J128" s="436">
        <f t="shared" si="27"/>
        <v>1.9404639025125634E-6</v>
      </c>
      <c r="K128" s="436">
        <f t="shared" si="28"/>
        <v>2.5790265456247514E-6</v>
      </c>
      <c r="L128" s="436">
        <f t="shared" si="23"/>
        <v>2.5954451337658612E-6</v>
      </c>
      <c r="M128" s="399">
        <v>520</v>
      </c>
      <c r="N128" s="399">
        <v>527</v>
      </c>
      <c r="O128" s="453">
        <v>482</v>
      </c>
      <c r="P128" s="284" t="s">
        <v>293</v>
      </c>
      <c r="Q128" s="446" t="s">
        <v>300</v>
      </c>
      <c r="R128" s="63"/>
    </row>
    <row r="129" spans="1:18" x14ac:dyDescent="0.2">
      <c r="A129" s="280" t="s">
        <v>107</v>
      </c>
      <c r="B129" s="280" t="s">
        <v>4</v>
      </c>
      <c r="C129" s="280">
        <v>34</v>
      </c>
      <c r="D129" s="280">
        <v>250</v>
      </c>
      <c r="E129" s="281">
        <v>41728.731944444444</v>
      </c>
      <c r="F129" s="281">
        <v>41728.749305555553</v>
      </c>
      <c r="G129" s="356">
        <f t="shared" si="24"/>
        <v>0.41666666662786156</v>
      </c>
      <c r="H129" s="356">
        <f t="shared" si="25"/>
        <v>8.3333333325572315E-2</v>
      </c>
      <c r="I129" s="283">
        <f t="shared" si="26"/>
        <v>7.7499999992782254</v>
      </c>
      <c r="J129" s="436">
        <f t="shared" si="27"/>
        <v>1.8068806011615854E-6</v>
      </c>
      <c r="K129" s="436">
        <f t="shared" si="28"/>
        <v>2.4014840106720135E-6</v>
      </c>
      <c r="L129" s="436">
        <f t="shared" si="23"/>
        <v>2.4167723282605142E-6</v>
      </c>
      <c r="M129" s="453">
        <v>80</v>
      </c>
      <c r="N129" s="453">
        <v>100</v>
      </c>
      <c r="O129" s="453">
        <v>93</v>
      </c>
      <c r="P129" s="284" t="s">
        <v>161</v>
      </c>
      <c r="Q129" s="446" t="s">
        <v>376</v>
      </c>
    </row>
    <row r="130" spans="1:18" x14ac:dyDescent="0.2">
      <c r="A130" s="280" t="s">
        <v>107</v>
      </c>
      <c r="B130" s="280" t="s">
        <v>4</v>
      </c>
      <c r="C130" s="280">
        <v>29</v>
      </c>
      <c r="D130" s="280">
        <v>9630</v>
      </c>
      <c r="E130" s="281">
        <v>41710.197916666664</v>
      </c>
      <c r="F130" s="281">
        <v>41710.229861111111</v>
      </c>
      <c r="G130" s="356">
        <f t="shared" si="24"/>
        <v>0.76666666672099382</v>
      </c>
      <c r="H130" s="356">
        <f t="shared" si="25"/>
        <v>7.3015873021047034E-2</v>
      </c>
      <c r="I130" s="283">
        <f t="shared" si="26"/>
        <v>7.155555556062609</v>
      </c>
      <c r="J130" s="436">
        <f t="shared" si="27"/>
        <v>1.6682883259338912E-6</v>
      </c>
      <c r="K130" s="436">
        <f t="shared" si="28"/>
        <v>2.2172841621883902E-6</v>
      </c>
      <c r="L130" s="436">
        <f t="shared" si="23"/>
        <v>2.2313998274623816E-6</v>
      </c>
      <c r="M130" s="399">
        <v>95</v>
      </c>
      <c r="N130" s="399">
        <v>105</v>
      </c>
      <c r="O130" s="453">
        <v>98</v>
      </c>
      <c r="P130" s="284" t="s">
        <v>314</v>
      </c>
      <c r="Q130" s="446" t="s">
        <v>315</v>
      </c>
    </row>
    <row r="131" spans="1:18" x14ac:dyDescent="0.2">
      <c r="A131" s="280" t="s">
        <v>107</v>
      </c>
      <c r="B131" s="280" t="s">
        <v>4</v>
      </c>
      <c r="C131" s="280">
        <v>36</v>
      </c>
      <c r="D131" s="280">
        <v>250</v>
      </c>
      <c r="E131" s="281">
        <v>41728.951388888891</v>
      </c>
      <c r="F131" s="281">
        <v>41728.963194444441</v>
      </c>
      <c r="G131" s="356">
        <f t="shared" si="24"/>
        <v>0.28333333320915699</v>
      </c>
      <c r="H131" s="356">
        <f t="shared" si="25"/>
        <v>7.0833333302289248E-2</v>
      </c>
      <c r="I131" s="283">
        <f t="shared" si="26"/>
        <v>6.5874999971129</v>
      </c>
      <c r="J131" s="436">
        <f t="shared" si="27"/>
        <v>1.535848510457269E-6</v>
      </c>
      <c r="K131" s="436">
        <f t="shared" si="28"/>
        <v>2.0412614083666963E-6</v>
      </c>
      <c r="L131" s="436">
        <f t="shared" si="23"/>
        <v>2.0542564783124364E-6</v>
      </c>
      <c r="M131" s="453">
        <v>75</v>
      </c>
      <c r="N131" s="453">
        <v>100</v>
      </c>
      <c r="O131" s="453">
        <v>93</v>
      </c>
      <c r="P131" s="284" t="s">
        <v>161</v>
      </c>
      <c r="Q131" s="446" t="s">
        <v>378</v>
      </c>
    </row>
    <row r="132" spans="1:18" x14ac:dyDescent="0.2">
      <c r="A132" s="280" t="s">
        <v>126</v>
      </c>
      <c r="B132" s="280" t="s">
        <v>4</v>
      </c>
      <c r="C132" s="280">
        <v>18</v>
      </c>
      <c r="D132" s="280">
        <v>8000</v>
      </c>
      <c r="E132" s="281">
        <v>41721.845833333333</v>
      </c>
      <c r="F132" s="281">
        <v>41721.853472222225</v>
      </c>
      <c r="G132" s="356">
        <f t="shared" si="24"/>
        <v>0.18333333340706304</v>
      </c>
      <c r="H132" s="356">
        <f t="shared" si="25"/>
        <v>4.1468253984930925E-2</v>
      </c>
      <c r="I132" s="283">
        <f t="shared" si="26"/>
        <v>6.4275793676642934</v>
      </c>
      <c r="J132" s="436">
        <f t="shared" si="27"/>
        <v>1.4985636739278305E-6</v>
      </c>
      <c r="K132" s="436">
        <f t="shared" si="28"/>
        <v>1.9917069780914449E-6</v>
      </c>
      <c r="L132" s="436">
        <f t="shared" si="23"/>
        <v>2.0043865748278701E-6</v>
      </c>
      <c r="M132" s="399">
        <v>130</v>
      </c>
      <c r="N132" s="399">
        <v>168</v>
      </c>
      <c r="O132" s="453">
        <v>155</v>
      </c>
      <c r="P132" s="284" t="s">
        <v>253</v>
      </c>
      <c r="Q132" s="446" t="s">
        <v>254</v>
      </c>
    </row>
    <row r="133" spans="1:18" x14ac:dyDescent="0.2">
      <c r="A133" s="280" t="s">
        <v>132</v>
      </c>
      <c r="B133" s="280" t="s">
        <v>4</v>
      </c>
      <c r="C133" s="280">
        <v>28</v>
      </c>
      <c r="D133" s="280">
        <v>9650</v>
      </c>
      <c r="E133" s="281">
        <v>41705.3125</v>
      </c>
      <c r="F133" s="281">
        <v>41705.333333333336</v>
      </c>
      <c r="G133" s="356">
        <f t="shared" si="24"/>
        <v>0.50000000005820766</v>
      </c>
      <c r="H133" s="356">
        <f t="shared" si="25"/>
        <v>1.1385199242312129E-2</v>
      </c>
      <c r="I133" s="283">
        <f t="shared" si="26"/>
        <v>5.4876660347944464</v>
      </c>
      <c r="J133" s="436">
        <f t="shared" si="27"/>
        <v>1.2794267490124981E-6</v>
      </c>
      <c r="K133" s="436">
        <f t="shared" si="28"/>
        <v>1.7004570631863355E-6</v>
      </c>
      <c r="L133" s="436">
        <f t="shared" si="23"/>
        <v>1.7112825059176101E-6</v>
      </c>
      <c r="M133" s="399">
        <v>515</v>
      </c>
      <c r="N133" s="399">
        <v>527</v>
      </c>
      <c r="O133" s="453">
        <v>482</v>
      </c>
      <c r="P133" s="284" t="s">
        <v>286</v>
      </c>
      <c r="Q133" s="446" t="s">
        <v>292</v>
      </c>
      <c r="R133" s="63"/>
    </row>
    <row r="134" spans="1:18" x14ac:dyDescent="0.2">
      <c r="A134" s="280" t="s">
        <v>107</v>
      </c>
      <c r="B134" s="280" t="s">
        <v>4</v>
      </c>
      <c r="C134" s="280">
        <v>32</v>
      </c>
      <c r="D134" s="280">
        <v>9630</v>
      </c>
      <c r="E134" s="281">
        <v>41727.17083333333</v>
      </c>
      <c r="F134" s="281">
        <v>41727.236111111109</v>
      </c>
      <c r="G134" s="356">
        <f t="shared" si="24"/>
        <v>1.5666666667093523</v>
      </c>
      <c r="H134" s="356">
        <f t="shared" si="25"/>
        <v>4.7000000001280566E-2</v>
      </c>
      <c r="I134" s="283">
        <f t="shared" si="26"/>
        <v>4.3710000001190927</v>
      </c>
      <c r="J134" s="436">
        <f t="shared" si="27"/>
        <v>1.0190806591778093E-6</v>
      </c>
      <c r="K134" s="436">
        <f t="shared" si="28"/>
        <v>1.3544369821820606E-6</v>
      </c>
      <c r="L134" s="436">
        <f t="shared" si="23"/>
        <v>1.3630595933030127E-6</v>
      </c>
      <c r="M134" s="453">
        <v>97</v>
      </c>
      <c r="N134" s="453">
        <v>100</v>
      </c>
      <c r="O134" s="453">
        <v>93</v>
      </c>
      <c r="P134" s="284" t="s">
        <v>314</v>
      </c>
      <c r="Q134" s="446" t="s">
        <v>374</v>
      </c>
    </row>
    <row r="135" spans="1:18" x14ac:dyDescent="0.2">
      <c r="A135" s="280" t="s">
        <v>119</v>
      </c>
      <c r="B135" s="280" t="s">
        <v>4</v>
      </c>
      <c r="C135" s="280">
        <v>15</v>
      </c>
      <c r="D135" s="280">
        <v>8000</v>
      </c>
      <c r="E135" s="281">
        <v>41721.844444444447</v>
      </c>
      <c r="F135" s="281">
        <v>41721.853472222225</v>
      </c>
      <c r="G135" s="356">
        <f t="shared" si="24"/>
        <v>0.21666666667442769</v>
      </c>
      <c r="H135" s="356">
        <f t="shared" si="25"/>
        <v>2.5138121547861776E-2</v>
      </c>
      <c r="I135" s="283">
        <f t="shared" si="26"/>
        <v>4.2232044200407781</v>
      </c>
      <c r="J135" s="436">
        <f t="shared" si="27"/>
        <v>9.8462272800286735E-7</v>
      </c>
      <c r="K135" s="436">
        <f t="shared" si="28"/>
        <v>1.3086397276737866E-6</v>
      </c>
      <c r="L135" s="436">
        <f t="shared" si="23"/>
        <v>1.3169707845022712E-6</v>
      </c>
      <c r="M135" s="399">
        <v>160</v>
      </c>
      <c r="N135" s="399">
        <v>181</v>
      </c>
      <c r="O135" s="453">
        <v>168</v>
      </c>
      <c r="P135" s="284" t="s">
        <v>253</v>
      </c>
      <c r="Q135" s="446" t="s">
        <v>254</v>
      </c>
    </row>
    <row r="136" spans="1:18" x14ac:dyDescent="0.2">
      <c r="A136" s="280" t="s">
        <v>117</v>
      </c>
      <c r="B136" s="280" t="s">
        <v>4</v>
      </c>
      <c r="C136" s="280">
        <v>11</v>
      </c>
      <c r="D136" s="280">
        <v>9205</v>
      </c>
      <c r="E136" s="281">
        <v>41716.442361111112</v>
      </c>
      <c r="F136" s="281">
        <v>41716.45208333333</v>
      </c>
      <c r="G136" s="356">
        <f t="shared" si="24"/>
        <v>0.23333333322079852</v>
      </c>
      <c r="H136" s="356">
        <f t="shared" si="25"/>
        <v>4.0935672494876937E-3</v>
      </c>
      <c r="I136" s="283">
        <f t="shared" si="26"/>
        <v>0.43391812844569555</v>
      </c>
      <c r="J136" s="436">
        <f t="shared" si="27"/>
        <v>1.0116622565856615E-7</v>
      </c>
      <c r="K136" s="436">
        <f t="shared" si="28"/>
        <v>1.3445773516130466E-7</v>
      </c>
      <c r="L136" s="436">
        <f t="shared" si="23"/>
        <v>1.3531371943945991E-7</v>
      </c>
      <c r="M136" s="399">
        <v>112</v>
      </c>
      <c r="N136" s="399">
        <v>114</v>
      </c>
      <c r="O136" s="453">
        <v>106</v>
      </c>
      <c r="P136" s="284" t="s">
        <v>234</v>
      </c>
      <c r="Q136" s="446" t="s">
        <v>235</v>
      </c>
    </row>
    <row r="137" spans="1:18" x14ac:dyDescent="0.2">
      <c r="A137" s="280" t="s">
        <v>110</v>
      </c>
      <c r="B137" s="416" t="s">
        <v>172</v>
      </c>
      <c r="C137" s="280">
        <v>36</v>
      </c>
      <c r="D137" s="280">
        <v>1850</v>
      </c>
      <c r="E137" s="281">
        <v>41728.802083333336</v>
      </c>
      <c r="F137" s="281">
        <v>41729.8125</v>
      </c>
      <c r="G137" s="417">
        <f t="shared" si="24"/>
        <v>24.249999999941792</v>
      </c>
      <c r="H137" s="417"/>
      <c r="I137" s="418"/>
      <c r="J137" s="460"/>
      <c r="K137" s="460"/>
      <c r="L137" s="460"/>
      <c r="M137" s="453">
        <v>0</v>
      </c>
      <c r="N137" s="399">
        <v>525</v>
      </c>
      <c r="O137" s="453">
        <v>486</v>
      </c>
      <c r="P137" s="284" t="s">
        <v>284</v>
      </c>
      <c r="Q137" s="446" t="s">
        <v>380</v>
      </c>
    </row>
    <row r="138" spans="1:18" x14ac:dyDescent="0.2">
      <c r="A138" s="280" t="s">
        <v>114</v>
      </c>
      <c r="B138" s="416" t="s">
        <v>172</v>
      </c>
      <c r="C138" s="280">
        <v>16</v>
      </c>
      <c r="D138" s="280">
        <v>9656</v>
      </c>
      <c r="E138" s="281">
        <v>41710.364583333336</v>
      </c>
      <c r="F138" s="281">
        <v>41710.859722222223</v>
      </c>
      <c r="G138" s="417">
        <f t="shared" si="24"/>
        <v>11.883333333302289</v>
      </c>
      <c r="H138" s="417"/>
      <c r="I138" s="418"/>
      <c r="J138" s="460"/>
      <c r="K138" s="460"/>
      <c r="L138" s="460"/>
      <c r="M138" s="399">
        <v>0</v>
      </c>
      <c r="N138" s="399">
        <v>457</v>
      </c>
      <c r="O138" s="453">
        <v>414</v>
      </c>
      <c r="P138" s="284" t="s">
        <v>230</v>
      </c>
      <c r="Q138" s="446" t="s">
        <v>245</v>
      </c>
    </row>
    <row r="139" spans="1:18" x14ac:dyDescent="0.2">
      <c r="A139" s="280" t="s">
        <v>115</v>
      </c>
      <c r="B139" s="416" t="s">
        <v>172</v>
      </c>
      <c r="C139" s="280">
        <v>73</v>
      </c>
      <c r="D139" s="280">
        <v>4490</v>
      </c>
      <c r="E139" s="281">
        <v>41703.25</v>
      </c>
      <c r="F139" s="281">
        <v>41703.503472222219</v>
      </c>
      <c r="G139" s="417">
        <f t="shared" si="24"/>
        <v>6.0833333332557231</v>
      </c>
      <c r="H139" s="417"/>
      <c r="I139" s="418"/>
      <c r="J139" s="460"/>
      <c r="K139" s="460"/>
      <c r="L139" s="460"/>
      <c r="M139" s="399">
        <v>0</v>
      </c>
      <c r="N139" s="399">
        <v>330</v>
      </c>
      <c r="O139" s="453">
        <v>299</v>
      </c>
      <c r="P139" s="284" t="s">
        <v>323</v>
      </c>
      <c r="Q139" s="446" t="s">
        <v>324</v>
      </c>
      <c r="R139" s="63"/>
    </row>
    <row r="140" spans="1:18" x14ac:dyDescent="0.2">
      <c r="A140" s="280" t="s">
        <v>115</v>
      </c>
      <c r="B140" s="416" t="s">
        <v>172</v>
      </c>
      <c r="C140" s="280">
        <v>79</v>
      </c>
      <c r="D140" s="280">
        <v>1160</v>
      </c>
      <c r="E140" s="281">
        <v>41713.958333333336</v>
      </c>
      <c r="F140" s="281">
        <v>41714.199305555558</v>
      </c>
      <c r="G140" s="417">
        <f t="shared" si="24"/>
        <v>5.7833333333255723</v>
      </c>
      <c r="H140" s="417"/>
      <c r="I140" s="418"/>
      <c r="J140" s="460"/>
      <c r="K140" s="460"/>
      <c r="L140" s="460"/>
      <c r="M140" s="399">
        <v>0</v>
      </c>
      <c r="N140" s="399">
        <v>330</v>
      </c>
      <c r="O140" s="453">
        <v>299</v>
      </c>
      <c r="P140" s="284" t="s">
        <v>251</v>
      </c>
      <c r="Q140" s="446" t="s">
        <v>320</v>
      </c>
      <c r="R140" s="63"/>
    </row>
    <row r="141" spans="1:18" x14ac:dyDescent="0.2">
      <c r="A141" s="280" t="s">
        <v>126</v>
      </c>
      <c r="B141" s="416" t="s">
        <v>172</v>
      </c>
      <c r="C141" s="280">
        <v>17</v>
      </c>
      <c r="D141" s="280">
        <v>1160</v>
      </c>
      <c r="E141" s="281">
        <v>41717.916666666664</v>
      </c>
      <c r="F141" s="281">
        <v>41718.138888888891</v>
      </c>
      <c r="G141" s="417">
        <f t="shared" si="24"/>
        <v>5.3333333334303461</v>
      </c>
      <c r="H141" s="417"/>
      <c r="I141" s="418"/>
      <c r="J141" s="460"/>
      <c r="K141" s="460"/>
      <c r="L141" s="460"/>
      <c r="M141" s="399">
        <v>0</v>
      </c>
      <c r="N141" s="399">
        <v>168</v>
      </c>
      <c r="O141" s="453">
        <v>155</v>
      </c>
      <c r="P141" s="284" t="s">
        <v>251</v>
      </c>
      <c r="Q141" s="446" t="s">
        <v>252</v>
      </c>
    </row>
    <row r="142" spans="1:18" x14ac:dyDescent="0.2">
      <c r="A142" s="280" t="s">
        <v>126</v>
      </c>
      <c r="B142" s="416" t="s">
        <v>172</v>
      </c>
      <c r="C142" s="280">
        <v>16</v>
      </c>
      <c r="D142" s="280">
        <v>1160</v>
      </c>
      <c r="E142" s="281">
        <v>41716.9375</v>
      </c>
      <c r="F142" s="281">
        <v>41717.159722222219</v>
      </c>
      <c r="G142" s="417">
        <f t="shared" si="24"/>
        <v>5.3333333332557231</v>
      </c>
      <c r="H142" s="417"/>
      <c r="I142" s="418"/>
      <c r="J142" s="460"/>
      <c r="K142" s="460"/>
      <c r="L142" s="460"/>
      <c r="M142" s="399">
        <v>0</v>
      </c>
      <c r="N142" s="399">
        <v>168</v>
      </c>
      <c r="O142" s="453">
        <v>155</v>
      </c>
      <c r="P142" s="284" t="s">
        <v>251</v>
      </c>
      <c r="Q142" s="446" t="s">
        <v>252</v>
      </c>
    </row>
    <row r="143" spans="1:18" x14ac:dyDescent="0.2">
      <c r="A143" s="280" t="s">
        <v>115</v>
      </c>
      <c r="B143" s="416" t="s">
        <v>172</v>
      </c>
      <c r="C143" s="280">
        <v>80</v>
      </c>
      <c r="D143" s="280">
        <v>1160</v>
      </c>
      <c r="E143" s="281">
        <v>41714.9375</v>
      </c>
      <c r="F143" s="281">
        <v>41715.15625</v>
      </c>
      <c r="G143" s="417">
        <f t="shared" si="24"/>
        <v>5.25</v>
      </c>
      <c r="H143" s="417"/>
      <c r="I143" s="418"/>
      <c r="J143" s="460"/>
      <c r="K143" s="460"/>
      <c r="L143" s="460"/>
      <c r="M143" s="399">
        <v>0</v>
      </c>
      <c r="N143" s="399">
        <v>330</v>
      </c>
      <c r="O143" s="453">
        <v>299</v>
      </c>
      <c r="P143" s="284" t="s">
        <v>251</v>
      </c>
      <c r="Q143" s="446" t="s">
        <v>320</v>
      </c>
      <c r="R143" s="63"/>
    </row>
    <row r="144" spans="1:18" x14ac:dyDescent="0.2">
      <c r="A144" s="280" t="s">
        <v>112</v>
      </c>
      <c r="B144" s="416" t="s">
        <v>172</v>
      </c>
      <c r="C144" s="280">
        <v>53</v>
      </c>
      <c r="D144" s="280">
        <v>1160</v>
      </c>
      <c r="E144" s="281">
        <v>41714.020833333336</v>
      </c>
      <c r="F144" s="281">
        <v>41714.236805555556</v>
      </c>
      <c r="G144" s="417">
        <f t="shared" ref="G144:G163" si="29">(F144-E144)*24</f>
        <v>5.1833333332906477</v>
      </c>
      <c r="H144" s="417"/>
      <c r="I144" s="418"/>
      <c r="J144" s="460"/>
      <c r="K144" s="460"/>
      <c r="L144" s="460"/>
      <c r="M144" s="399">
        <v>0</v>
      </c>
      <c r="N144" s="399">
        <v>330</v>
      </c>
      <c r="O144" s="453">
        <v>303</v>
      </c>
      <c r="P144" s="284" t="s">
        <v>251</v>
      </c>
      <c r="Q144" s="446" t="s">
        <v>320</v>
      </c>
    </row>
    <row r="145" spans="1:29" x14ac:dyDescent="0.2">
      <c r="A145" s="280" t="s">
        <v>126</v>
      </c>
      <c r="B145" s="416" t="s">
        <v>172</v>
      </c>
      <c r="C145" s="280">
        <v>21</v>
      </c>
      <c r="D145" s="280">
        <v>1160</v>
      </c>
      <c r="E145" s="281">
        <v>41725.958333333336</v>
      </c>
      <c r="F145" s="281">
        <v>41726.173611111109</v>
      </c>
      <c r="G145" s="417">
        <f t="shared" si="29"/>
        <v>5.1666666665696539</v>
      </c>
      <c r="H145" s="417"/>
      <c r="I145" s="418"/>
      <c r="J145" s="460"/>
      <c r="K145" s="460"/>
      <c r="L145" s="460"/>
      <c r="M145" s="453">
        <v>0</v>
      </c>
      <c r="N145" s="453">
        <v>168</v>
      </c>
      <c r="O145" s="453">
        <v>155</v>
      </c>
      <c r="P145" s="284" t="s">
        <v>251</v>
      </c>
      <c r="Q145" s="446" t="s">
        <v>358</v>
      </c>
    </row>
    <row r="146" spans="1:29" x14ac:dyDescent="0.2">
      <c r="A146" s="280" t="s">
        <v>125</v>
      </c>
      <c r="B146" s="416" t="s">
        <v>172</v>
      </c>
      <c r="C146" s="280">
        <v>15</v>
      </c>
      <c r="D146" s="280">
        <v>3190</v>
      </c>
      <c r="E146" s="281">
        <v>41706.322916666664</v>
      </c>
      <c r="F146" s="281">
        <v>41706.53402777778</v>
      </c>
      <c r="G146" s="417">
        <f t="shared" si="29"/>
        <v>5.0666666667675599</v>
      </c>
      <c r="H146" s="417"/>
      <c r="I146" s="418"/>
      <c r="J146" s="460"/>
      <c r="K146" s="460"/>
      <c r="L146" s="460"/>
      <c r="M146" s="399">
        <v>0</v>
      </c>
      <c r="N146" s="399">
        <v>75</v>
      </c>
      <c r="O146" s="453">
        <v>71</v>
      </c>
      <c r="P146" s="284" t="s">
        <v>306</v>
      </c>
      <c r="Q146" s="446" t="s">
        <v>307</v>
      </c>
    </row>
    <row r="147" spans="1:29" x14ac:dyDescent="0.2">
      <c r="A147" s="280" t="s">
        <v>115</v>
      </c>
      <c r="B147" s="416" t="s">
        <v>172</v>
      </c>
      <c r="C147" s="280">
        <v>72</v>
      </c>
      <c r="D147" s="280">
        <v>1160</v>
      </c>
      <c r="E147" s="281">
        <v>41702.979166666664</v>
      </c>
      <c r="F147" s="281">
        <v>41703.1875</v>
      </c>
      <c r="G147" s="417">
        <f t="shared" si="29"/>
        <v>5.0000000000582077</v>
      </c>
      <c r="H147" s="417"/>
      <c r="I147" s="418"/>
      <c r="J147" s="460"/>
      <c r="K147" s="460"/>
      <c r="L147" s="460"/>
      <c r="M147" s="399">
        <v>0</v>
      </c>
      <c r="N147" s="399">
        <v>330</v>
      </c>
      <c r="O147" s="453">
        <v>299</v>
      </c>
      <c r="P147" s="284" t="s">
        <v>251</v>
      </c>
      <c r="Q147" s="446" t="s">
        <v>318</v>
      </c>
      <c r="R147" s="63"/>
    </row>
    <row r="148" spans="1:29" s="335" customFormat="1" x14ac:dyDescent="0.2">
      <c r="A148" s="280" t="s">
        <v>108</v>
      </c>
      <c r="B148" s="416" t="s">
        <v>172</v>
      </c>
      <c r="C148" s="280">
        <v>42</v>
      </c>
      <c r="D148" s="280">
        <v>1100</v>
      </c>
      <c r="E148" s="281">
        <v>41727</v>
      </c>
      <c r="F148" s="281">
        <v>41727.208333333336</v>
      </c>
      <c r="G148" s="417">
        <f t="shared" si="29"/>
        <v>5.0000000000582077</v>
      </c>
      <c r="H148" s="417"/>
      <c r="I148" s="418"/>
      <c r="J148" s="460"/>
      <c r="K148" s="460"/>
      <c r="L148" s="460"/>
      <c r="M148" s="453">
        <v>0</v>
      </c>
      <c r="N148" s="399">
        <v>410</v>
      </c>
      <c r="O148" s="453">
        <v>383</v>
      </c>
      <c r="P148" s="284" t="s">
        <v>353</v>
      </c>
      <c r="Q148" s="446" t="s">
        <v>383</v>
      </c>
      <c r="R148" s="285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</row>
    <row r="149" spans="1:29" x14ac:dyDescent="0.2">
      <c r="A149" s="280" t="s">
        <v>112</v>
      </c>
      <c r="B149" s="416" t="s">
        <v>172</v>
      </c>
      <c r="C149" s="280">
        <v>50</v>
      </c>
      <c r="D149" s="280">
        <v>1160</v>
      </c>
      <c r="E149" s="281">
        <v>41704.947916666664</v>
      </c>
      <c r="F149" s="281">
        <v>41705.145833333336</v>
      </c>
      <c r="G149" s="417">
        <f t="shared" si="29"/>
        <v>4.7500000001164153</v>
      </c>
      <c r="H149" s="417"/>
      <c r="I149" s="418"/>
      <c r="J149" s="460"/>
      <c r="K149" s="460"/>
      <c r="L149" s="460"/>
      <c r="M149" s="399">
        <v>0</v>
      </c>
      <c r="N149" s="399">
        <v>330</v>
      </c>
      <c r="O149" s="453">
        <v>303</v>
      </c>
      <c r="P149" s="284" t="s">
        <v>251</v>
      </c>
      <c r="Q149" s="446" t="s">
        <v>318</v>
      </c>
    </row>
    <row r="150" spans="1:29" x14ac:dyDescent="0.2">
      <c r="A150" s="280" t="s">
        <v>115</v>
      </c>
      <c r="B150" s="416" t="s">
        <v>172</v>
      </c>
      <c r="C150" s="280">
        <v>82</v>
      </c>
      <c r="D150" s="280">
        <v>1160</v>
      </c>
      <c r="E150" s="281">
        <v>41723.947916666664</v>
      </c>
      <c r="F150" s="281">
        <v>41724.145833333336</v>
      </c>
      <c r="G150" s="417">
        <f t="shared" si="29"/>
        <v>4.7500000001164153</v>
      </c>
      <c r="H150" s="417"/>
      <c r="I150" s="418"/>
      <c r="J150" s="460"/>
      <c r="K150" s="460"/>
      <c r="L150" s="460"/>
      <c r="M150" s="453">
        <v>0</v>
      </c>
      <c r="N150" s="399">
        <v>330</v>
      </c>
      <c r="O150" s="453">
        <v>299</v>
      </c>
      <c r="P150" s="284" t="s">
        <v>251</v>
      </c>
      <c r="Q150" s="446" t="s">
        <v>320</v>
      </c>
      <c r="R150" s="63"/>
    </row>
    <row r="151" spans="1:29" x14ac:dyDescent="0.2">
      <c r="A151" s="280" t="s">
        <v>115</v>
      </c>
      <c r="B151" s="416" t="s">
        <v>172</v>
      </c>
      <c r="C151" s="280">
        <v>75</v>
      </c>
      <c r="D151" s="280">
        <v>1160</v>
      </c>
      <c r="E151" s="281">
        <v>41704.947916666664</v>
      </c>
      <c r="F151" s="281">
        <v>41705.138888888891</v>
      </c>
      <c r="G151" s="417">
        <f t="shared" si="29"/>
        <v>4.5833333334303461</v>
      </c>
      <c r="H151" s="417"/>
      <c r="I151" s="418"/>
      <c r="J151" s="460"/>
      <c r="K151" s="460"/>
      <c r="L151" s="460"/>
      <c r="M151" s="399">
        <v>0</v>
      </c>
      <c r="N151" s="399">
        <v>330</v>
      </c>
      <c r="O151" s="453">
        <v>299</v>
      </c>
      <c r="P151" s="284" t="s">
        <v>251</v>
      </c>
      <c r="Q151" s="446" t="s">
        <v>318</v>
      </c>
      <c r="R151" s="63"/>
    </row>
    <row r="152" spans="1:29" s="335" customFormat="1" x14ac:dyDescent="0.2">
      <c r="A152" s="280" t="s">
        <v>114</v>
      </c>
      <c r="B152" s="416" t="s">
        <v>172</v>
      </c>
      <c r="C152" s="280">
        <v>17</v>
      </c>
      <c r="D152" s="280">
        <v>9656</v>
      </c>
      <c r="E152" s="281">
        <v>41711.520833333336</v>
      </c>
      <c r="F152" s="281">
        <v>41711.708333333336</v>
      </c>
      <c r="G152" s="417">
        <f t="shared" si="29"/>
        <v>4.5</v>
      </c>
      <c r="H152" s="417"/>
      <c r="I152" s="418"/>
      <c r="J152" s="460"/>
      <c r="K152" s="460"/>
      <c r="L152" s="460"/>
      <c r="M152" s="399">
        <v>0</v>
      </c>
      <c r="N152" s="399">
        <v>457</v>
      </c>
      <c r="O152" s="453">
        <v>414</v>
      </c>
      <c r="P152" s="284" t="s">
        <v>230</v>
      </c>
      <c r="Q152" s="446" t="s">
        <v>245</v>
      </c>
      <c r="R152" s="285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</row>
    <row r="153" spans="1:29" x14ac:dyDescent="0.2">
      <c r="A153" s="280" t="s">
        <v>115</v>
      </c>
      <c r="B153" s="416" t="s">
        <v>172</v>
      </c>
      <c r="C153" s="280">
        <v>83</v>
      </c>
      <c r="D153" s="280">
        <v>1160</v>
      </c>
      <c r="E153" s="281">
        <v>41728.940972222219</v>
      </c>
      <c r="F153" s="281">
        <v>41729.12777777778</v>
      </c>
      <c r="G153" s="417">
        <f t="shared" si="29"/>
        <v>4.4833333334536292</v>
      </c>
      <c r="H153" s="417"/>
      <c r="I153" s="418"/>
      <c r="J153" s="460"/>
      <c r="K153" s="460"/>
      <c r="L153" s="460"/>
      <c r="M153" s="453">
        <v>0</v>
      </c>
      <c r="N153" s="399">
        <v>330</v>
      </c>
      <c r="O153" s="453">
        <v>299</v>
      </c>
      <c r="P153" s="284" t="s">
        <v>251</v>
      </c>
      <c r="Q153" s="446" t="s">
        <v>320</v>
      </c>
      <c r="R153" s="63"/>
    </row>
    <row r="154" spans="1:29" x14ac:dyDescent="0.2">
      <c r="A154" s="280" t="s">
        <v>117</v>
      </c>
      <c r="B154" s="416" t="s">
        <v>172</v>
      </c>
      <c r="C154" s="280">
        <v>7</v>
      </c>
      <c r="D154" s="280">
        <v>9656</v>
      </c>
      <c r="E154" s="281">
        <v>41709.487500000003</v>
      </c>
      <c r="F154" s="281">
        <v>41709.672222222223</v>
      </c>
      <c r="G154" s="417">
        <f t="shared" si="29"/>
        <v>4.4333333332906477</v>
      </c>
      <c r="H154" s="417"/>
      <c r="I154" s="418"/>
      <c r="J154" s="460"/>
      <c r="K154" s="460"/>
      <c r="L154" s="460"/>
      <c r="M154" s="399">
        <v>0</v>
      </c>
      <c r="N154" s="399">
        <v>114</v>
      </c>
      <c r="O154" s="453">
        <v>106</v>
      </c>
      <c r="P154" s="284" t="s">
        <v>230</v>
      </c>
      <c r="Q154" s="446" t="s">
        <v>231</v>
      </c>
    </row>
    <row r="155" spans="1:29" x14ac:dyDescent="0.2">
      <c r="A155" s="280" t="s">
        <v>112</v>
      </c>
      <c r="B155" s="416" t="s">
        <v>172</v>
      </c>
      <c r="C155" s="280">
        <v>51</v>
      </c>
      <c r="D155" s="280">
        <v>1160</v>
      </c>
      <c r="E155" s="281">
        <v>41705.572916666664</v>
      </c>
      <c r="F155" s="281">
        <v>41705.736111111109</v>
      </c>
      <c r="G155" s="417">
        <f t="shared" si="29"/>
        <v>3.9166666666860692</v>
      </c>
      <c r="H155" s="417"/>
      <c r="I155" s="418"/>
      <c r="J155" s="460"/>
      <c r="K155" s="460"/>
      <c r="L155" s="460"/>
      <c r="M155" s="399">
        <v>0</v>
      </c>
      <c r="N155" s="399">
        <v>330</v>
      </c>
      <c r="O155" s="453">
        <v>303</v>
      </c>
      <c r="P155" s="284" t="s">
        <v>251</v>
      </c>
      <c r="Q155" s="446" t="s">
        <v>318</v>
      </c>
    </row>
    <row r="156" spans="1:29" x14ac:dyDescent="0.2">
      <c r="A156" s="280" t="s">
        <v>115</v>
      </c>
      <c r="B156" s="416" t="s">
        <v>172</v>
      </c>
      <c r="C156" s="280">
        <v>78</v>
      </c>
      <c r="D156" s="280">
        <v>1160</v>
      </c>
      <c r="E156" s="281">
        <v>41705.572916666664</v>
      </c>
      <c r="F156" s="281">
        <v>41705.736111111109</v>
      </c>
      <c r="G156" s="417">
        <f t="shared" si="29"/>
        <v>3.9166666666860692</v>
      </c>
      <c r="H156" s="417"/>
      <c r="I156" s="418"/>
      <c r="J156" s="460"/>
      <c r="K156" s="460"/>
      <c r="L156" s="460"/>
      <c r="M156" s="399">
        <v>0</v>
      </c>
      <c r="N156" s="399">
        <v>330</v>
      </c>
      <c r="O156" s="453">
        <v>299</v>
      </c>
      <c r="P156" s="284" t="s">
        <v>251</v>
      </c>
      <c r="Q156" s="446" t="s">
        <v>318</v>
      </c>
      <c r="R156" s="63"/>
    </row>
    <row r="157" spans="1:29" x14ac:dyDescent="0.2">
      <c r="A157" s="280" t="s">
        <v>111</v>
      </c>
      <c r="B157" s="416" t="s">
        <v>172</v>
      </c>
      <c r="C157" s="280">
        <v>27</v>
      </c>
      <c r="D157" s="280">
        <v>1980</v>
      </c>
      <c r="E157" s="281">
        <v>41711.884027777778</v>
      </c>
      <c r="F157" s="281">
        <v>41712.012499999997</v>
      </c>
      <c r="G157" s="417">
        <f t="shared" si="29"/>
        <v>3.0833333332557231</v>
      </c>
      <c r="H157" s="417"/>
      <c r="I157" s="418"/>
      <c r="J157" s="460"/>
      <c r="K157" s="460"/>
      <c r="L157" s="460"/>
      <c r="M157" s="399">
        <v>0</v>
      </c>
      <c r="N157" s="399">
        <v>261</v>
      </c>
      <c r="O157" s="453">
        <v>240</v>
      </c>
      <c r="P157" s="284" t="s">
        <v>255</v>
      </c>
      <c r="Q157" s="446" t="s">
        <v>271</v>
      </c>
    </row>
    <row r="158" spans="1:29" x14ac:dyDescent="0.2">
      <c r="A158" s="280" t="s">
        <v>114</v>
      </c>
      <c r="B158" s="416" t="s">
        <v>172</v>
      </c>
      <c r="C158" s="280">
        <v>13</v>
      </c>
      <c r="D158" s="280">
        <v>9656</v>
      </c>
      <c r="E158" s="281">
        <v>41709.487500000003</v>
      </c>
      <c r="F158" s="281">
        <v>41709.57708333333</v>
      </c>
      <c r="G158" s="417">
        <f t="shared" si="29"/>
        <v>2.1499999998486601</v>
      </c>
      <c r="H158" s="417"/>
      <c r="I158" s="418"/>
      <c r="J158" s="460"/>
      <c r="K158" s="460"/>
      <c r="L158" s="460"/>
      <c r="M158" s="399">
        <v>0</v>
      </c>
      <c r="N158" s="399">
        <v>457</v>
      </c>
      <c r="O158" s="453">
        <v>414</v>
      </c>
      <c r="P158" s="284" t="s">
        <v>230</v>
      </c>
      <c r="Q158" s="446" t="s">
        <v>231</v>
      </c>
    </row>
    <row r="159" spans="1:29" x14ac:dyDescent="0.2">
      <c r="A159" s="280" t="s">
        <v>112</v>
      </c>
      <c r="B159" s="416" t="s">
        <v>172</v>
      </c>
      <c r="C159" s="280">
        <v>49</v>
      </c>
      <c r="D159" s="280">
        <v>1160</v>
      </c>
      <c r="E159" s="281">
        <v>41703.972222222219</v>
      </c>
      <c r="F159" s="281">
        <v>41704.041666666664</v>
      </c>
      <c r="G159" s="417">
        <f t="shared" si="29"/>
        <v>1.6666666666860692</v>
      </c>
      <c r="H159" s="417"/>
      <c r="I159" s="418"/>
      <c r="J159" s="460"/>
      <c r="K159" s="460"/>
      <c r="L159" s="460"/>
      <c r="M159" s="399">
        <v>0</v>
      </c>
      <c r="N159" s="399">
        <v>330</v>
      </c>
      <c r="O159" s="453">
        <v>303</v>
      </c>
      <c r="P159" s="284" t="s">
        <v>251</v>
      </c>
      <c r="Q159" s="446" t="s">
        <v>318</v>
      </c>
    </row>
    <row r="160" spans="1:29" x14ac:dyDescent="0.2">
      <c r="A160" s="280" t="s">
        <v>114</v>
      </c>
      <c r="B160" s="416" t="s">
        <v>172</v>
      </c>
      <c r="C160" s="280">
        <v>15</v>
      </c>
      <c r="D160" s="280">
        <v>9656</v>
      </c>
      <c r="E160" s="281">
        <v>41709.65</v>
      </c>
      <c r="F160" s="281">
        <v>41709.672222222223</v>
      </c>
      <c r="G160" s="417">
        <f t="shared" si="29"/>
        <v>0.53333333332557231</v>
      </c>
      <c r="H160" s="417"/>
      <c r="I160" s="418"/>
      <c r="J160" s="460"/>
      <c r="K160" s="460"/>
      <c r="L160" s="460"/>
      <c r="M160" s="399">
        <v>0</v>
      </c>
      <c r="N160" s="399">
        <v>457</v>
      </c>
      <c r="O160" s="453">
        <v>414</v>
      </c>
      <c r="P160" s="284" t="s">
        <v>230</v>
      </c>
      <c r="Q160" s="446" t="s">
        <v>231</v>
      </c>
    </row>
    <row r="161" spans="1:29" x14ac:dyDescent="0.2">
      <c r="A161" s="280" t="s">
        <v>107</v>
      </c>
      <c r="B161" s="416" t="s">
        <v>172</v>
      </c>
      <c r="C161" s="280">
        <v>30</v>
      </c>
      <c r="D161" s="280">
        <v>3112</v>
      </c>
      <c r="E161" s="281">
        <v>41718.395833333336</v>
      </c>
      <c r="F161" s="281">
        <v>41718.416666666664</v>
      </c>
      <c r="G161" s="417">
        <f t="shared" si="29"/>
        <v>0.49999999988358468</v>
      </c>
      <c r="H161" s="417"/>
      <c r="I161" s="418"/>
      <c r="J161" s="460"/>
      <c r="K161" s="460"/>
      <c r="L161" s="460"/>
      <c r="M161" s="399">
        <v>0</v>
      </c>
      <c r="N161" s="399">
        <v>105</v>
      </c>
      <c r="O161" s="453">
        <v>98</v>
      </c>
      <c r="P161" s="284" t="s">
        <v>316</v>
      </c>
      <c r="Q161" s="446" t="s">
        <v>317</v>
      </c>
    </row>
    <row r="162" spans="1:29" x14ac:dyDescent="0.2">
      <c r="A162" s="280" t="s">
        <v>115</v>
      </c>
      <c r="B162" s="416" t="s">
        <v>172</v>
      </c>
      <c r="C162" s="280">
        <v>74</v>
      </c>
      <c r="D162" s="280">
        <v>1160</v>
      </c>
      <c r="E162" s="281">
        <v>41704.020833333336</v>
      </c>
      <c r="F162" s="281">
        <v>41704.041666666664</v>
      </c>
      <c r="G162" s="417">
        <f t="shared" si="29"/>
        <v>0.49999999988358468</v>
      </c>
      <c r="H162" s="417"/>
      <c r="I162" s="418"/>
      <c r="J162" s="460"/>
      <c r="K162" s="460"/>
      <c r="L162" s="460"/>
      <c r="M162" s="399">
        <v>0</v>
      </c>
      <c r="N162" s="399">
        <v>330</v>
      </c>
      <c r="O162" s="453">
        <v>299</v>
      </c>
      <c r="P162" s="284" t="s">
        <v>251</v>
      </c>
      <c r="Q162" s="446" t="s">
        <v>318</v>
      </c>
      <c r="R162" s="63"/>
    </row>
    <row r="163" spans="1:29" s="335" customFormat="1" x14ac:dyDescent="0.2">
      <c r="A163" s="280" t="s">
        <v>108</v>
      </c>
      <c r="B163" s="416" t="s">
        <v>172</v>
      </c>
      <c r="C163" s="280">
        <v>31</v>
      </c>
      <c r="D163" s="280">
        <v>510</v>
      </c>
      <c r="E163" s="281">
        <v>41700.041666666664</v>
      </c>
      <c r="F163" s="281">
        <v>41700.055555555555</v>
      </c>
      <c r="G163" s="417">
        <f t="shared" si="29"/>
        <v>0.33333333337213844</v>
      </c>
      <c r="H163" s="417"/>
      <c r="I163" s="418"/>
      <c r="J163" s="460"/>
      <c r="K163" s="460"/>
      <c r="L163" s="460"/>
      <c r="M163" s="399">
        <v>0</v>
      </c>
      <c r="N163" s="399">
        <v>410</v>
      </c>
      <c r="O163" s="453">
        <v>383</v>
      </c>
      <c r="P163" s="284" t="s">
        <v>173</v>
      </c>
      <c r="Q163" s="446" t="s">
        <v>174</v>
      </c>
      <c r="R163" s="285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</row>
    <row r="164" spans="1:29" x14ac:dyDescent="0.2">
      <c r="A164" s="310"/>
      <c r="B164" s="310"/>
      <c r="C164" s="310"/>
      <c r="D164" s="310"/>
      <c r="E164" s="311"/>
      <c r="F164" s="311"/>
      <c r="G164" s="413"/>
      <c r="H164" s="413"/>
      <c r="I164" s="312"/>
      <c r="J164" s="437"/>
      <c r="K164" s="438"/>
      <c r="L164" s="438"/>
      <c r="M164" s="455"/>
      <c r="N164" s="455">
        <v>607</v>
      </c>
      <c r="O164" s="452">
        <v>570</v>
      </c>
      <c r="P164" s="308"/>
      <c r="Q164" s="445"/>
    </row>
    <row r="165" spans="1:29" x14ac:dyDescent="0.2">
      <c r="G165" s="356"/>
      <c r="H165" s="356"/>
      <c r="J165" s="436"/>
      <c r="K165" s="436"/>
      <c r="L165" s="436"/>
      <c r="M165" s="399"/>
      <c r="N165" s="399"/>
    </row>
    <row r="166" spans="1:29" x14ac:dyDescent="0.2">
      <c r="A166" s="317" t="s">
        <v>386</v>
      </c>
      <c r="B166" s="314"/>
      <c r="C166" s="314"/>
      <c r="D166" s="314"/>
      <c r="E166" s="315"/>
      <c r="F166" s="315"/>
      <c r="G166" s="414"/>
      <c r="H166" s="414"/>
      <c r="I166" s="316"/>
      <c r="J166" s="439">
        <f>SUM(J5:J164)/2</f>
        <v>0.17071782563354371</v>
      </c>
      <c r="K166" s="439">
        <f>SUM(K5:K164)/2</f>
        <v>1.5007093391255222E-2</v>
      </c>
      <c r="L166" s="439">
        <f>SUM(L5:L164)/2</f>
        <v>1.160185225153215E-2</v>
      </c>
      <c r="M166" s="292"/>
      <c r="N166" s="292"/>
    </row>
    <row r="167" spans="1:29" x14ac:dyDescent="0.2">
      <c r="A167" s="314"/>
      <c r="B167" s="314"/>
      <c r="C167" s="314"/>
      <c r="D167" s="314"/>
      <c r="E167" s="315"/>
      <c r="F167" s="315"/>
      <c r="G167" s="414"/>
      <c r="H167" s="414"/>
      <c r="I167" s="316"/>
      <c r="J167" s="439"/>
      <c r="K167" s="439"/>
      <c r="L167" s="439"/>
      <c r="M167" s="292"/>
      <c r="N167" s="292"/>
    </row>
    <row r="168" spans="1:29" ht="13.5" thickBot="1" x14ac:dyDescent="0.25">
      <c r="A168" s="324"/>
      <c r="B168" s="324"/>
      <c r="C168" s="324"/>
      <c r="D168" s="324"/>
      <c r="E168" s="325"/>
      <c r="F168" s="325"/>
      <c r="G168" s="423"/>
      <c r="H168" s="423"/>
      <c r="I168" s="326"/>
      <c r="J168" s="444"/>
      <c r="K168" s="444"/>
      <c r="L168" s="444"/>
      <c r="M168" s="458"/>
      <c r="N168" s="458"/>
    </row>
    <row r="169" spans="1:29" ht="13.5" thickTop="1" x14ac:dyDescent="0.2">
      <c r="G169" s="356"/>
      <c r="H169" s="356"/>
      <c r="J169" s="436"/>
      <c r="K169" s="436"/>
      <c r="L169" s="436"/>
      <c r="M169" s="399"/>
      <c r="N169" s="399"/>
    </row>
    <row r="170" spans="1:29" x14ac:dyDescent="0.2">
      <c r="G170" s="356"/>
      <c r="H170" s="356"/>
      <c r="J170" s="436"/>
      <c r="K170" s="436"/>
      <c r="L170" s="436"/>
      <c r="M170" s="399"/>
      <c r="N170" s="399"/>
    </row>
    <row r="171" spans="1:29" x14ac:dyDescent="0.2">
      <c r="A171" s="305"/>
      <c r="B171" s="305"/>
      <c r="C171" s="305"/>
      <c r="D171" s="305"/>
      <c r="E171" s="306"/>
      <c r="F171" s="306"/>
      <c r="G171" s="406"/>
      <c r="H171" s="406"/>
      <c r="I171" s="307"/>
      <c r="J171" s="435"/>
      <c r="K171" s="435"/>
      <c r="L171" s="435"/>
      <c r="M171" s="454"/>
      <c r="N171" s="454"/>
      <c r="O171" s="451"/>
      <c r="P171" s="308"/>
      <c r="Q171" s="445"/>
    </row>
    <row r="172" spans="1:29" x14ac:dyDescent="0.2">
      <c r="A172" s="278" t="s">
        <v>135</v>
      </c>
      <c r="B172" s="409" t="s">
        <v>169</v>
      </c>
      <c r="C172" s="278">
        <v>4</v>
      </c>
      <c r="D172" s="278">
        <v>4720</v>
      </c>
      <c r="E172" s="422">
        <v>41685.255555555559</v>
      </c>
      <c r="F172" s="279">
        <v>41701.350694444445</v>
      </c>
      <c r="G172" s="411">
        <f>(F172-E172)*24</f>
        <v>386.28333333326736</v>
      </c>
      <c r="H172" s="411">
        <f>G172*(N172-M172)/N172</f>
        <v>386.28333333326736</v>
      </c>
      <c r="I172" s="412">
        <f>H172*O172</f>
        <v>67599.583333321789</v>
      </c>
      <c r="J172" s="440"/>
      <c r="K172" s="440"/>
      <c r="L172" s="440"/>
      <c r="M172" s="292">
        <v>0</v>
      </c>
      <c r="N172" s="292">
        <v>176</v>
      </c>
      <c r="O172" s="449">
        <v>175</v>
      </c>
      <c r="P172" s="333" t="s">
        <v>210</v>
      </c>
      <c r="Q172" s="447" t="s">
        <v>211</v>
      </c>
      <c r="R172" s="334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</row>
    <row r="173" spans="1:29" s="335" customFormat="1" x14ac:dyDescent="0.2">
      <c r="A173" s="278" t="s">
        <v>118</v>
      </c>
      <c r="B173" s="409" t="s">
        <v>169</v>
      </c>
      <c r="C173" s="278">
        <v>24</v>
      </c>
      <c r="D173" s="278">
        <v>5272</v>
      </c>
      <c r="E173" s="279">
        <v>41719.92083333333</v>
      </c>
      <c r="F173" s="410">
        <v>41729.999988425923</v>
      </c>
      <c r="G173" s="473">
        <f>(F173-E173)*24</f>
        <v>241.89972222223878</v>
      </c>
      <c r="H173" s="474">
        <f>G173*(N173-M173)/N173</f>
        <v>241.89972222223878</v>
      </c>
      <c r="I173" s="412">
        <f>H173*O173</f>
        <v>41364.852500002831</v>
      </c>
      <c r="J173" s="405"/>
      <c r="K173" s="405"/>
      <c r="L173" s="405"/>
      <c r="M173" s="449">
        <v>0</v>
      </c>
      <c r="N173" s="449">
        <v>172</v>
      </c>
      <c r="O173" s="449">
        <v>171</v>
      </c>
      <c r="P173" s="333" t="s">
        <v>199</v>
      </c>
      <c r="Q173" s="447" t="s">
        <v>361</v>
      </c>
      <c r="R173" s="334"/>
    </row>
    <row r="174" spans="1:29" x14ac:dyDescent="0.2">
      <c r="A174" s="278" t="s">
        <v>137</v>
      </c>
      <c r="B174" s="409" t="s">
        <v>169</v>
      </c>
      <c r="C174" s="278">
        <v>30</v>
      </c>
      <c r="D174" s="278">
        <v>5272</v>
      </c>
      <c r="E174" s="279">
        <v>41727.574999999997</v>
      </c>
      <c r="F174" s="410">
        <v>41729.999988425923</v>
      </c>
      <c r="G174" s="473">
        <f>(F174-E174)*24</f>
        <v>58.199722222227138</v>
      </c>
      <c r="H174" s="474">
        <f>G174*(N174-M174)/N174</f>
        <v>58.199722222227138</v>
      </c>
      <c r="I174" s="412">
        <f>H174*O174</f>
        <v>9952.1525000008405</v>
      </c>
      <c r="J174" s="405"/>
      <c r="K174" s="405"/>
      <c r="L174" s="405"/>
      <c r="M174" s="449">
        <v>0</v>
      </c>
      <c r="N174" s="449">
        <v>172</v>
      </c>
      <c r="O174" s="449">
        <v>171</v>
      </c>
      <c r="P174" s="333" t="s">
        <v>199</v>
      </c>
      <c r="Q174" s="447" t="s">
        <v>363</v>
      </c>
      <c r="R174" s="334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</row>
    <row r="175" spans="1:29" x14ac:dyDescent="0.2">
      <c r="A175" s="305"/>
      <c r="B175" s="305"/>
      <c r="C175" s="305"/>
      <c r="D175" s="305"/>
      <c r="E175" s="306"/>
      <c r="F175" s="306"/>
      <c r="G175" s="406"/>
      <c r="H175" s="406"/>
      <c r="I175" s="307"/>
      <c r="J175" s="435"/>
      <c r="K175" s="435"/>
      <c r="L175" s="435"/>
      <c r="M175" s="454"/>
      <c r="N175" s="454"/>
      <c r="O175" s="451"/>
      <c r="P175" s="308"/>
      <c r="Q175" s="445"/>
    </row>
    <row r="176" spans="1:29" s="335" customFormat="1" x14ac:dyDescent="0.2">
      <c r="A176" s="278" t="s">
        <v>135</v>
      </c>
      <c r="B176" s="419" t="s">
        <v>175</v>
      </c>
      <c r="C176" s="278">
        <v>5</v>
      </c>
      <c r="D176" s="278">
        <v>3860</v>
      </c>
      <c r="E176" s="279">
        <v>41701.350694444445</v>
      </c>
      <c r="F176" s="279">
        <v>41704.564583333333</v>
      </c>
      <c r="G176" s="420">
        <f t="shared" ref="G176:G205" si="30">(F176-E176)*24</f>
        <v>77.133333333302289</v>
      </c>
      <c r="H176" s="420">
        <f t="shared" ref="H176:H205" si="31">G176*(N176-M176)/N176</f>
        <v>77.133333333302289</v>
      </c>
      <c r="I176" s="421">
        <f t="shared" ref="I176:I205" si="32">H176*O176</f>
        <v>13498.333333327901</v>
      </c>
      <c r="J176" s="440"/>
      <c r="K176" s="440"/>
      <c r="L176" s="440"/>
      <c r="M176" s="292">
        <v>0</v>
      </c>
      <c r="N176" s="292">
        <v>176</v>
      </c>
      <c r="O176" s="449">
        <v>175</v>
      </c>
      <c r="P176" s="333" t="s">
        <v>212</v>
      </c>
      <c r="Q176" s="447" t="s">
        <v>213</v>
      </c>
      <c r="R176" s="334"/>
    </row>
    <row r="177" spans="1:29" s="335" customFormat="1" x14ac:dyDescent="0.2">
      <c r="A177" s="278" t="s">
        <v>139</v>
      </c>
      <c r="B177" s="419" t="s">
        <v>175</v>
      </c>
      <c r="C177" s="278">
        <v>4</v>
      </c>
      <c r="D177" s="278">
        <v>5170</v>
      </c>
      <c r="E177" s="422">
        <v>41689.434027777781</v>
      </c>
      <c r="F177" s="279">
        <v>41704.564583333333</v>
      </c>
      <c r="G177" s="420">
        <f t="shared" si="30"/>
        <v>363.13333333324408</v>
      </c>
      <c r="H177" s="420">
        <f t="shared" si="31"/>
        <v>363.13333333324408</v>
      </c>
      <c r="I177" s="421">
        <f t="shared" si="32"/>
        <v>10167.733333330834</v>
      </c>
      <c r="J177" s="440"/>
      <c r="K177" s="440"/>
      <c r="L177" s="440"/>
      <c r="M177" s="292">
        <v>0</v>
      </c>
      <c r="N177" s="292">
        <v>28</v>
      </c>
      <c r="O177" s="449">
        <v>28</v>
      </c>
      <c r="P177" s="333" t="s">
        <v>206</v>
      </c>
      <c r="Q177" s="447" t="s">
        <v>207</v>
      </c>
      <c r="R177" s="334"/>
    </row>
    <row r="178" spans="1:29" s="335" customFormat="1" x14ac:dyDescent="0.2">
      <c r="A178" s="278" t="s">
        <v>138</v>
      </c>
      <c r="B178" s="331" t="s">
        <v>5</v>
      </c>
      <c r="C178" s="278">
        <v>12</v>
      </c>
      <c r="D178" s="278">
        <v>5272</v>
      </c>
      <c r="E178" s="422">
        <v>41698.449999999997</v>
      </c>
      <c r="F178" s="279">
        <v>41700.576388888891</v>
      </c>
      <c r="G178" s="364">
        <f t="shared" si="30"/>
        <v>51.033333333441988</v>
      </c>
      <c r="H178" s="364">
        <f t="shared" si="31"/>
        <v>51.033333333441988</v>
      </c>
      <c r="I178" s="332">
        <f t="shared" si="32"/>
        <v>7042.6000000149943</v>
      </c>
      <c r="J178" s="440"/>
      <c r="K178" s="440"/>
      <c r="L178" s="440"/>
      <c r="M178" s="292">
        <v>0</v>
      </c>
      <c r="N178" s="292">
        <v>139</v>
      </c>
      <c r="O178" s="449">
        <v>138</v>
      </c>
      <c r="P178" s="333" t="s">
        <v>199</v>
      </c>
      <c r="Q178" s="447" t="s">
        <v>200</v>
      </c>
      <c r="R178" s="334"/>
    </row>
    <row r="179" spans="1:29" x14ac:dyDescent="0.2">
      <c r="A179" s="278" t="s">
        <v>118</v>
      </c>
      <c r="B179" s="419" t="s">
        <v>175</v>
      </c>
      <c r="C179" s="278">
        <v>21</v>
      </c>
      <c r="D179" s="278">
        <v>5160</v>
      </c>
      <c r="E179" s="279">
        <v>41711.374305555553</v>
      </c>
      <c r="F179" s="279">
        <v>41712.725694444445</v>
      </c>
      <c r="G179" s="420">
        <f t="shared" si="30"/>
        <v>32.433333333407063</v>
      </c>
      <c r="H179" s="420">
        <f t="shared" si="31"/>
        <v>32.433333333407063</v>
      </c>
      <c r="I179" s="421">
        <f t="shared" si="32"/>
        <v>5546.1000000126078</v>
      </c>
      <c r="J179" s="440"/>
      <c r="K179" s="440"/>
      <c r="L179" s="440"/>
      <c r="M179" s="292">
        <v>0</v>
      </c>
      <c r="N179" s="292">
        <v>172</v>
      </c>
      <c r="O179" s="449">
        <v>171</v>
      </c>
      <c r="P179" s="333" t="s">
        <v>192</v>
      </c>
      <c r="Q179" s="447" t="s">
        <v>194</v>
      </c>
      <c r="R179" s="334"/>
      <c r="S179" s="335"/>
      <c r="T179" s="335"/>
      <c r="U179" s="335"/>
      <c r="V179" s="335"/>
      <c r="W179" s="335"/>
      <c r="X179" s="335"/>
      <c r="Y179" s="335"/>
      <c r="Z179" s="335"/>
      <c r="AA179" s="335"/>
      <c r="AB179" s="335"/>
      <c r="AC179" s="335"/>
    </row>
    <row r="180" spans="1:29" x14ac:dyDescent="0.2">
      <c r="A180" s="278" t="s">
        <v>135</v>
      </c>
      <c r="B180" s="331" t="s">
        <v>5</v>
      </c>
      <c r="C180" s="278">
        <v>6</v>
      </c>
      <c r="D180" s="278">
        <v>4720</v>
      </c>
      <c r="E180" s="279">
        <v>41704.564583333333</v>
      </c>
      <c r="F180" s="279">
        <v>41705.461111111108</v>
      </c>
      <c r="G180" s="364">
        <f t="shared" si="30"/>
        <v>21.516666666604578</v>
      </c>
      <c r="H180" s="364">
        <f t="shared" si="31"/>
        <v>21.516666666604578</v>
      </c>
      <c r="I180" s="332">
        <f t="shared" si="32"/>
        <v>3765.4166666558012</v>
      </c>
      <c r="J180" s="440"/>
      <c r="K180" s="440"/>
      <c r="L180" s="440"/>
      <c r="M180" s="292">
        <v>0</v>
      </c>
      <c r="N180" s="292">
        <v>176</v>
      </c>
      <c r="O180" s="449">
        <v>175</v>
      </c>
      <c r="P180" s="333" t="s">
        <v>210</v>
      </c>
      <c r="Q180" s="447" t="s">
        <v>214</v>
      </c>
      <c r="R180" s="334"/>
      <c r="S180" s="335"/>
      <c r="T180" s="335"/>
      <c r="U180" s="335"/>
      <c r="V180" s="335"/>
      <c r="W180" s="335"/>
      <c r="X180" s="335"/>
      <c r="Y180" s="335"/>
      <c r="Z180" s="335"/>
      <c r="AA180" s="335"/>
      <c r="AB180" s="335"/>
      <c r="AC180" s="335"/>
    </row>
    <row r="181" spans="1:29" s="335" customFormat="1" x14ac:dyDescent="0.2">
      <c r="A181" s="278" t="s">
        <v>137</v>
      </c>
      <c r="B181" s="331" t="s">
        <v>5</v>
      </c>
      <c r="C181" s="278">
        <v>25</v>
      </c>
      <c r="D181" s="278">
        <v>5041</v>
      </c>
      <c r="E181" s="279">
        <v>41719.92083333333</v>
      </c>
      <c r="F181" s="279">
        <v>41720.666666666664</v>
      </c>
      <c r="G181" s="364">
        <f t="shared" si="30"/>
        <v>17.900000000023283</v>
      </c>
      <c r="H181" s="364">
        <f t="shared" si="31"/>
        <v>17.900000000023283</v>
      </c>
      <c r="I181" s="332">
        <f t="shared" si="32"/>
        <v>3060.9000000039814</v>
      </c>
      <c r="J181" s="440"/>
      <c r="K181" s="440"/>
      <c r="L181" s="440"/>
      <c r="M181" s="292">
        <v>0</v>
      </c>
      <c r="N181" s="292">
        <v>172</v>
      </c>
      <c r="O181" s="449">
        <v>171</v>
      </c>
      <c r="P181" s="333" t="s">
        <v>195</v>
      </c>
      <c r="Q181" s="447" t="s">
        <v>196</v>
      </c>
      <c r="R181" s="334"/>
    </row>
    <row r="182" spans="1:29" x14ac:dyDescent="0.2">
      <c r="A182" s="278" t="s">
        <v>135</v>
      </c>
      <c r="B182" s="331" t="s">
        <v>5</v>
      </c>
      <c r="C182" s="278">
        <v>9</v>
      </c>
      <c r="D182" s="278">
        <v>3629</v>
      </c>
      <c r="E182" s="279">
        <v>41719.25</v>
      </c>
      <c r="F182" s="279">
        <v>41719.600694444445</v>
      </c>
      <c r="G182" s="364">
        <f t="shared" si="30"/>
        <v>8.4166666666860692</v>
      </c>
      <c r="H182" s="364">
        <f t="shared" si="31"/>
        <v>8.4166666666860692</v>
      </c>
      <c r="I182" s="332">
        <f t="shared" si="32"/>
        <v>1472.9166666700621</v>
      </c>
      <c r="J182" s="440"/>
      <c r="K182" s="440"/>
      <c r="L182" s="440"/>
      <c r="M182" s="292">
        <v>0</v>
      </c>
      <c r="N182" s="292">
        <v>176</v>
      </c>
      <c r="O182" s="449">
        <v>175</v>
      </c>
      <c r="P182" s="333" t="s">
        <v>215</v>
      </c>
      <c r="Q182" s="447" t="s">
        <v>216</v>
      </c>
      <c r="R182" s="334"/>
      <c r="S182" s="335"/>
      <c r="T182" s="335"/>
      <c r="U182" s="335"/>
      <c r="V182" s="335"/>
      <c r="W182" s="335"/>
      <c r="X182" s="335"/>
      <c r="Y182" s="335"/>
      <c r="Z182" s="335"/>
      <c r="AA182" s="335"/>
      <c r="AB182" s="335"/>
      <c r="AC182" s="335"/>
    </row>
    <row r="183" spans="1:29" s="335" customFormat="1" x14ac:dyDescent="0.2">
      <c r="A183" s="280" t="s">
        <v>140</v>
      </c>
      <c r="B183" s="427" t="s">
        <v>5</v>
      </c>
      <c r="C183" s="280">
        <v>27</v>
      </c>
      <c r="D183" s="280">
        <v>5160</v>
      </c>
      <c r="E183" s="281">
        <v>41705.27847222222</v>
      </c>
      <c r="F183" s="281">
        <v>41705.525694444441</v>
      </c>
      <c r="G183" s="428">
        <f t="shared" si="30"/>
        <v>5.9333333332906477</v>
      </c>
      <c r="H183" s="428">
        <f t="shared" si="31"/>
        <v>5.9333333332906477</v>
      </c>
      <c r="I183" s="429">
        <f t="shared" si="32"/>
        <v>1044.266666659154</v>
      </c>
      <c r="J183" s="436"/>
      <c r="K183" s="436"/>
      <c r="L183" s="436"/>
      <c r="M183" s="399">
        <v>0</v>
      </c>
      <c r="N183" s="399">
        <v>180</v>
      </c>
      <c r="O183" s="453">
        <v>176</v>
      </c>
      <c r="P183" s="284" t="s">
        <v>192</v>
      </c>
      <c r="Q183" s="446" t="s">
        <v>221</v>
      </c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</row>
    <row r="184" spans="1:29" x14ac:dyDescent="0.2">
      <c r="A184" s="280" t="s">
        <v>123</v>
      </c>
      <c r="B184" s="424" t="s">
        <v>201</v>
      </c>
      <c r="C184" s="280">
        <v>23</v>
      </c>
      <c r="D184" s="280">
        <v>5016</v>
      </c>
      <c r="E184" s="281">
        <v>41700.902777777781</v>
      </c>
      <c r="F184" s="281">
        <v>41701.082638888889</v>
      </c>
      <c r="G184" s="425">
        <f t="shared" si="30"/>
        <v>4.316666666592937</v>
      </c>
      <c r="H184" s="425">
        <f t="shared" si="31"/>
        <v>4.316666666592937</v>
      </c>
      <c r="I184" s="426">
        <f t="shared" si="32"/>
        <v>759.73333332035691</v>
      </c>
      <c r="J184" s="436"/>
      <c r="K184" s="436"/>
      <c r="L184" s="436"/>
      <c r="M184" s="399">
        <v>0</v>
      </c>
      <c r="N184" s="399">
        <v>180</v>
      </c>
      <c r="O184" s="453">
        <v>176</v>
      </c>
      <c r="P184" s="284" t="s">
        <v>217</v>
      </c>
      <c r="Q184" s="446" t="s">
        <v>218</v>
      </c>
    </row>
    <row r="185" spans="1:29" s="335" customFormat="1" x14ac:dyDescent="0.2">
      <c r="A185" s="278" t="s">
        <v>139</v>
      </c>
      <c r="B185" s="419" t="s">
        <v>175</v>
      </c>
      <c r="C185" s="278">
        <v>6</v>
      </c>
      <c r="D185" s="278">
        <v>5250</v>
      </c>
      <c r="E185" s="279">
        <v>41709.481944444444</v>
      </c>
      <c r="F185" s="279">
        <v>41710.431944444441</v>
      </c>
      <c r="G185" s="420">
        <f t="shared" si="30"/>
        <v>22.799999999930151</v>
      </c>
      <c r="H185" s="420">
        <f t="shared" si="31"/>
        <v>22.799999999930151</v>
      </c>
      <c r="I185" s="421">
        <f t="shared" si="32"/>
        <v>638.39999999804422</v>
      </c>
      <c r="J185" s="440"/>
      <c r="K185" s="440"/>
      <c r="L185" s="440"/>
      <c r="M185" s="292">
        <v>0</v>
      </c>
      <c r="N185" s="292">
        <v>28</v>
      </c>
      <c r="O185" s="449">
        <v>28</v>
      </c>
      <c r="P185" s="333" t="s">
        <v>208</v>
      </c>
      <c r="Q185" s="447" t="s">
        <v>209</v>
      </c>
      <c r="R185" s="334"/>
    </row>
    <row r="186" spans="1:29" s="335" customFormat="1" x14ac:dyDescent="0.2">
      <c r="A186" s="280" t="s">
        <v>140</v>
      </c>
      <c r="B186" s="424" t="s">
        <v>201</v>
      </c>
      <c r="C186" s="280">
        <v>30</v>
      </c>
      <c r="D186" s="280">
        <v>5130</v>
      </c>
      <c r="E186" s="281">
        <v>41714.767361111109</v>
      </c>
      <c r="F186" s="281">
        <v>41714.852083333331</v>
      </c>
      <c r="G186" s="425">
        <f t="shared" si="30"/>
        <v>2.0333333333255723</v>
      </c>
      <c r="H186" s="425">
        <f t="shared" si="31"/>
        <v>2.0333333333255723</v>
      </c>
      <c r="I186" s="426">
        <f t="shared" si="32"/>
        <v>357.86666666530073</v>
      </c>
      <c r="J186" s="436"/>
      <c r="K186" s="436"/>
      <c r="L186" s="436"/>
      <c r="M186" s="399">
        <v>0</v>
      </c>
      <c r="N186" s="399">
        <v>180</v>
      </c>
      <c r="O186" s="453">
        <v>176</v>
      </c>
      <c r="P186" s="284" t="s">
        <v>203</v>
      </c>
      <c r="Q186" s="446" t="s">
        <v>222</v>
      </c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</row>
    <row r="187" spans="1:29" s="335" customFormat="1" x14ac:dyDescent="0.2">
      <c r="A187" s="280" t="s">
        <v>122</v>
      </c>
      <c r="B187" s="424" t="s">
        <v>175</v>
      </c>
      <c r="C187" s="280">
        <v>33</v>
      </c>
      <c r="D187" s="280">
        <v>5130</v>
      </c>
      <c r="E187" s="281">
        <v>41714.767361111109</v>
      </c>
      <c r="F187" s="281">
        <v>41714.852083333331</v>
      </c>
      <c r="G187" s="425">
        <f t="shared" si="30"/>
        <v>2.0333333333255723</v>
      </c>
      <c r="H187" s="425">
        <f t="shared" si="31"/>
        <v>2.0333333333255723</v>
      </c>
      <c r="I187" s="426">
        <f t="shared" si="32"/>
        <v>357.86666666530073</v>
      </c>
      <c r="J187" s="436"/>
      <c r="K187" s="436"/>
      <c r="L187" s="436"/>
      <c r="M187" s="399">
        <v>0</v>
      </c>
      <c r="N187" s="399">
        <v>180</v>
      </c>
      <c r="O187" s="453">
        <v>176</v>
      </c>
      <c r="P187" s="284" t="s">
        <v>203</v>
      </c>
      <c r="Q187" s="446" t="s">
        <v>225</v>
      </c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</row>
    <row r="188" spans="1:29" s="335" customFormat="1" x14ac:dyDescent="0.2">
      <c r="A188" s="280" t="s">
        <v>137</v>
      </c>
      <c r="B188" s="424" t="s">
        <v>175</v>
      </c>
      <c r="C188" s="280">
        <v>27</v>
      </c>
      <c r="D188" s="280">
        <v>5160</v>
      </c>
      <c r="E188" s="281">
        <v>41722.20208333333</v>
      </c>
      <c r="F188" s="281">
        <v>41722.286805555559</v>
      </c>
      <c r="G188" s="425">
        <f t="shared" si="30"/>
        <v>2.0333333335001953</v>
      </c>
      <c r="H188" s="425">
        <f t="shared" si="31"/>
        <v>2.0333333335001953</v>
      </c>
      <c r="I188" s="426">
        <f t="shared" si="32"/>
        <v>347.7000000285334</v>
      </c>
      <c r="J188" s="436"/>
      <c r="K188" s="436"/>
      <c r="L188" s="436"/>
      <c r="M188" s="453">
        <v>0</v>
      </c>
      <c r="N188" s="453">
        <v>172</v>
      </c>
      <c r="O188" s="453">
        <v>171</v>
      </c>
      <c r="P188" s="284" t="s">
        <v>192</v>
      </c>
      <c r="Q188" s="446" t="s">
        <v>362</v>
      </c>
      <c r="R188" s="285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</row>
    <row r="189" spans="1:29" s="335" customFormat="1" x14ac:dyDescent="0.2">
      <c r="A189" s="280" t="s">
        <v>140</v>
      </c>
      <c r="B189" s="424" t="s">
        <v>201</v>
      </c>
      <c r="C189" s="280">
        <v>33</v>
      </c>
      <c r="D189" s="280">
        <v>3631</v>
      </c>
      <c r="E189" s="281">
        <v>41716.214583333334</v>
      </c>
      <c r="F189" s="281">
        <v>41716.287499999999</v>
      </c>
      <c r="G189" s="425">
        <f t="shared" si="30"/>
        <v>1.7499999999417923</v>
      </c>
      <c r="H189" s="425">
        <f t="shared" si="31"/>
        <v>1.7499999999417923</v>
      </c>
      <c r="I189" s="426">
        <f t="shared" si="32"/>
        <v>307.99999998975545</v>
      </c>
      <c r="J189" s="436"/>
      <c r="K189" s="436"/>
      <c r="L189" s="436"/>
      <c r="M189" s="399">
        <v>0</v>
      </c>
      <c r="N189" s="399">
        <v>180</v>
      </c>
      <c r="O189" s="453">
        <v>176</v>
      </c>
      <c r="P189" s="284" t="s">
        <v>223</v>
      </c>
      <c r="Q189" s="446" t="s">
        <v>224</v>
      </c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</row>
    <row r="190" spans="1:29" x14ac:dyDescent="0.2">
      <c r="A190" s="280" t="s">
        <v>133</v>
      </c>
      <c r="B190" s="424" t="s">
        <v>201</v>
      </c>
      <c r="C190" s="280">
        <v>27</v>
      </c>
      <c r="D190" s="280">
        <v>5041</v>
      </c>
      <c r="E190" s="281">
        <v>41717.432638888888</v>
      </c>
      <c r="F190" s="281">
        <v>41717.531944444447</v>
      </c>
      <c r="G190" s="425">
        <f t="shared" si="30"/>
        <v>2.3833333334187046</v>
      </c>
      <c r="H190" s="425">
        <f t="shared" si="31"/>
        <v>2.3833333334187046</v>
      </c>
      <c r="I190" s="426">
        <f t="shared" si="32"/>
        <v>305.06666667759418</v>
      </c>
      <c r="J190" s="436"/>
      <c r="K190" s="436"/>
      <c r="L190" s="436"/>
      <c r="M190" s="399">
        <v>0</v>
      </c>
      <c r="N190" s="399">
        <v>129</v>
      </c>
      <c r="O190" s="453">
        <v>128</v>
      </c>
      <c r="P190" s="284" t="s">
        <v>195</v>
      </c>
      <c r="Q190" s="446" t="s">
        <v>202</v>
      </c>
    </row>
    <row r="191" spans="1:29" s="335" customFormat="1" x14ac:dyDescent="0.2">
      <c r="A191" s="280" t="s">
        <v>118</v>
      </c>
      <c r="B191" s="424" t="s">
        <v>175</v>
      </c>
      <c r="C191" s="280">
        <v>18</v>
      </c>
      <c r="D191" s="280">
        <v>5160</v>
      </c>
      <c r="E191" s="281">
        <v>41703.550000000003</v>
      </c>
      <c r="F191" s="281">
        <v>41703.614583333336</v>
      </c>
      <c r="G191" s="425">
        <f t="shared" si="30"/>
        <v>1.5499999999883585</v>
      </c>
      <c r="H191" s="425">
        <f t="shared" si="31"/>
        <v>1.5499999999883585</v>
      </c>
      <c r="I191" s="426">
        <f t="shared" si="32"/>
        <v>265.0499999980093</v>
      </c>
      <c r="J191" s="436"/>
      <c r="K191" s="436"/>
      <c r="L191" s="436"/>
      <c r="M191" s="399">
        <v>0</v>
      </c>
      <c r="N191" s="399">
        <v>172</v>
      </c>
      <c r="O191" s="453">
        <v>171</v>
      </c>
      <c r="P191" s="284" t="s">
        <v>192</v>
      </c>
      <c r="Q191" s="446" t="s">
        <v>193</v>
      </c>
      <c r="R191" s="285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</row>
    <row r="192" spans="1:29" x14ac:dyDescent="0.2">
      <c r="A192" s="280" t="s">
        <v>122</v>
      </c>
      <c r="B192" s="424" t="s">
        <v>175</v>
      </c>
      <c r="C192" s="280">
        <v>29</v>
      </c>
      <c r="D192" s="280">
        <v>5130</v>
      </c>
      <c r="E192" s="281">
        <v>41706.335416666669</v>
      </c>
      <c r="F192" s="281">
        <v>41706.368055555555</v>
      </c>
      <c r="G192" s="425">
        <f t="shared" si="30"/>
        <v>0.78333333326736465</v>
      </c>
      <c r="H192" s="425">
        <f t="shared" si="31"/>
        <v>0.78333333326736465</v>
      </c>
      <c r="I192" s="426">
        <f t="shared" si="32"/>
        <v>137.86666665505618</v>
      </c>
      <c r="J192" s="436"/>
      <c r="K192" s="436"/>
      <c r="L192" s="436"/>
      <c r="M192" s="399">
        <v>0</v>
      </c>
      <c r="N192" s="399">
        <v>180</v>
      </c>
      <c r="O192" s="453">
        <v>176</v>
      </c>
      <c r="P192" s="284" t="s">
        <v>203</v>
      </c>
      <c r="Q192" s="446" t="s">
        <v>225</v>
      </c>
      <c r="R192" s="63"/>
    </row>
    <row r="193" spans="1:29" x14ac:dyDescent="0.2">
      <c r="A193" s="280" t="s">
        <v>135</v>
      </c>
      <c r="B193" s="424" t="s">
        <v>201</v>
      </c>
      <c r="C193" s="280">
        <v>11</v>
      </c>
      <c r="D193" s="280">
        <v>4610</v>
      </c>
      <c r="E193" s="281">
        <v>41723.239583333336</v>
      </c>
      <c r="F193" s="281">
        <v>41723.26666666667</v>
      </c>
      <c r="G193" s="425">
        <f t="shared" si="30"/>
        <v>0.65000000002328306</v>
      </c>
      <c r="H193" s="425">
        <f t="shared" si="31"/>
        <v>0.65000000002328306</v>
      </c>
      <c r="I193" s="426">
        <f t="shared" si="32"/>
        <v>113.75000000407454</v>
      </c>
      <c r="M193" s="453">
        <v>0</v>
      </c>
      <c r="N193" s="399">
        <v>176</v>
      </c>
      <c r="O193" s="453">
        <v>175</v>
      </c>
      <c r="P193" s="284" t="s">
        <v>342</v>
      </c>
      <c r="Q193" s="446" t="s">
        <v>382</v>
      </c>
    </row>
    <row r="194" spans="1:29" x14ac:dyDescent="0.2">
      <c r="A194" s="280" t="s">
        <v>122</v>
      </c>
      <c r="B194" s="424" t="s">
        <v>175</v>
      </c>
      <c r="C194" s="280">
        <v>41</v>
      </c>
      <c r="D194" s="280">
        <v>5130</v>
      </c>
      <c r="E194" s="281">
        <v>41718.354166666664</v>
      </c>
      <c r="F194" s="281">
        <v>41718.377083333333</v>
      </c>
      <c r="G194" s="425">
        <f t="shared" si="30"/>
        <v>0.55000000004656613</v>
      </c>
      <c r="H194" s="425">
        <f t="shared" si="31"/>
        <v>0.55000000004656613</v>
      </c>
      <c r="I194" s="426">
        <f t="shared" si="32"/>
        <v>96.800000008195639</v>
      </c>
      <c r="J194" s="436"/>
      <c r="K194" s="436"/>
      <c r="L194" s="436"/>
      <c r="M194" s="399">
        <v>0</v>
      </c>
      <c r="N194" s="399">
        <v>180</v>
      </c>
      <c r="O194" s="453">
        <v>176</v>
      </c>
      <c r="P194" s="284" t="s">
        <v>203</v>
      </c>
      <c r="Q194" s="446" t="s">
        <v>227</v>
      </c>
      <c r="R194" s="63"/>
    </row>
    <row r="195" spans="1:29" x14ac:dyDescent="0.2">
      <c r="A195" s="278" t="s">
        <v>128</v>
      </c>
      <c r="B195" s="331" t="s">
        <v>5</v>
      </c>
      <c r="C195" s="278">
        <v>11</v>
      </c>
      <c r="D195" s="278">
        <v>5130</v>
      </c>
      <c r="E195" s="279">
        <v>41718.270833333336</v>
      </c>
      <c r="F195" s="279">
        <v>41718.543749999997</v>
      </c>
      <c r="G195" s="364">
        <f t="shared" si="30"/>
        <v>6.5499999998719431</v>
      </c>
      <c r="H195" s="364">
        <f t="shared" si="31"/>
        <v>6.5499999998719431</v>
      </c>
      <c r="I195" s="332">
        <f t="shared" si="32"/>
        <v>91.699999998207204</v>
      </c>
      <c r="J195" s="440"/>
      <c r="K195" s="440"/>
      <c r="L195" s="440"/>
      <c r="M195" s="292">
        <v>0</v>
      </c>
      <c r="N195" s="292">
        <v>14</v>
      </c>
      <c r="O195" s="449">
        <v>14</v>
      </c>
      <c r="P195" s="333" t="s">
        <v>203</v>
      </c>
      <c r="Q195" s="447" t="s">
        <v>204</v>
      </c>
      <c r="R195" s="334"/>
      <c r="S195" s="335"/>
      <c r="T195" s="335"/>
      <c r="U195" s="335"/>
      <c r="V195" s="335"/>
      <c r="W195" s="335"/>
      <c r="X195" s="335"/>
      <c r="Y195" s="335"/>
      <c r="Z195" s="335"/>
      <c r="AA195" s="335"/>
      <c r="AB195" s="335"/>
      <c r="AC195" s="335"/>
    </row>
    <row r="196" spans="1:29" x14ac:dyDescent="0.2">
      <c r="A196" s="280" t="s">
        <v>134</v>
      </c>
      <c r="B196" s="424" t="s">
        <v>175</v>
      </c>
      <c r="C196" s="280">
        <v>17</v>
      </c>
      <c r="D196" s="280">
        <v>5246</v>
      </c>
      <c r="E196" s="281">
        <v>41702.393750000003</v>
      </c>
      <c r="F196" s="281">
        <v>41702.42083333333</v>
      </c>
      <c r="G196" s="425">
        <f t="shared" si="30"/>
        <v>0.64999999984866008</v>
      </c>
      <c r="H196" s="425">
        <f t="shared" si="31"/>
        <v>0.64999999984866008</v>
      </c>
      <c r="I196" s="426">
        <f t="shared" si="32"/>
        <v>89.699999979115091</v>
      </c>
      <c r="J196" s="436"/>
      <c r="K196" s="436"/>
      <c r="L196" s="436"/>
      <c r="M196" s="399">
        <v>0</v>
      </c>
      <c r="N196" s="399">
        <v>139</v>
      </c>
      <c r="O196" s="453">
        <v>138</v>
      </c>
      <c r="P196" s="284" t="s">
        <v>197</v>
      </c>
      <c r="Q196" s="446" t="s">
        <v>198</v>
      </c>
    </row>
    <row r="197" spans="1:29" x14ac:dyDescent="0.2">
      <c r="A197" s="280" t="s">
        <v>123</v>
      </c>
      <c r="B197" s="424" t="s">
        <v>175</v>
      </c>
      <c r="C197" s="280">
        <v>43</v>
      </c>
      <c r="D197" s="280">
        <v>5049</v>
      </c>
      <c r="E197" s="281">
        <v>41726.239583333336</v>
      </c>
      <c r="F197" s="281">
        <v>41726.259722222225</v>
      </c>
      <c r="G197" s="425">
        <f t="shared" si="30"/>
        <v>0.48333333333721384</v>
      </c>
      <c r="H197" s="425">
        <f t="shared" si="31"/>
        <v>0.48333333333721384</v>
      </c>
      <c r="I197" s="426">
        <f t="shared" si="32"/>
        <v>85.066666667349637</v>
      </c>
      <c r="J197" s="436"/>
      <c r="K197" s="436"/>
      <c r="L197" s="436"/>
      <c r="M197" s="453">
        <v>0</v>
      </c>
      <c r="N197" s="399">
        <v>180</v>
      </c>
      <c r="O197" s="453">
        <v>176</v>
      </c>
      <c r="P197" s="284" t="s">
        <v>350</v>
      </c>
      <c r="Q197" s="446" t="s">
        <v>384</v>
      </c>
    </row>
    <row r="198" spans="1:29" x14ac:dyDescent="0.2">
      <c r="A198" s="280" t="s">
        <v>124</v>
      </c>
      <c r="B198" s="424" t="s">
        <v>175</v>
      </c>
      <c r="C198" s="280">
        <v>53</v>
      </c>
      <c r="D198" s="280">
        <v>5049</v>
      </c>
      <c r="E198" s="281">
        <v>41726.239583333336</v>
      </c>
      <c r="F198" s="281">
        <v>41726.259722222225</v>
      </c>
      <c r="G198" s="425">
        <f t="shared" si="30"/>
        <v>0.48333333333721384</v>
      </c>
      <c r="H198" s="425">
        <f t="shared" si="31"/>
        <v>0.48333333333721384</v>
      </c>
      <c r="I198" s="426">
        <f t="shared" si="32"/>
        <v>85.066666667349637</v>
      </c>
      <c r="J198" s="436"/>
      <c r="K198" s="436"/>
      <c r="L198" s="436"/>
      <c r="M198" s="453">
        <v>0</v>
      </c>
      <c r="N198" s="399">
        <v>180</v>
      </c>
      <c r="O198" s="453">
        <v>176</v>
      </c>
      <c r="P198" s="284" t="s">
        <v>350</v>
      </c>
      <c r="Q198" s="446" t="s">
        <v>385</v>
      </c>
      <c r="R198" s="63"/>
    </row>
    <row r="199" spans="1:29" x14ac:dyDescent="0.2">
      <c r="A199" s="280" t="s">
        <v>135</v>
      </c>
      <c r="B199" s="427" t="s">
        <v>5</v>
      </c>
      <c r="C199" s="280">
        <v>7</v>
      </c>
      <c r="D199" s="280">
        <v>4720</v>
      </c>
      <c r="E199" s="281">
        <v>41705.479861111111</v>
      </c>
      <c r="F199" s="281">
        <v>41705.499305555553</v>
      </c>
      <c r="G199" s="428">
        <f t="shared" si="30"/>
        <v>0.46666666661622003</v>
      </c>
      <c r="H199" s="428">
        <f t="shared" si="31"/>
        <v>0.46666666661622003</v>
      </c>
      <c r="I199" s="429">
        <f t="shared" si="32"/>
        <v>81.666666657838505</v>
      </c>
      <c r="J199" s="436"/>
      <c r="K199" s="436"/>
      <c r="L199" s="436"/>
      <c r="M199" s="399">
        <v>0</v>
      </c>
      <c r="N199" s="399">
        <v>176</v>
      </c>
      <c r="O199" s="453">
        <v>175</v>
      </c>
      <c r="P199" s="284" t="s">
        <v>210</v>
      </c>
      <c r="Q199" s="446" t="s">
        <v>214</v>
      </c>
    </row>
    <row r="200" spans="1:29" x14ac:dyDescent="0.2">
      <c r="A200" s="280" t="s">
        <v>124</v>
      </c>
      <c r="B200" s="424" t="s">
        <v>201</v>
      </c>
      <c r="C200" s="280">
        <v>46</v>
      </c>
      <c r="D200" s="280">
        <v>5041</v>
      </c>
      <c r="E200" s="281">
        <v>41716.226388888892</v>
      </c>
      <c r="F200" s="281">
        <v>41716.243055555555</v>
      </c>
      <c r="G200" s="425">
        <f t="shared" si="30"/>
        <v>0.39999999990686774</v>
      </c>
      <c r="H200" s="425">
        <f t="shared" si="31"/>
        <v>0.39999999990686774</v>
      </c>
      <c r="I200" s="426">
        <f t="shared" si="32"/>
        <v>70.399999983608723</v>
      </c>
      <c r="J200" s="436"/>
      <c r="K200" s="436"/>
      <c r="L200" s="436"/>
      <c r="M200" s="399">
        <v>0</v>
      </c>
      <c r="N200" s="399">
        <v>180</v>
      </c>
      <c r="O200" s="453">
        <v>176</v>
      </c>
      <c r="P200" s="284" t="s">
        <v>195</v>
      </c>
      <c r="Q200" s="446" t="s">
        <v>219</v>
      </c>
      <c r="R200" s="63"/>
    </row>
    <row r="201" spans="1:29" x14ac:dyDescent="0.2">
      <c r="A201" s="280" t="s">
        <v>228</v>
      </c>
      <c r="B201" s="427" t="s">
        <v>5</v>
      </c>
      <c r="C201" s="280">
        <v>4</v>
      </c>
      <c r="D201" s="280">
        <v>5130</v>
      </c>
      <c r="E201" s="281">
        <v>41719.270833333336</v>
      </c>
      <c r="F201" s="281">
        <v>41719.440972222219</v>
      </c>
      <c r="G201" s="428">
        <f t="shared" si="30"/>
        <v>4.0833333331975155</v>
      </c>
      <c r="H201" s="428">
        <f t="shared" si="31"/>
        <v>4.0833333331975155</v>
      </c>
      <c r="I201" s="429">
        <f t="shared" si="32"/>
        <v>65.333333331160247</v>
      </c>
      <c r="J201" s="436"/>
      <c r="K201" s="436"/>
      <c r="L201" s="436"/>
      <c r="M201" s="399">
        <v>0</v>
      </c>
      <c r="N201" s="399">
        <v>16</v>
      </c>
      <c r="O201" s="453">
        <v>16</v>
      </c>
      <c r="P201" s="284" t="s">
        <v>203</v>
      </c>
      <c r="Q201" s="446" t="s">
        <v>205</v>
      </c>
      <c r="R201" s="63"/>
    </row>
    <row r="202" spans="1:29" x14ac:dyDescent="0.2">
      <c r="A202" s="280" t="s">
        <v>106</v>
      </c>
      <c r="B202" s="427" t="s">
        <v>5</v>
      </c>
      <c r="C202" s="280">
        <v>4</v>
      </c>
      <c r="D202" s="280">
        <v>5130</v>
      </c>
      <c r="E202" s="281">
        <v>41717.291666666664</v>
      </c>
      <c r="F202" s="281">
        <v>41717.451388888891</v>
      </c>
      <c r="G202" s="428">
        <f t="shared" si="30"/>
        <v>3.8333333334303461</v>
      </c>
      <c r="H202" s="428">
        <f t="shared" si="31"/>
        <v>3.8333333334303461</v>
      </c>
      <c r="I202" s="429">
        <f t="shared" si="32"/>
        <v>49.833333334594499</v>
      </c>
      <c r="J202" s="436"/>
      <c r="K202" s="436"/>
      <c r="L202" s="436"/>
      <c r="M202" s="399">
        <v>0</v>
      </c>
      <c r="N202" s="399">
        <v>13</v>
      </c>
      <c r="O202" s="453">
        <v>13</v>
      </c>
      <c r="P202" s="284" t="s">
        <v>203</v>
      </c>
      <c r="Q202" s="446" t="s">
        <v>205</v>
      </c>
    </row>
    <row r="203" spans="1:29" x14ac:dyDescent="0.2">
      <c r="A203" s="280" t="s">
        <v>130</v>
      </c>
      <c r="B203" s="424" t="s">
        <v>201</v>
      </c>
      <c r="C203" s="280">
        <v>18</v>
      </c>
      <c r="D203" s="280">
        <v>5041</v>
      </c>
      <c r="E203" s="281">
        <v>41700.902777777781</v>
      </c>
      <c r="F203" s="281">
        <v>41700.910416666666</v>
      </c>
      <c r="G203" s="425">
        <f t="shared" si="30"/>
        <v>0.18333333323244005</v>
      </c>
      <c r="H203" s="425">
        <f t="shared" si="31"/>
        <v>0.18333333323244005</v>
      </c>
      <c r="I203" s="426">
        <f t="shared" si="32"/>
        <v>32.26666664890945</v>
      </c>
      <c r="J203" s="436"/>
      <c r="K203" s="436"/>
      <c r="L203" s="436"/>
      <c r="M203" s="399">
        <v>0</v>
      </c>
      <c r="N203" s="399">
        <v>180</v>
      </c>
      <c r="O203" s="453">
        <v>176</v>
      </c>
      <c r="P203" s="284" t="s">
        <v>195</v>
      </c>
      <c r="Q203" s="446" t="s">
        <v>220</v>
      </c>
      <c r="R203" s="63"/>
    </row>
    <row r="204" spans="1:29" x14ac:dyDescent="0.2">
      <c r="A204" s="280" t="s">
        <v>122</v>
      </c>
      <c r="B204" s="424" t="s">
        <v>175</v>
      </c>
      <c r="C204" s="280">
        <v>37</v>
      </c>
      <c r="D204" s="280">
        <v>3631</v>
      </c>
      <c r="E204" s="281">
        <v>41716.256249999999</v>
      </c>
      <c r="F204" s="281">
        <v>41716.263194444444</v>
      </c>
      <c r="G204" s="425">
        <f t="shared" si="30"/>
        <v>0.16666666668606922</v>
      </c>
      <c r="H204" s="425">
        <f t="shared" si="31"/>
        <v>0.16666666668606922</v>
      </c>
      <c r="I204" s="426">
        <f t="shared" si="32"/>
        <v>29.333333336748183</v>
      </c>
      <c r="J204" s="436"/>
      <c r="K204" s="436"/>
      <c r="L204" s="436"/>
      <c r="M204" s="399">
        <v>0</v>
      </c>
      <c r="N204" s="399">
        <v>180</v>
      </c>
      <c r="O204" s="453">
        <v>176</v>
      </c>
      <c r="P204" s="284" t="s">
        <v>223</v>
      </c>
      <c r="Q204" s="446" t="s">
        <v>226</v>
      </c>
      <c r="R204" s="63"/>
    </row>
    <row r="205" spans="1:29" x14ac:dyDescent="0.2">
      <c r="A205" s="280" t="s">
        <v>136</v>
      </c>
      <c r="B205" s="424" t="s">
        <v>175</v>
      </c>
      <c r="C205" s="280">
        <v>23</v>
      </c>
      <c r="D205" s="280">
        <v>5016</v>
      </c>
      <c r="E205" s="281">
        <v>41729.24722222222</v>
      </c>
      <c r="F205" s="281">
        <v>41729.253472222219</v>
      </c>
      <c r="G205" s="425">
        <f t="shared" si="30"/>
        <v>0.1499999999650754</v>
      </c>
      <c r="H205" s="425">
        <f t="shared" si="31"/>
        <v>0.1499999999650754</v>
      </c>
      <c r="I205" s="426">
        <f t="shared" si="32"/>
        <v>19.199999995529652</v>
      </c>
      <c r="J205" s="436"/>
      <c r="K205" s="436"/>
      <c r="L205" s="436"/>
      <c r="M205" s="453">
        <v>0</v>
      </c>
      <c r="N205" s="453">
        <v>129</v>
      </c>
      <c r="O205" s="453">
        <v>128</v>
      </c>
      <c r="P205" s="284" t="s">
        <v>217</v>
      </c>
      <c r="Q205" s="446" t="s">
        <v>364</v>
      </c>
    </row>
    <row r="206" spans="1:29" x14ac:dyDescent="0.2">
      <c r="A206" s="310"/>
      <c r="B206" s="310"/>
      <c r="C206" s="310"/>
      <c r="D206" s="310"/>
      <c r="E206" s="311"/>
      <c r="F206" s="311"/>
      <c r="G206" s="413"/>
      <c r="H206" s="413"/>
      <c r="I206" s="312"/>
      <c r="J206" s="437"/>
      <c r="K206" s="438"/>
      <c r="L206" s="438"/>
      <c r="M206" s="455"/>
      <c r="N206" s="455">
        <v>16</v>
      </c>
      <c r="O206" s="452">
        <v>16</v>
      </c>
      <c r="P206" s="308"/>
      <c r="Q206" s="445"/>
      <c r="R206" s="63"/>
    </row>
  </sheetData>
  <sortState ref="A16:AC143">
    <sortCondition descending="1" ref="I16:I143"/>
    <sortCondition descending="1" ref="G16:G143"/>
  </sortState>
  <mergeCells count="1">
    <mergeCell ref="S2:U2"/>
  </mergeCells>
  <pageMargins left="0.25" right="0.25" top="0.25" bottom="0.25" header="0.3" footer="0.1"/>
  <pageSetup scale="62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2"/>
  <sheetViews>
    <sheetView zoomScaleNormal="100" zoomScaleSheetLayoutView="85" workbookViewId="0">
      <pane xSplit="2" ySplit="3" topLeftCell="C4" activePane="bottomRight" state="frozen"/>
      <selection activeCell="H2226" sqref="H2226"/>
      <selection pane="topRight" activeCell="H2226" sqref="H2226"/>
      <selection pane="bottomLeft" activeCell="H2226" sqref="H2226"/>
      <selection pane="bottomRight" activeCell="C4" sqref="C4"/>
    </sheetView>
  </sheetViews>
  <sheetFormatPr defaultColWidth="8.85546875" defaultRowHeight="12.75" x14ac:dyDescent="0.2"/>
  <cols>
    <col min="1" max="1" width="5.85546875" style="4" bestFit="1" customWidth="1"/>
    <col min="2" max="3" width="6" style="4" bestFit="1" customWidth="1"/>
    <col min="4" max="4" width="13.140625" style="4" bestFit="1" customWidth="1"/>
    <col min="5" max="6" width="13.28515625" style="5" customWidth="1"/>
    <col min="7" max="8" width="11.28515625" style="6" bestFit="1" customWidth="1"/>
    <col min="9" max="9" width="12.42578125" style="22" bestFit="1" customWidth="1"/>
    <col min="10" max="10" width="8.42578125" style="88" bestFit="1" customWidth="1"/>
    <col min="11" max="12" width="7.28515625" style="88" bestFit="1" customWidth="1"/>
    <col min="13" max="13" width="5.140625" style="4" bestFit="1" customWidth="1"/>
    <col min="14" max="15" width="5.42578125" style="4" bestFit="1" customWidth="1"/>
    <col min="16" max="16" width="50.5703125" style="4" customWidth="1"/>
    <col min="17" max="17" width="50.7109375" style="17" customWidth="1"/>
    <col min="18" max="16384" width="8.85546875" style="4"/>
  </cols>
  <sheetData>
    <row r="1" spans="1:29" s="1" customFormat="1" ht="13.15" x14ac:dyDescent="0.25">
      <c r="A1" s="1" t="s">
        <v>13</v>
      </c>
      <c r="B1" s="1" t="s">
        <v>15</v>
      </c>
      <c r="C1" s="1" t="s">
        <v>15</v>
      </c>
      <c r="D1" s="1" t="s">
        <v>3</v>
      </c>
      <c r="E1" s="2" t="s">
        <v>15</v>
      </c>
      <c r="F1" s="2" t="s">
        <v>15</v>
      </c>
      <c r="G1" s="3" t="s">
        <v>15</v>
      </c>
      <c r="H1" s="3" t="s">
        <v>23</v>
      </c>
      <c r="I1" s="20" t="s">
        <v>24</v>
      </c>
      <c r="J1" s="103" t="s">
        <v>26</v>
      </c>
      <c r="K1" s="103" t="s">
        <v>27</v>
      </c>
      <c r="L1" s="103" t="s">
        <v>29</v>
      </c>
      <c r="M1" s="2" t="s">
        <v>13</v>
      </c>
      <c r="N1" s="2" t="s">
        <v>13</v>
      </c>
      <c r="O1" s="2" t="s">
        <v>13</v>
      </c>
      <c r="P1" s="2" t="s">
        <v>15</v>
      </c>
      <c r="Q1" s="2" t="s">
        <v>15</v>
      </c>
    </row>
    <row r="2" spans="1:29" s="7" customFormat="1" ht="13.15" x14ac:dyDescent="0.25">
      <c r="A2" s="7" t="s">
        <v>14</v>
      </c>
      <c r="B2" s="7" t="s">
        <v>16</v>
      </c>
      <c r="C2" s="7" t="s">
        <v>17</v>
      </c>
      <c r="D2" s="7" t="s">
        <v>18</v>
      </c>
      <c r="E2" s="8" t="s">
        <v>19</v>
      </c>
      <c r="F2" s="8" t="s">
        <v>20</v>
      </c>
      <c r="G2" s="9" t="s">
        <v>21</v>
      </c>
      <c r="H2" s="9" t="s">
        <v>21</v>
      </c>
      <c r="I2" s="21" t="s">
        <v>25</v>
      </c>
      <c r="J2" s="104" t="s">
        <v>25</v>
      </c>
      <c r="K2" s="104" t="s">
        <v>28</v>
      </c>
      <c r="L2" s="104" t="s">
        <v>28</v>
      </c>
      <c r="M2" s="7" t="s">
        <v>0</v>
      </c>
      <c r="N2" s="7" t="s">
        <v>1</v>
      </c>
      <c r="O2" s="7" t="s">
        <v>2</v>
      </c>
      <c r="P2" s="7" t="s">
        <v>3</v>
      </c>
      <c r="Q2" s="7" t="s">
        <v>22</v>
      </c>
    </row>
    <row r="4" spans="1:29" s="228" customFormat="1" ht="6.6" x14ac:dyDescent="0.15">
      <c r="A4" s="220"/>
      <c r="B4" s="220"/>
      <c r="C4" s="220"/>
      <c r="D4" s="220"/>
      <c r="E4" s="221"/>
      <c r="F4" s="221"/>
      <c r="G4" s="222"/>
      <c r="H4" s="223"/>
      <c r="I4" s="224"/>
      <c r="J4" s="225"/>
      <c r="K4" s="225"/>
      <c r="L4" s="225"/>
      <c r="M4" s="226"/>
      <c r="N4" s="226"/>
      <c r="O4" s="226"/>
      <c r="P4" s="227"/>
      <c r="Q4" s="227"/>
    </row>
    <row r="5" spans="1:29" s="228" customFormat="1" ht="6.6" x14ac:dyDescent="0.15">
      <c r="A5" s="220"/>
      <c r="B5" s="220"/>
      <c r="C5" s="220"/>
      <c r="D5" s="220"/>
      <c r="E5" s="221"/>
      <c r="F5" s="221"/>
      <c r="G5" s="222"/>
      <c r="H5" s="223"/>
      <c r="I5" s="224"/>
      <c r="J5" s="225"/>
      <c r="K5" s="225"/>
      <c r="L5" s="225"/>
      <c r="M5" s="226"/>
      <c r="N5" s="226"/>
      <c r="O5" s="226"/>
      <c r="P5" s="227"/>
      <c r="Q5" s="227"/>
    </row>
    <row r="6" spans="1:29" s="204" customFormat="1" ht="15" x14ac:dyDescent="0.3">
      <c r="D6" s="205" t="s">
        <v>85</v>
      </c>
      <c r="E6" s="206"/>
      <c r="F6" s="207"/>
      <c r="G6" s="208">
        <f t="shared" ref="G6:L6" si="0">SUM(G3:G4)</f>
        <v>0</v>
      </c>
      <c r="H6" s="208">
        <f t="shared" si="0"/>
        <v>0</v>
      </c>
      <c r="I6" s="209">
        <f t="shared" si="0"/>
        <v>0</v>
      </c>
      <c r="J6" s="210">
        <f t="shared" si="0"/>
        <v>0</v>
      </c>
      <c r="K6" s="210">
        <f t="shared" si="0"/>
        <v>0</v>
      </c>
      <c r="L6" s="210">
        <f t="shared" si="0"/>
        <v>0</v>
      </c>
      <c r="Q6" s="211"/>
    </row>
    <row r="7" spans="1:29" s="204" customFormat="1" ht="15" x14ac:dyDescent="0.3">
      <c r="D7" s="205"/>
      <c r="E7" s="206"/>
      <c r="F7" s="207"/>
      <c r="G7" s="212"/>
      <c r="H7" s="212"/>
      <c r="I7" s="209"/>
      <c r="J7" s="210"/>
      <c r="K7" s="210"/>
      <c r="L7" s="210"/>
      <c r="Q7" s="211"/>
    </row>
    <row r="8" spans="1:29" s="228" customFormat="1" ht="6.6" x14ac:dyDescent="0.15">
      <c r="A8" s="220"/>
      <c r="B8" s="220"/>
      <c r="C8" s="220"/>
      <c r="D8" s="220"/>
      <c r="E8" s="221"/>
      <c r="F8" s="221"/>
      <c r="G8" s="222"/>
      <c r="H8" s="223"/>
      <c r="I8" s="224"/>
      <c r="J8" s="225"/>
      <c r="K8" s="225"/>
      <c r="L8" s="225"/>
      <c r="M8" s="226"/>
      <c r="N8" s="226"/>
      <c r="O8" s="226"/>
      <c r="P8" s="227"/>
      <c r="Q8" s="227"/>
    </row>
    <row r="9" spans="1:29" s="63" customFormat="1" ht="13.15" x14ac:dyDescent="0.25">
      <c r="A9" s="278" t="s">
        <v>109</v>
      </c>
      <c r="B9" s="409" t="s">
        <v>169</v>
      </c>
      <c r="C9" s="278">
        <v>20</v>
      </c>
      <c r="D9" s="278">
        <v>360</v>
      </c>
      <c r="E9" s="422">
        <v>41678.13958333333</v>
      </c>
      <c r="F9" s="410">
        <v>41729.999988425923</v>
      </c>
      <c r="G9" s="411">
        <v>1244.6497222222388</v>
      </c>
      <c r="H9" s="411">
        <v>1244.6497222222388</v>
      </c>
      <c r="I9" s="412">
        <v>709450.3416666761</v>
      </c>
      <c r="J9" s="466">
        <v>0.16540542709217565</v>
      </c>
      <c r="K9" s="466"/>
      <c r="L9" s="466"/>
      <c r="M9" s="292">
        <v>0</v>
      </c>
      <c r="N9" s="292">
        <v>607</v>
      </c>
      <c r="O9" s="449">
        <v>570</v>
      </c>
      <c r="P9" s="333" t="s">
        <v>163</v>
      </c>
      <c r="Q9" s="447" t="s">
        <v>191</v>
      </c>
      <c r="R9" s="334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</row>
    <row r="10" spans="1:29" s="228" customFormat="1" ht="6.6" x14ac:dyDescent="0.15">
      <c r="A10" s="220"/>
      <c r="B10" s="220"/>
      <c r="C10" s="220"/>
      <c r="D10" s="220"/>
      <c r="E10" s="221"/>
      <c r="F10" s="221"/>
      <c r="G10" s="222"/>
      <c r="H10" s="223"/>
      <c r="I10" s="224"/>
      <c r="J10" s="225"/>
      <c r="K10" s="225"/>
      <c r="L10" s="225"/>
      <c r="M10" s="226"/>
      <c r="N10" s="226"/>
      <c r="O10" s="226"/>
      <c r="P10" s="227"/>
      <c r="Q10" s="227"/>
    </row>
    <row r="11" spans="1:29" s="216" customFormat="1" ht="16.149999999999999" x14ac:dyDescent="0.4">
      <c r="A11" s="204"/>
      <c r="B11" s="204"/>
      <c r="C11" s="204"/>
      <c r="D11" s="205" t="s">
        <v>32</v>
      </c>
      <c r="E11" s="206"/>
      <c r="F11" s="207" t="s">
        <v>31</v>
      </c>
      <c r="G11" s="212">
        <f t="shared" ref="G11:L11" si="1">SUM(G10:G10)</f>
        <v>0</v>
      </c>
      <c r="H11" s="212">
        <f t="shared" si="1"/>
        <v>0</v>
      </c>
      <c r="I11" s="209">
        <f t="shared" si="1"/>
        <v>0</v>
      </c>
      <c r="J11" s="210">
        <f t="shared" si="1"/>
        <v>0</v>
      </c>
      <c r="K11" s="210">
        <f t="shared" si="1"/>
        <v>0</v>
      </c>
      <c r="L11" s="210">
        <f t="shared" si="1"/>
        <v>0</v>
      </c>
      <c r="M11" s="204"/>
      <c r="N11" s="204"/>
      <c r="O11" s="204"/>
      <c r="P11" s="204"/>
      <c r="Q11" s="211"/>
      <c r="R11" s="401"/>
      <c r="S11" s="401"/>
      <c r="T11" s="401"/>
      <c r="U11" s="401"/>
    </row>
    <row r="12" spans="1:29" s="216" customFormat="1" ht="13.15" x14ac:dyDescent="0.25">
      <c r="E12" s="229"/>
      <c r="F12" s="229"/>
      <c r="G12" s="230"/>
      <c r="H12" s="230"/>
      <c r="I12" s="231"/>
      <c r="J12" s="232"/>
      <c r="K12" s="232"/>
      <c r="L12" s="232"/>
      <c r="Q12" s="233"/>
    </row>
    <row r="13" spans="1:29" s="228" customFormat="1" ht="6.6" x14ac:dyDescent="0.15">
      <c r="A13" s="220"/>
      <c r="B13" s="220"/>
      <c r="C13" s="220"/>
      <c r="D13" s="220"/>
      <c r="E13" s="221"/>
      <c r="F13" s="221"/>
      <c r="G13" s="222"/>
      <c r="H13" s="223"/>
      <c r="I13" s="224"/>
      <c r="J13" s="225"/>
      <c r="K13" s="225"/>
      <c r="L13" s="225"/>
      <c r="M13" s="226"/>
      <c r="N13" s="226"/>
      <c r="O13" s="226"/>
      <c r="P13" s="227"/>
      <c r="Q13" s="227"/>
    </row>
    <row r="14" spans="1:29" s="63" customFormat="1" ht="13.15" x14ac:dyDescent="0.25">
      <c r="A14" s="278" t="s">
        <v>119</v>
      </c>
      <c r="B14" s="409" t="s">
        <v>169</v>
      </c>
      <c r="C14" s="278">
        <v>12</v>
      </c>
      <c r="D14" s="278">
        <v>1060</v>
      </c>
      <c r="E14" s="279">
        <v>41705.536805555559</v>
      </c>
      <c r="F14" s="279">
        <v>41713.958333333336</v>
      </c>
      <c r="G14" s="411">
        <v>202.1166666666395</v>
      </c>
      <c r="H14" s="411">
        <v>202.1166666666395</v>
      </c>
      <c r="I14" s="412">
        <v>33955.599999995437</v>
      </c>
      <c r="J14" s="466">
        <v>7.9166083801945914E-3</v>
      </c>
      <c r="K14" s="466"/>
      <c r="L14" s="466"/>
      <c r="M14" s="292">
        <v>0</v>
      </c>
      <c r="N14" s="292">
        <v>181</v>
      </c>
      <c r="O14" s="449">
        <v>168</v>
      </c>
      <c r="P14" s="333" t="s">
        <v>257</v>
      </c>
      <c r="Q14" s="447" t="s">
        <v>258</v>
      </c>
      <c r="R14" s="334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</row>
    <row r="15" spans="1:29" s="63" customFormat="1" ht="13.15" x14ac:dyDescent="0.25">
      <c r="A15" s="278" t="s">
        <v>132</v>
      </c>
      <c r="B15" s="409" t="s">
        <v>169</v>
      </c>
      <c r="C15" s="278">
        <v>43</v>
      </c>
      <c r="D15" s="278">
        <v>1800</v>
      </c>
      <c r="E15" s="279">
        <v>41726.921527777777</v>
      </c>
      <c r="F15" s="410">
        <v>41729.999988425923</v>
      </c>
      <c r="G15" s="411">
        <v>73.883055555517785</v>
      </c>
      <c r="H15" s="411">
        <v>73.883055555517785</v>
      </c>
      <c r="I15" s="412">
        <v>35611.632777759572</v>
      </c>
      <c r="J15" s="466">
        <v>8.3027056061698735E-3</v>
      </c>
      <c r="K15" s="466"/>
      <c r="L15" s="466"/>
      <c r="M15" s="449">
        <v>0</v>
      </c>
      <c r="N15" s="449">
        <v>527</v>
      </c>
      <c r="O15" s="449">
        <v>482</v>
      </c>
      <c r="P15" s="333" t="s">
        <v>351</v>
      </c>
      <c r="Q15" s="447" t="s">
        <v>371</v>
      </c>
      <c r="R15" s="334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</row>
    <row r="16" spans="1:29" s="63" customFormat="1" ht="13.15" x14ac:dyDescent="0.25">
      <c r="A16" s="278" t="s">
        <v>110</v>
      </c>
      <c r="B16" s="409" t="s">
        <v>169</v>
      </c>
      <c r="C16" s="278">
        <v>35</v>
      </c>
      <c r="D16" s="278">
        <v>1801</v>
      </c>
      <c r="E16" s="279">
        <v>41712.990972222222</v>
      </c>
      <c r="F16" s="279">
        <v>41728.802083333336</v>
      </c>
      <c r="G16" s="411">
        <v>379.46666666673264</v>
      </c>
      <c r="H16" s="411">
        <v>379.46666666673264</v>
      </c>
      <c r="I16" s="412">
        <v>184420.80000003206</v>
      </c>
      <c r="J16" s="466">
        <v>4.29969504518442E-2</v>
      </c>
      <c r="K16" s="466"/>
      <c r="L16" s="466"/>
      <c r="M16" s="292">
        <v>0</v>
      </c>
      <c r="N16" s="292">
        <v>525</v>
      </c>
      <c r="O16" s="449">
        <v>486</v>
      </c>
      <c r="P16" s="333" t="s">
        <v>170</v>
      </c>
      <c r="Q16" s="447" t="s">
        <v>171</v>
      </c>
      <c r="R16" s="334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</row>
    <row r="17" spans="1:29" s="63" customFormat="1" ht="13.15" x14ac:dyDescent="0.25">
      <c r="A17" s="278" t="s">
        <v>114</v>
      </c>
      <c r="B17" s="409" t="s">
        <v>169</v>
      </c>
      <c r="C17" s="278">
        <v>30</v>
      </c>
      <c r="D17" s="278">
        <v>1801</v>
      </c>
      <c r="E17" s="279">
        <v>41726.981249999997</v>
      </c>
      <c r="F17" s="410">
        <v>41729.999988425923</v>
      </c>
      <c r="G17" s="473">
        <v>72.449722222227138</v>
      </c>
      <c r="H17" s="474">
        <v>72.449722222227138</v>
      </c>
      <c r="I17" s="412">
        <v>29994.185000002035</v>
      </c>
      <c r="J17" s="475">
        <v>6.9930207779616603E-3</v>
      </c>
      <c r="K17" s="475"/>
      <c r="L17" s="475"/>
      <c r="M17" s="449">
        <v>0</v>
      </c>
      <c r="N17" s="449">
        <v>457</v>
      </c>
      <c r="O17" s="449">
        <v>414</v>
      </c>
      <c r="P17" s="333" t="s">
        <v>170</v>
      </c>
      <c r="Q17" s="447" t="s">
        <v>352</v>
      </c>
      <c r="R17" s="334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</row>
    <row r="18" spans="1:29" s="63" customFormat="1" ht="13.15" x14ac:dyDescent="0.25">
      <c r="A18" s="278" t="s">
        <v>116</v>
      </c>
      <c r="B18" s="409" t="s">
        <v>169</v>
      </c>
      <c r="C18" s="278">
        <v>16</v>
      </c>
      <c r="D18" s="278">
        <v>1812</v>
      </c>
      <c r="E18" s="279">
        <v>41705.921527777777</v>
      </c>
      <c r="F18" s="279">
        <v>41719.461111111108</v>
      </c>
      <c r="G18" s="411">
        <v>324.94999999995343</v>
      </c>
      <c r="H18" s="411">
        <v>324.94999999995343</v>
      </c>
      <c r="I18" s="412">
        <v>155001.14999997779</v>
      </c>
      <c r="J18" s="466">
        <v>3.6137880144358751E-2</v>
      </c>
      <c r="K18" s="466"/>
      <c r="L18" s="466"/>
      <c r="M18" s="292">
        <v>0</v>
      </c>
      <c r="N18" s="292">
        <v>509</v>
      </c>
      <c r="O18" s="449">
        <v>477</v>
      </c>
      <c r="P18" s="333" t="s">
        <v>278</v>
      </c>
      <c r="Q18" s="447" t="s">
        <v>282</v>
      </c>
      <c r="R18" s="334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</row>
    <row r="19" spans="1:29" s="335" customFormat="1" ht="13.15" x14ac:dyDescent="0.25">
      <c r="A19" s="278" t="s">
        <v>121</v>
      </c>
      <c r="B19" s="409" t="s">
        <v>169</v>
      </c>
      <c r="C19" s="278">
        <v>19</v>
      </c>
      <c r="D19" s="278">
        <v>1812</v>
      </c>
      <c r="E19" s="279">
        <v>41719.895833333336</v>
      </c>
      <c r="F19" s="410">
        <v>41729.999988425923</v>
      </c>
      <c r="G19" s="411">
        <v>242.49972222209908</v>
      </c>
      <c r="H19" s="411">
        <v>242.49972222209908</v>
      </c>
      <c r="I19" s="412">
        <v>116642.36638882966</v>
      </c>
      <c r="J19" s="466">
        <v>2.7194687628540239E-2</v>
      </c>
      <c r="K19" s="466"/>
      <c r="L19" s="466"/>
      <c r="M19" s="292">
        <v>0</v>
      </c>
      <c r="N19" s="292">
        <v>517</v>
      </c>
      <c r="O19" s="449">
        <v>481</v>
      </c>
      <c r="P19" s="333" t="s">
        <v>278</v>
      </c>
      <c r="Q19" s="447" t="s">
        <v>279</v>
      </c>
      <c r="R19" s="334"/>
    </row>
    <row r="20" spans="1:29" s="228" customFormat="1" ht="6.6" x14ac:dyDescent="0.15">
      <c r="A20" s="220"/>
      <c r="B20" s="220"/>
      <c r="C20" s="220"/>
      <c r="D20" s="220"/>
      <c r="E20" s="221"/>
      <c r="F20" s="221"/>
      <c r="G20" s="222"/>
      <c r="H20" s="223"/>
      <c r="I20" s="224"/>
      <c r="J20" s="225"/>
      <c r="K20" s="225"/>
      <c r="L20" s="225"/>
      <c r="M20" s="226"/>
      <c r="N20" s="226"/>
      <c r="O20" s="226"/>
      <c r="P20" s="227"/>
      <c r="Q20" s="227"/>
    </row>
    <row r="21" spans="1:29" s="214" customFormat="1" ht="15" x14ac:dyDescent="0.3">
      <c r="A21" s="204"/>
      <c r="B21" s="204"/>
      <c r="C21" s="204"/>
      <c r="D21" s="205" t="s">
        <v>34</v>
      </c>
      <c r="E21" s="206"/>
      <c r="F21" s="207" t="s">
        <v>33</v>
      </c>
      <c r="G21" s="212">
        <f t="shared" ref="G21:L21" si="2">SUM(G13:G20)</f>
        <v>1295.3658333331696</v>
      </c>
      <c r="H21" s="212">
        <f t="shared" si="2"/>
        <v>1295.3658333331696</v>
      </c>
      <c r="I21" s="209">
        <f t="shared" si="2"/>
        <v>555625.73416659655</v>
      </c>
      <c r="J21" s="210">
        <f t="shared" si="2"/>
        <v>0.12954185298906931</v>
      </c>
      <c r="K21" s="210">
        <f t="shared" si="2"/>
        <v>0</v>
      </c>
      <c r="L21" s="210">
        <f t="shared" si="2"/>
        <v>0</v>
      </c>
      <c r="M21" s="204"/>
      <c r="N21" s="204"/>
      <c r="O21" s="204"/>
      <c r="P21" s="204"/>
      <c r="Q21" s="211"/>
      <c r="R21" s="213"/>
      <c r="S21" s="213"/>
      <c r="T21" s="213"/>
      <c r="U21" s="213"/>
    </row>
    <row r="22" spans="1:29" s="214" customFormat="1" ht="15" x14ac:dyDescent="0.3">
      <c r="A22" s="204"/>
      <c r="B22" s="204"/>
      <c r="C22" s="204"/>
      <c r="D22" s="205"/>
      <c r="E22" s="206"/>
      <c r="F22" s="207"/>
      <c r="G22" s="212"/>
      <c r="H22" s="212"/>
      <c r="I22" s="209"/>
      <c r="J22" s="210"/>
      <c r="K22" s="210"/>
      <c r="L22" s="210"/>
      <c r="M22" s="204"/>
      <c r="N22" s="204"/>
      <c r="O22" s="204"/>
      <c r="P22" s="204"/>
      <c r="Q22" s="211"/>
      <c r="R22" s="213"/>
      <c r="S22" s="213"/>
      <c r="T22" s="213"/>
      <c r="U22" s="213"/>
    </row>
    <row r="23" spans="1:29" s="241" customFormat="1" ht="6.6" x14ac:dyDescent="0.15">
      <c r="A23" s="234"/>
      <c r="B23" s="234"/>
      <c r="C23" s="234"/>
      <c r="D23" s="234"/>
      <c r="E23" s="235"/>
      <c r="F23" s="235"/>
      <c r="G23" s="236">
        <f t="shared" ref="G23:G24" si="3">(F23-E23)*24</f>
        <v>0</v>
      </c>
      <c r="H23" s="236"/>
      <c r="I23" s="237"/>
      <c r="J23" s="238"/>
      <c r="K23" s="238"/>
      <c r="L23" s="238"/>
      <c r="M23" s="239"/>
      <c r="N23" s="239"/>
      <c r="O23" s="239"/>
      <c r="P23" s="240"/>
      <c r="Q23" s="240"/>
    </row>
    <row r="24" spans="1:29" s="241" customFormat="1" ht="6.6" x14ac:dyDescent="0.15">
      <c r="A24" s="234"/>
      <c r="B24" s="234"/>
      <c r="C24" s="234"/>
      <c r="D24" s="234"/>
      <c r="E24" s="235"/>
      <c r="F24" s="235"/>
      <c r="G24" s="236">
        <f t="shared" si="3"/>
        <v>0</v>
      </c>
      <c r="H24" s="236"/>
      <c r="I24" s="237"/>
      <c r="J24" s="238"/>
      <c r="K24" s="238"/>
      <c r="L24" s="238"/>
      <c r="M24" s="239"/>
      <c r="N24" s="239"/>
      <c r="O24" s="239"/>
      <c r="P24" s="240"/>
      <c r="Q24" s="240"/>
    </row>
    <row r="25" spans="1:29" s="216" customFormat="1" ht="15" x14ac:dyDescent="0.3">
      <c r="A25" s="204"/>
      <c r="B25" s="204"/>
      <c r="C25" s="204"/>
      <c r="D25" s="205" t="s">
        <v>36</v>
      </c>
      <c r="E25" s="206"/>
      <c r="F25" s="207" t="s">
        <v>35</v>
      </c>
      <c r="G25" s="212">
        <f t="shared" ref="G25:L25" si="4">SUM(G23:G24)</f>
        <v>0</v>
      </c>
      <c r="H25" s="212">
        <f t="shared" si="4"/>
        <v>0</v>
      </c>
      <c r="I25" s="209">
        <f t="shared" si="4"/>
        <v>0</v>
      </c>
      <c r="J25" s="210">
        <f t="shared" si="4"/>
        <v>0</v>
      </c>
      <c r="K25" s="210">
        <f t="shared" si="4"/>
        <v>0</v>
      </c>
      <c r="L25" s="210">
        <f t="shared" si="4"/>
        <v>0</v>
      </c>
      <c r="M25" s="204"/>
      <c r="N25" s="204"/>
      <c r="O25" s="204"/>
      <c r="P25" s="204"/>
      <c r="Q25" s="211"/>
      <c r="R25" s="214"/>
      <c r="S25" s="214"/>
      <c r="T25" s="214"/>
      <c r="U25" s="215"/>
    </row>
    <row r="26" spans="1:29" s="215" customFormat="1" x14ac:dyDescent="0.2">
      <c r="A26" s="214"/>
      <c r="B26" s="214"/>
      <c r="C26" s="214"/>
      <c r="D26" s="214"/>
      <c r="E26" s="242"/>
      <c r="F26" s="242"/>
      <c r="G26" s="243"/>
      <c r="H26" s="243"/>
      <c r="I26" s="244"/>
      <c r="J26" s="245"/>
      <c r="K26" s="245"/>
      <c r="L26" s="245"/>
      <c r="M26" s="214"/>
      <c r="N26" s="214"/>
      <c r="O26" s="214"/>
      <c r="P26" s="214"/>
      <c r="Q26" s="246"/>
      <c r="R26" s="214"/>
      <c r="S26" s="214"/>
      <c r="T26" s="214"/>
      <c r="U26" s="214"/>
    </row>
    <row r="27" spans="1:29" s="228" customFormat="1" ht="6.6" x14ac:dyDescent="0.15">
      <c r="A27" s="220"/>
      <c r="B27" s="220"/>
      <c r="C27" s="220"/>
      <c r="D27" s="220"/>
      <c r="E27" s="221"/>
      <c r="F27" s="221"/>
      <c r="G27" s="222"/>
      <c r="H27" s="223"/>
      <c r="I27" s="224"/>
      <c r="J27" s="225"/>
      <c r="K27" s="225"/>
      <c r="L27" s="225"/>
      <c r="M27" s="226"/>
      <c r="N27" s="226"/>
      <c r="O27" s="226"/>
      <c r="P27" s="227"/>
      <c r="Q27" s="227"/>
    </row>
    <row r="28" spans="1:29" s="228" customFormat="1" ht="6.6" x14ac:dyDescent="0.15">
      <c r="A28" s="220"/>
      <c r="B28" s="220"/>
      <c r="C28" s="220"/>
      <c r="D28" s="220"/>
      <c r="E28" s="221"/>
      <c r="F28" s="221"/>
      <c r="G28" s="222"/>
      <c r="H28" s="223"/>
      <c r="I28" s="224"/>
      <c r="J28" s="225"/>
      <c r="K28" s="225"/>
      <c r="L28" s="225"/>
      <c r="M28" s="226"/>
      <c r="N28" s="226"/>
      <c r="O28" s="226"/>
      <c r="P28" s="227"/>
      <c r="Q28" s="227"/>
    </row>
    <row r="29" spans="1:29" s="214" customFormat="1" ht="15" x14ac:dyDescent="0.3">
      <c r="A29" s="204"/>
      <c r="B29" s="204"/>
      <c r="C29" s="204"/>
      <c r="D29" s="205" t="s">
        <v>38</v>
      </c>
      <c r="E29" s="206"/>
      <c r="F29" s="207" t="s">
        <v>37</v>
      </c>
      <c r="G29" s="212">
        <f>SUM(G27:G27)</f>
        <v>0</v>
      </c>
      <c r="H29" s="212">
        <f>SUM(H27:H27)</f>
        <v>0</v>
      </c>
      <c r="I29" s="217">
        <f>SUM(I27:I27)</f>
        <v>0</v>
      </c>
      <c r="J29" s="210">
        <f>SUM(J27:J28)</f>
        <v>0</v>
      </c>
      <c r="K29" s="210">
        <f>SUM(K27:K28)</f>
        <v>0</v>
      </c>
      <c r="L29" s="210">
        <f>SUM(L27:L28)</f>
        <v>0</v>
      </c>
      <c r="M29" s="204"/>
      <c r="N29" s="204"/>
      <c r="O29" s="204"/>
      <c r="P29" s="204"/>
      <c r="Q29" s="211"/>
      <c r="R29" s="218"/>
    </row>
    <row r="30" spans="1:29" s="216" customFormat="1" x14ac:dyDescent="0.2">
      <c r="A30" s="247"/>
      <c r="B30" s="247"/>
      <c r="C30" s="247"/>
      <c r="D30" s="247"/>
      <c r="E30" s="248"/>
      <c r="F30" s="248"/>
      <c r="G30" s="249"/>
      <c r="H30" s="249"/>
      <c r="I30" s="250"/>
      <c r="J30" s="251"/>
      <c r="K30" s="251"/>
      <c r="L30" s="251"/>
      <c r="M30" s="218"/>
      <c r="N30" s="218"/>
      <c r="O30" s="218"/>
      <c r="P30" s="218"/>
      <c r="Q30" s="252"/>
    </row>
    <row r="31" spans="1:29" s="241" customFormat="1" ht="6.6" x14ac:dyDescent="0.15">
      <c r="A31" s="234"/>
      <c r="B31" s="234"/>
      <c r="C31" s="234"/>
      <c r="D31" s="234"/>
      <c r="E31" s="235"/>
      <c r="F31" s="235"/>
      <c r="G31" s="236">
        <f t="shared" ref="G31:G32" si="5">(F31-E31)*24</f>
        <v>0</v>
      </c>
      <c r="H31" s="236"/>
      <c r="I31" s="237"/>
      <c r="J31" s="238"/>
      <c r="K31" s="238"/>
      <c r="L31" s="238"/>
      <c r="M31" s="239"/>
      <c r="N31" s="239"/>
      <c r="O31" s="239"/>
      <c r="P31" s="240"/>
      <c r="Q31" s="240"/>
    </row>
    <row r="32" spans="1:29" s="241" customFormat="1" ht="6.6" x14ac:dyDescent="0.15">
      <c r="A32" s="234"/>
      <c r="B32" s="234"/>
      <c r="C32" s="234"/>
      <c r="D32" s="234"/>
      <c r="E32" s="235"/>
      <c r="F32" s="235"/>
      <c r="G32" s="236">
        <f t="shared" si="5"/>
        <v>0</v>
      </c>
      <c r="H32" s="236"/>
      <c r="I32" s="237"/>
      <c r="J32" s="238"/>
      <c r="K32" s="238"/>
      <c r="L32" s="238"/>
      <c r="M32" s="239"/>
      <c r="N32" s="239"/>
      <c r="O32" s="239"/>
      <c r="P32" s="240"/>
      <c r="Q32" s="240"/>
    </row>
    <row r="33" spans="1:29" s="219" customFormat="1" ht="15" x14ac:dyDescent="0.3">
      <c r="A33" s="204"/>
      <c r="B33" s="204"/>
      <c r="C33" s="204"/>
      <c r="D33" s="205" t="s">
        <v>40</v>
      </c>
      <c r="E33" s="206"/>
      <c r="F33" s="207" t="s">
        <v>39</v>
      </c>
      <c r="G33" s="212">
        <f t="shared" ref="G33:L33" si="6">SUM(G31:G32)</f>
        <v>0</v>
      </c>
      <c r="H33" s="212">
        <f t="shared" si="6"/>
        <v>0</v>
      </c>
      <c r="I33" s="209">
        <f t="shared" si="6"/>
        <v>0</v>
      </c>
      <c r="J33" s="210">
        <f t="shared" si="6"/>
        <v>0</v>
      </c>
      <c r="K33" s="210">
        <f t="shared" si="6"/>
        <v>0</v>
      </c>
      <c r="L33" s="210">
        <f t="shared" si="6"/>
        <v>0</v>
      </c>
      <c r="M33" s="204"/>
      <c r="N33" s="204"/>
      <c r="O33" s="204"/>
      <c r="P33" s="204"/>
      <c r="Q33" s="211"/>
    </row>
    <row r="34" spans="1:29" s="216" customFormat="1" ht="13.15" x14ac:dyDescent="0.25">
      <c r="A34" s="214"/>
      <c r="B34" s="214"/>
      <c r="C34" s="214"/>
      <c r="D34" s="214"/>
      <c r="E34" s="242"/>
      <c r="F34" s="242"/>
      <c r="G34" s="243"/>
      <c r="H34" s="243"/>
      <c r="I34" s="244"/>
      <c r="J34" s="245"/>
      <c r="K34" s="245"/>
      <c r="L34" s="245"/>
      <c r="M34" s="214"/>
      <c r="N34" s="214"/>
      <c r="O34" s="214"/>
      <c r="P34" s="214"/>
      <c r="Q34" s="246"/>
    </row>
    <row r="35" spans="1:29" s="228" customFormat="1" ht="8.25" x14ac:dyDescent="0.15">
      <c r="A35" s="220"/>
      <c r="B35" s="220"/>
      <c r="C35" s="220"/>
      <c r="D35" s="220"/>
      <c r="E35" s="221"/>
      <c r="F35" s="221"/>
      <c r="G35" s="222"/>
      <c r="H35" s="223"/>
      <c r="I35" s="224"/>
      <c r="J35" s="225"/>
      <c r="K35" s="225"/>
      <c r="L35" s="225"/>
      <c r="M35" s="226"/>
      <c r="N35" s="226"/>
      <c r="O35" s="226"/>
      <c r="P35" s="227"/>
      <c r="Q35" s="227"/>
    </row>
    <row r="36" spans="1:29" s="63" customFormat="1" x14ac:dyDescent="0.2">
      <c r="A36" s="278" t="s">
        <v>111</v>
      </c>
      <c r="B36" s="409" t="s">
        <v>169</v>
      </c>
      <c r="C36" s="278">
        <v>28</v>
      </c>
      <c r="D36" s="278">
        <v>8199</v>
      </c>
      <c r="E36" s="279">
        <v>41712.988888888889</v>
      </c>
      <c r="F36" s="279">
        <v>41728.810416666667</v>
      </c>
      <c r="G36" s="411">
        <v>379.71666666667443</v>
      </c>
      <c r="H36" s="411">
        <v>379.71666666667443</v>
      </c>
      <c r="I36" s="412">
        <v>91132.000000001863</v>
      </c>
      <c r="J36" s="466">
        <v>2.1247050704567297E-2</v>
      </c>
      <c r="K36" s="466"/>
      <c r="L36" s="466"/>
      <c r="M36" s="292">
        <v>0</v>
      </c>
      <c r="N36" s="292">
        <v>261</v>
      </c>
      <c r="O36" s="449">
        <v>240</v>
      </c>
      <c r="P36" s="333" t="s">
        <v>262</v>
      </c>
      <c r="Q36" s="447" t="s">
        <v>272</v>
      </c>
      <c r="R36" s="334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</row>
    <row r="37" spans="1:29" s="228" customFormat="1" ht="8.25" x14ac:dyDescent="0.15">
      <c r="A37" s="220"/>
      <c r="B37" s="220"/>
      <c r="C37" s="220"/>
      <c r="D37" s="220"/>
      <c r="E37" s="221"/>
      <c r="F37" s="221"/>
      <c r="G37" s="222"/>
      <c r="H37" s="223"/>
      <c r="I37" s="224"/>
      <c r="J37" s="225"/>
      <c r="K37" s="225"/>
      <c r="L37" s="225"/>
      <c r="M37" s="226"/>
      <c r="N37" s="226"/>
      <c r="O37" s="226"/>
      <c r="P37" s="227"/>
      <c r="Q37" s="227"/>
    </row>
    <row r="38" spans="1:29" s="214" customFormat="1" ht="15" x14ac:dyDescent="0.3">
      <c r="A38" s="204"/>
      <c r="B38" s="204"/>
      <c r="C38" s="204"/>
      <c r="D38" s="205" t="s">
        <v>42</v>
      </c>
      <c r="E38" s="206"/>
      <c r="F38" s="207" t="s">
        <v>41</v>
      </c>
      <c r="G38" s="212">
        <f>SUM(G35:G35)</f>
        <v>0</v>
      </c>
      <c r="H38" s="212">
        <f>SUM(H35:H35)</f>
        <v>0</v>
      </c>
      <c r="I38" s="217">
        <f>SUM(I35:I35)</f>
        <v>0</v>
      </c>
      <c r="J38" s="210">
        <f>SUM(J35:J37)</f>
        <v>2.1247050704567297E-2</v>
      </c>
      <c r="K38" s="210">
        <f>SUM(K35:K37)</f>
        <v>0</v>
      </c>
      <c r="L38" s="210">
        <f>SUM(L35:L37)</f>
        <v>0</v>
      </c>
      <c r="M38" s="204"/>
      <c r="N38" s="204"/>
      <c r="O38" s="204"/>
      <c r="P38" s="204"/>
      <c r="Q38" s="211"/>
      <c r="R38" s="218"/>
    </row>
    <row r="39" spans="1:29" s="216" customFormat="1" x14ac:dyDescent="0.2">
      <c r="A39" s="214"/>
      <c r="B39" s="214"/>
      <c r="C39" s="214"/>
      <c r="D39" s="214"/>
      <c r="E39" s="242"/>
      <c r="F39" s="242"/>
      <c r="G39" s="243"/>
      <c r="H39" s="243"/>
      <c r="I39" s="244"/>
      <c r="J39" s="245"/>
      <c r="K39" s="245"/>
      <c r="L39" s="245"/>
      <c r="M39" s="214"/>
      <c r="N39" s="214"/>
      <c r="O39" s="214"/>
      <c r="P39" s="214"/>
      <c r="Q39" s="246"/>
    </row>
    <row r="40" spans="1:29" s="31" customFormat="1" ht="15.75" thickBot="1" x14ac:dyDescent="0.35">
      <c r="A40" s="50"/>
      <c r="B40" s="50"/>
      <c r="C40" s="50"/>
      <c r="D40" s="50"/>
      <c r="E40" s="51"/>
      <c r="F40" s="51"/>
      <c r="G40" s="51"/>
      <c r="H40" s="52"/>
      <c r="I40" s="53"/>
      <c r="J40" s="54"/>
      <c r="K40" s="54"/>
      <c r="L40" s="54"/>
      <c r="M40" s="54"/>
      <c r="N40" s="55"/>
      <c r="O40" s="55"/>
      <c r="P40" s="55"/>
      <c r="Q40" s="56"/>
    </row>
    <row r="41" spans="1:29" ht="13.5" thickTop="1" x14ac:dyDescent="0.2">
      <c r="A41" s="43"/>
      <c r="B41" s="43"/>
      <c r="C41" s="43"/>
      <c r="D41" s="43"/>
      <c r="E41" s="44"/>
      <c r="F41" s="44"/>
      <c r="G41" s="44"/>
      <c r="H41" s="45"/>
      <c r="I41" s="46"/>
      <c r="J41" s="47"/>
      <c r="K41" s="47"/>
      <c r="L41" s="47"/>
      <c r="M41" s="47"/>
      <c r="N41" s="48"/>
      <c r="O41" s="48"/>
      <c r="P41" s="48"/>
      <c r="Q41" s="49"/>
    </row>
    <row r="42" spans="1:29" s="63" customFormat="1" x14ac:dyDescent="0.2">
      <c r="A42" s="4"/>
      <c r="B42" s="4"/>
      <c r="C42" s="4"/>
      <c r="D42" s="4"/>
      <c r="E42" s="5"/>
      <c r="F42" s="5"/>
      <c r="G42" s="6"/>
      <c r="H42" s="6"/>
      <c r="I42" s="22"/>
      <c r="J42" s="88"/>
      <c r="K42" s="88"/>
      <c r="L42" s="88"/>
      <c r="M42" s="4"/>
      <c r="N42" s="4"/>
      <c r="O42" s="4"/>
      <c r="P42" s="4"/>
      <c r="Q42" s="17"/>
    </row>
    <row r="43" spans="1:29" s="122" customFormat="1" ht="8.25" x14ac:dyDescent="0.15">
      <c r="A43" s="114"/>
      <c r="B43" s="114"/>
      <c r="C43" s="114"/>
      <c r="D43" s="114"/>
      <c r="E43" s="115"/>
      <c r="F43" s="115"/>
      <c r="G43" s="116"/>
      <c r="H43" s="117"/>
      <c r="I43" s="118"/>
      <c r="J43" s="119"/>
      <c r="K43" s="119"/>
      <c r="L43" s="119"/>
      <c r="M43" s="120"/>
      <c r="N43" s="120"/>
      <c r="O43" s="120"/>
      <c r="P43" s="121"/>
      <c r="Q43" s="121"/>
    </row>
    <row r="44" spans="1:29" s="132" customFormat="1" ht="8.25" x14ac:dyDescent="0.15">
      <c r="A44" s="123"/>
      <c r="B44" s="123"/>
      <c r="C44" s="123"/>
      <c r="D44" s="123"/>
      <c r="E44" s="124"/>
      <c r="F44" s="124"/>
      <c r="G44" s="125"/>
      <c r="H44" s="126"/>
      <c r="I44" s="127"/>
      <c r="J44" s="128"/>
      <c r="K44" s="128"/>
      <c r="L44" s="128"/>
      <c r="M44" s="129"/>
      <c r="N44" s="129"/>
      <c r="O44" s="129"/>
      <c r="P44" s="130"/>
      <c r="Q44" s="131"/>
      <c r="R44" s="122"/>
      <c r="S44" s="122"/>
      <c r="T44" s="122"/>
      <c r="U44" s="122"/>
    </row>
    <row r="45" spans="1:29" s="73" customFormat="1" ht="15" x14ac:dyDescent="0.3">
      <c r="A45" s="31"/>
      <c r="B45" s="31"/>
      <c r="C45" s="31"/>
      <c r="D45" s="40" t="s">
        <v>80</v>
      </c>
      <c r="E45" s="32"/>
      <c r="F45" s="39" t="s">
        <v>55</v>
      </c>
      <c r="G45" s="33">
        <f t="shared" ref="G45:L45" si="7">SUM(G43:G44)</f>
        <v>0</v>
      </c>
      <c r="H45" s="41">
        <f t="shared" si="7"/>
        <v>0</v>
      </c>
      <c r="I45" s="34">
        <f t="shared" si="7"/>
        <v>0</v>
      </c>
      <c r="J45" s="37">
        <f t="shared" si="7"/>
        <v>0</v>
      </c>
      <c r="K45" s="37">
        <f t="shared" si="7"/>
        <v>0</v>
      </c>
      <c r="L45" s="37">
        <f t="shared" si="7"/>
        <v>0</v>
      </c>
      <c r="M45" s="31"/>
      <c r="N45" s="31"/>
      <c r="O45" s="31"/>
      <c r="P45" s="31"/>
      <c r="Q45" s="36"/>
      <c r="R45" s="75"/>
      <c r="S45" s="75"/>
      <c r="T45" s="75"/>
      <c r="U45" s="75"/>
    </row>
    <row r="46" spans="1:29" s="63" customFormat="1" x14ac:dyDescent="0.2">
      <c r="A46" s="4"/>
      <c r="B46" s="4"/>
      <c r="C46" s="4"/>
      <c r="D46" s="4"/>
      <c r="E46" s="5"/>
      <c r="F46" s="5"/>
      <c r="G46" s="6"/>
      <c r="H46" s="6"/>
      <c r="I46" s="22"/>
      <c r="J46" s="88"/>
      <c r="K46" s="88"/>
      <c r="L46" s="88"/>
      <c r="M46" s="4"/>
      <c r="N46" s="4"/>
      <c r="O46" s="4"/>
      <c r="P46" s="4"/>
      <c r="Q46" s="17"/>
      <c r="R46" s="75"/>
      <c r="S46" s="75"/>
      <c r="T46" s="75"/>
      <c r="U46" s="75"/>
    </row>
    <row r="47" spans="1:29" s="139" customFormat="1" ht="8.25" x14ac:dyDescent="0.15">
      <c r="A47" s="133"/>
      <c r="B47" s="133"/>
      <c r="C47" s="133"/>
      <c r="D47" s="133"/>
      <c r="E47" s="134"/>
      <c r="F47" s="134"/>
      <c r="G47" s="135">
        <f t="shared" ref="G47:G102" si="8">(F47-E47)*24</f>
        <v>0</v>
      </c>
      <c r="H47" s="135"/>
      <c r="I47" s="136"/>
      <c r="J47" s="172"/>
      <c r="K47" s="172"/>
      <c r="L47" s="172"/>
      <c r="M47" s="137"/>
      <c r="N47" s="137"/>
      <c r="O47" s="137"/>
      <c r="P47" s="138"/>
      <c r="Q47" s="138"/>
    </row>
    <row r="48" spans="1:29" s="63" customFormat="1" x14ac:dyDescent="0.2">
      <c r="A48" s="280" t="s">
        <v>112</v>
      </c>
      <c r="B48" s="286" t="s">
        <v>147</v>
      </c>
      <c r="C48" s="280">
        <v>54</v>
      </c>
      <c r="D48" s="280">
        <v>250</v>
      </c>
      <c r="E48" s="281">
        <v>41717.958333333336</v>
      </c>
      <c r="F48" s="281">
        <v>41718.177083333336</v>
      </c>
      <c r="G48" s="408">
        <v>5.25</v>
      </c>
      <c r="H48" s="408">
        <v>1.4318181818181819</v>
      </c>
      <c r="I48" s="287">
        <v>433.84090909090912</v>
      </c>
      <c r="J48" s="465">
        <v>1.0114822228382926E-4</v>
      </c>
      <c r="K48" s="465">
        <v>1.3443380728442062E-4</v>
      </c>
      <c r="L48" s="465"/>
      <c r="M48" s="399">
        <v>240</v>
      </c>
      <c r="N48" s="399">
        <v>330</v>
      </c>
      <c r="O48" s="453">
        <v>303</v>
      </c>
      <c r="P48" s="284" t="s">
        <v>161</v>
      </c>
      <c r="Q48" s="446" t="s">
        <v>321</v>
      </c>
    </row>
    <row r="49" spans="1:29" s="63" customFormat="1" x14ac:dyDescent="0.2">
      <c r="A49" s="280" t="s">
        <v>121</v>
      </c>
      <c r="B49" s="280" t="s">
        <v>4</v>
      </c>
      <c r="C49" s="280">
        <v>16</v>
      </c>
      <c r="D49" s="280">
        <v>250</v>
      </c>
      <c r="E49" s="281">
        <v>41701.670138888891</v>
      </c>
      <c r="F49" s="281">
        <v>41701.927777777775</v>
      </c>
      <c r="G49" s="356">
        <v>6.1833333332324401</v>
      </c>
      <c r="H49" s="356">
        <v>0.6817214700082187</v>
      </c>
      <c r="I49" s="283">
        <v>327.90802707395318</v>
      </c>
      <c r="J49" s="436">
        <v>7.6450406856809529E-5</v>
      </c>
      <c r="K49" s="436">
        <v>1.0160850116934746E-4</v>
      </c>
      <c r="L49" s="436">
        <v>1.0225536078975933E-4</v>
      </c>
      <c r="M49" s="399">
        <v>460</v>
      </c>
      <c r="N49" s="399">
        <v>517</v>
      </c>
      <c r="O49" s="453">
        <v>481</v>
      </c>
      <c r="P49" s="284" t="s">
        <v>161</v>
      </c>
      <c r="Q49" s="446" t="s">
        <v>273</v>
      </c>
      <c r="R49" s="285"/>
    </row>
    <row r="50" spans="1:29" s="63" customFormat="1" x14ac:dyDescent="0.2">
      <c r="A50" s="280" t="s">
        <v>110</v>
      </c>
      <c r="B50" s="280" t="s">
        <v>4</v>
      </c>
      <c r="C50" s="280">
        <v>29</v>
      </c>
      <c r="D50" s="280">
        <v>250</v>
      </c>
      <c r="E50" s="281">
        <v>41699.791666666664</v>
      </c>
      <c r="F50" s="281">
        <v>41699.940972222219</v>
      </c>
      <c r="G50" s="356">
        <v>3.5833333333139308</v>
      </c>
      <c r="H50" s="356">
        <v>0.64841269840918747</v>
      </c>
      <c r="I50" s="283">
        <v>315.12857142686511</v>
      </c>
      <c r="J50" s="436">
        <v>7.3470929372386462E-5</v>
      </c>
      <c r="K50" s="436">
        <v>9.7648545246194885E-5</v>
      </c>
      <c r="L50" s="436">
        <v>9.8270195011566892E-5</v>
      </c>
      <c r="M50" s="399">
        <v>430</v>
      </c>
      <c r="N50" s="399">
        <v>525</v>
      </c>
      <c r="O50" s="453">
        <v>486</v>
      </c>
      <c r="P50" s="284" t="s">
        <v>161</v>
      </c>
      <c r="Q50" s="446" t="s">
        <v>162</v>
      </c>
      <c r="R50" s="285"/>
    </row>
    <row r="51" spans="1:29" s="335" customFormat="1" x14ac:dyDescent="0.2">
      <c r="A51" s="280" t="s">
        <v>107</v>
      </c>
      <c r="B51" s="280" t="s">
        <v>4</v>
      </c>
      <c r="C51" s="280">
        <v>35</v>
      </c>
      <c r="D51" s="280">
        <v>250</v>
      </c>
      <c r="E51" s="281">
        <v>41728.902083333334</v>
      </c>
      <c r="F51" s="281">
        <v>41728.951388888891</v>
      </c>
      <c r="G51" s="356">
        <v>1.1833333333488554</v>
      </c>
      <c r="H51" s="356">
        <v>0.53250000000698494</v>
      </c>
      <c r="I51" s="283">
        <v>49.5225000006496</v>
      </c>
      <c r="J51" s="436">
        <v>1.1545967042649284E-5</v>
      </c>
      <c r="K51" s="436">
        <v>1.5345482829824617E-5</v>
      </c>
      <c r="L51" s="436">
        <v>1.5443175179225514E-5</v>
      </c>
      <c r="M51" s="453">
        <v>55</v>
      </c>
      <c r="N51" s="453">
        <v>100</v>
      </c>
      <c r="O51" s="453">
        <v>93</v>
      </c>
      <c r="P51" s="284" t="s">
        <v>161</v>
      </c>
      <c r="Q51" s="446" t="s">
        <v>377</v>
      </c>
      <c r="R51" s="285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s="63" customFormat="1" x14ac:dyDescent="0.2">
      <c r="A52" s="280" t="s">
        <v>125</v>
      </c>
      <c r="B52" s="280" t="s">
        <v>4</v>
      </c>
      <c r="C52" s="280">
        <v>21</v>
      </c>
      <c r="D52" s="280">
        <v>250</v>
      </c>
      <c r="E52" s="281">
        <v>41729.313888888886</v>
      </c>
      <c r="F52" s="281">
        <v>41729.347916666666</v>
      </c>
      <c r="G52" s="356">
        <v>0.81666666670935228</v>
      </c>
      <c r="H52" s="356">
        <v>0.2177777777891606</v>
      </c>
      <c r="I52" s="283">
        <v>15.462222223030404</v>
      </c>
      <c r="J52" s="436">
        <v>3.604953469450989E-6</v>
      </c>
      <c r="K52" s="436">
        <v>4.7912618634223489E-6</v>
      </c>
      <c r="L52" s="436">
        <v>4.8217639749051455E-6</v>
      </c>
      <c r="M52" s="453">
        <v>55</v>
      </c>
      <c r="N52" s="399">
        <v>75</v>
      </c>
      <c r="O52" s="453">
        <v>71</v>
      </c>
      <c r="P52" s="284" t="s">
        <v>161</v>
      </c>
      <c r="Q52" s="446" t="s">
        <v>372</v>
      </c>
      <c r="R52" s="285"/>
    </row>
    <row r="53" spans="1:29" s="63" customFormat="1" x14ac:dyDescent="0.2">
      <c r="A53" s="280" t="s">
        <v>107</v>
      </c>
      <c r="B53" s="280" t="s">
        <v>4</v>
      </c>
      <c r="C53" s="280">
        <v>34</v>
      </c>
      <c r="D53" s="280">
        <v>250</v>
      </c>
      <c r="E53" s="281">
        <v>41728.731944444444</v>
      </c>
      <c r="F53" s="281">
        <v>41728.749305555553</v>
      </c>
      <c r="G53" s="356">
        <v>0.41666666662786156</v>
      </c>
      <c r="H53" s="356">
        <v>8.3333333325572315E-2</v>
      </c>
      <c r="I53" s="283">
        <v>7.7499999992782254</v>
      </c>
      <c r="J53" s="436">
        <v>1.8068806011615854E-6</v>
      </c>
      <c r="K53" s="436">
        <v>2.4014840106720135E-6</v>
      </c>
      <c r="L53" s="436">
        <v>2.4167723282605142E-6</v>
      </c>
      <c r="M53" s="453">
        <v>80</v>
      </c>
      <c r="N53" s="453">
        <v>100</v>
      </c>
      <c r="O53" s="453">
        <v>93</v>
      </c>
      <c r="P53" s="284" t="s">
        <v>161</v>
      </c>
      <c r="Q53" s="446" t="s">
        <v>376</v>
      </c>
      <c r="R53" s="285"/>
    </row>
    <row r="54" spans="1:29" s="63" customFormat="1" x14ac:dyDescent="0.2">
      <c r="A54" s="280" t="s">
        <v>107</v>
      </c>
      <c r="B54" s="280" t="s">
        <v>4</v>
      </c>
      <c r="C54" s="280">
        <v>36</v>
      </c>
      <c r="D54" s="280">
        <v>250</v>
      </c>
      <c r="E54" s="281">
        <v>41728.951388888891</v>
      </c>
      <c r="F54" s="281">
        <v>41728.963194444441</v>
      </c>
      <c r="G54" s="356">
        <v>0.28333333320915699</v>
      </c>
      <c r="H54" s="356">
        <v>7.0833333302289248E-2</v>
      </c>
      <c r="I54" s="283">
        <v>6.5874999971129</v>
      </c>
      <c r="J54" s="436">
        <v>1.535848510457269E-6</v>
      </c>
      <c r="K54" s="436">
        <v>2.0412614083666963E-6</v>
      </c>
      <c r="L54" s="436">
        <v>2.0542564783124364E-6</v>
      </c>
      <c r="M54" s="453">
        <v>75</v>
      </c>
      <c r="N54" s="453">
        <v>100</v>
      </c>
      <c r="O54" s="453">
        <v>93</v>
      </c>
      <c r="P54" s="284" t="s">
        <v>161</v>
      </c>
      <c r="Q54" s="446" t="s">
        <v>378</v>
      </c>
      <c r="R54" s="285"/>
    </row>
    <row r="55" spans="1:29" s="63" customFormat="1" x14ac:dyDescent="0.2">
      <c r="A55" s="280" t="s">
        <v>113</v>
      </c>
      <c r="B55" s="280" t="s">
        <v>4</v>
      </c>
      <c r="C55" s="280">
        <v>39</v>
      </c>
      <c r="D55" s="280">
        <v>260</v>
      </c>
      <c r="E55" s="281">
        <v>41721.720138888886</v>
      </c>
      <c r="F55" s="281">
        <v>41721.804166666669</v>
      </c>
      <c r="G55" s="356">
        <v>2.0166666667792015</v>
      </c>
      <c r="H55" s="356">
        <v>0.49105594959398996</v>
      </c>
      <c r="I55" s="283">
        <v>193.47604414003203</v>
      </c>
      <c r="J55" s="436">
        <v>4.5108143352085731E-5</v>
      </c>
      <c r="K55" s="436">
        <v>5.995220987014602E-5</v>
      </c>
      <c r="L55" s="436">
        <v>6.0333877380966016E-5</v>
      </c>
      <c r="M55" s="399">
        <v>320</v>
      </c>
      <c r="N55" s="399">
        <v>423</v>
      </c>
      <c r="O55" s="453">
        <v>394</v>
      </c>
      <c r="P55" s="284" t="s">
        <v>328</v>
      </c>
      <c r="Q55" s="446" t="s">
        <v>329</v>
      </c>
    </row>
    <row r="56" spans="1:29" s="63" customFormat="1" x14ac:dyDescent="0.2">
      <c r="A56" s="280" t="s">
        <v>117</v>
      </c>
      <c r="B56" s="280" t="s">
        <v>4</v>
      </c>
      <c r="C56" s="280">
        <v>6</v>
      </c>
      <c r="D56" s="280">
        <v>280</v>
      </c>
      <c r="E56" s="281">
        <v>41702.413888888892</v>
      </c>
      <c r="F56" s="281">
        <v>41702.559027777781</v>
      </c>
      <c r="G56" s="356">
        <v>3.4833333333372138</v>
      </c>
      <c r="H56" s="356">
        <v>1.0388888888900463</v>
      </c>
      <c r="I56" s="283">
        <v>110.1222222223449</v>
      </c>
      <c r="J56" s="436">
        <v>2.5674542852760192E-5</v>
      </c>
      <c r="K56" s="436">
        <v>3.4123452375646584E-5</v>
      </c>
      <c r="L56" s="436">
        <v>3.4340688957200575E-5</v>
      </c>
      <c r="M56" s="399">
        <v>80</v>
      </c>
      <c r="N56" s="399">
        <v>114</v>
      </c>
      <c r="O56" s="453">
        <v>106</v>
      </c>
      <c r="P56" s="284" t="s">
        <v>178</v>
      </c>
      <c r="Q56" s="446" t="s">
        <v>229</v>
      </c>
      <c r="R56" s="285"/>
    </row>
    <row r="57" spans="1:29" s="63" customFormat="1" x14ac:dyDescent="0.2">
      <c r="A57" s="280" t="s">
        <v>132</v>
      </c>
      <c r="B57" s="280" t="s">
        <v>4</v>
      </c>
      <c r="C57" s="280">
        <v>31</v>
      </c>
      <c r="D57" s="280">
        <v>280</v>
      </c>
      <c r="E57" s="281">
        <v>41711.944444444445</v>
      </c>
      <c r="F57" s="281">
        <v>41711.989583333336</v>
      </c>
      <c r="G57" s="356">
        <v>1.0833333333721384</v>
      </c>
      <c r="H57" s="356">
        <v>0.19939911449164596</v>
      </c>
      <c r="I57" s="283">
        <v>96.110373184973355</v>
      </c>
      <c r="J57" s="436">
        <v>2.2407737921871266E-5</v>
      </c>
      <c r="K57" s="436">
        <v>2.9781616062571533E-5</v>
      </c>
      <c r="L57" s="436">
        <v>2.9971211663724825E-5</v>
      </c>
      <c r="M57" s="399">
        <v>430</v>
      </c>
      <c r="N57" s="399">
        <v>527</v>
      </c>
      <c r="O57" s="453">
        <v>482</v>
      </c>
      <c r="P57" s="284" t="s">
        <v>178</v>
      </c>
      <c r="Q57" s="446" t="s">
        <v>296</v>
      </c>
    </row>
    <row r="58" spans="1:29" s="63" customFormat="1" x14ac:dyDescent="0.2">
      <c r="A58" s="280" t="s">
        <v>132</v>
      </c>
      <c r="B58" s="280" t="s">
        <v>4</v>
      </c>
      <c r="C58" s="280">
        <v>40</v>
      </c>
      <c r="D58" s="280">
        <v>280</v>
      </c>
      <c r="E58" s="281">
        <v>41723.36041666667</v>
      </c>
      <c r="F58" s="281">
        <v>41723.413888888892</v>
      </c>
      <c r="G58" s="356">
        <v>1.2833333333255723</v>
      </c>
      <c r="H58" s="356">
        <v>0.15098039215594969</v>
      </c>
      <c r="I58" s="283">
        <v>72.772549019167755</v>
      </c>
      <c r="J58" s="436">
        <v>1.6966620275104625E-5</v>
      </c>
      <c r="K58" s="436">
        <v>2.2549950051826154E-5</v>
      </c>
      <c r="L58" s="436">
        <v>2.2693507450694974E-5</v>
      </c>
      <c r="M58" s="453">
        <v>465</v>
      </c>
      <c r="N58" s="453">
        <v>527</v>
      </c>
      <c r="O58" s="453">
        <v>482</v>
      </c>
      <c r="P58" s="284" t="s">
        <v>178</v>
      </c>
      <c r="Q58" s="446" t="s">
        <v>368</v>
      </c>
    </row>
    <row r="59" spans="1:29" s="63" customFormat="1" x14ac:dyDescent="0.2">
      <c r="A59" s="280" t="s">
        <v>108</v>
      </c>
      <c r="B59" s="280" t="s">
        <v>4</v>
      </c>
      <c r="C59" s="280">
        <v>41</v>
      </c>
      <c r="D59" s="280">
        <v>280</v>
      </c>
      <c r="E59" s="281">
        <v>41715.763888888891</v>
      </c>
      <c r="F59" s="281">
        <v>41715.913194444445</v>
      </c>
      <c r="G59" s="356">
        <v>3.5833333333139308</v>
      </c>
      <c r="H59" s="356">
        <v>0.14202235772280825</v>
      </c>
      <c r="I59" s="283">
        <v>54.394563007835558</v>
      </c>
      <c r="J59" s="436">
        <v>1.2681868479570723E-5</v>
      </c>
      <c r="K59" s="436">
        <v>1.6855183657157953E-5</v>
      </c>
      <c r="L59" s="436">
        <v>1.6962487057729429E-5</v>
      </c>
      <c r="M59" s="399">
        <v>393.75</v>
      </c>
      <c r="N59" s="399">
        <v>410</v>
      </c>
      <c r="O59" s="453">
        <v>383</v>
      </c>
      <c r="P59" s="284" t="s">
        <v>178</v>
      </c>
      <c r="Q59" s="446" t="s">
        <v>190</v>
      </c>
      <c r="R59" s="285"/>
    </row>
    <row r="60" spans="1:29" s="63" customFormat="1" x14ac:dyDescent="0.2">
      <c r="A60" s="280" t="s">
        <v>108</v>
      </c>
      <c r="B60" s="280" t="s">
        <v>4</v>
      </c>
      <c r="C60" s="280">
        <v>33</v>
      </c>
      <c r="D60" s="280">
        <v>280</v>
      </c>
      <c r="E60" s="281">
        <v>41707.375</v>
      </c>
      <c r="F60" s="281">
        <v>41707.427083333336</v>
      </c>
      <c r="G60" s="356">
        <v>1.2500000000582077</v>
      </c>
      <c r="H60" s="356">
        <v>0.10670731707813969</v>
      </c>
      <c r="I60" s="283">
        <v>40.868902440927499</v>
      </c>
      <c r="J60" s="436">
        <v>9.528416389439307E-6</v>
      </c>
      <c r="K60" s="436">
        <v>1.2664002032869984E-5</v>
      </c>
      <c r="L60" s="436">
        <v>1.2744623550298181E-5</v>
      </c>
      <c r="M60" s="399">
        <v>375</v>
      </c>
      <c r="N60" s="399">
        <v>410</v>
      </c>
      <c r="O60" s="453">
        <v>383</v>
      </c>
      <c r="P60" s="284" t="s">
        <v>178</v>
      </c>
      <c r="Q60" s="446" t="s">
        <v>179</v>
      </c>
      <c r="R60" s="285"/>
    </row>
    <row r="61" spans="1:29" s="63" customFormat="1" x14ac:dyDescent="0.2">
      <c r="A61" s="280" t="s">
        <v>108</v>
      </c>
      <c r="B61" s="280" t="s">
        <v>4</v>
      </c>
      <c r="C61" s="280">
        <v>36</v>
      </c>
      <c r="D61" s="280">
        <v>280</v>
      </c>
      <c r="E61" s="281">
        <v>41711.430555555555</v>
      </c>
      <c r="F61" s="281">
        <v>41711.448611111111</v>
      </c>
      <c r="G61" s="356">
        <v>0.43333333334885538</v>
      </c>
      <c r="H61" s="356">
        <v>8.8516260165772284E-2</v>
      </c>
      <c r="I61" s="283">
        <v>33.901727643490787</v>
      </c>
      <c r="J61" s="436">
        <v>7.9040482620118602E-6</v>
      </c>
      <c r="K61" s="436">
        <v>1.0505091210010688E-5</v>
      </c>
      <c r="L61" s="436">
        <v>1.0571968678276598E-5</v>
      </c>
      <c r="M61" s="399">
        <v>326.25</v>
      </c>
      <c r="N61" s="399">
        <v>410</v>
      </c>
      <c r="O61" s="453">
        <v>383</v>
      </c>
      <c r="P61" s="284" t="s">
        <v>178</v>
      </c>
      <c r="Q61" s="446" t="s">
        <v>184</v>
      </c>
      <c r="R61" s="285"/>
    </row>
    <row r="62" spans="1:29" s="63" customFormat="1" x14ac:dyDescent="0.2">
      <c r="A62" s="419" t="s">
        <v>114</v>
      </c>
      <c r="B62" s="419" t="s">
        <v>175</v>
      </c>
      <c r="C62" s="278">
        <v>22</v>
      </c>
      <c r="D62" s="278">
        <v>310</v>
      </c>
      <c r="E62" s="279">
        <v>41717.961111111108</v>
      </c>
      <c r="F62" s="279">
        <v>41719.253472222219</v>
      </c>
      <c r="G62" s="470">
        <v>31.016666666662786</v>
      </c>
      <c r="H62" s="471">
        <v>31.016666666662786</v>
      </c>
      <c r="I62" s="421">
        <v>12840.899999998393</v>
      </c>
      <c r="J62" s="472">
        <v>2.9938029824017739E-3</v>
      </c>
      <c r="K62" s="472">
        <v>3.9789956174846892E-3</v>
      </c>
      <c r="L62" s="472">
        <v>4.0043266829479706E-3</v>
      </c>
      <c r="M62" s="449">
        <v>0</v>
      </c>
      <c r="N62" s="449">
        <v>457</v>
      </c>
      <c r="O62" s="449">
        <v>414</v>
      </c>
      <c r="P62" s="333" t="s">
        <v>387</v>
      </c>
      <c r="Q62" s="447" t="s">
        <v>336</v>
      </c>
      <c r="R62" s="334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</row>
    <row r="63" spans="1:29" s="63" customFormat="1" x14ac:dyDescent="0.2">
      <c r="A63" s="280" t="s">
        <v>114</v>
      </c>
      <c r="B63" s="280" t="s">
        <v>4</v>
      </c>
      <c r="C63" s="280">
        <v>29</v>
      </c>
      <c r="D63" s="280">
        <v>310</v>
      </c>
      <c r="E63" s="281">
        <v>41723.504166666666</v>
      </c>
      <c r="F63" s="281">
        <v>41726.981249999997</v>
      </c>
      <c r="G63" s="282">
        <v>83.449999999953434</v>
      </c>
      <c r="H63" s="309">
        <v>6.7563457330378052</v>
      </c>
      <c r="I63" s="283">
        <v>2797.1271334776511</v>
      </c>
      <c r="J63" s="329">
        <v>6.5213867831408743E-4</v>
      </c>
      <c r="K63" s="329">
        <v>8.6674272096632461E-4</v>
      </c>
      <c r="L63" s="329">
        <v>8.7226057489613105E-4</v>
      </c>
      <c r="M63" s="453">
        <v>420</v>
      </c>
      <c r="N63" s="453">
        <v>457</v>
      </c>
      <c r="O63" s="453">
        <v>414</v>
      </c>
      <c r="P63" s="284" t="s">
        <v>396</v>
      </c>
      <c r="Q63" s="446" t="s">
        <v>338</v>
      </c>
      <c r="R63" s="285"/>
    </row>
    <row r="64" spans="1:29" s="335" customFormat="1" x14ac:dyDescent="0.2">
      <c r="A64" s="280" t="s">
        <v>114</v>
      </c>
      <c r="B64" s="280" t="s">
        <v>4</v>
      </c>
      <c r="C64" s="280">
        <v>24</v>
      </c>
      <c r="D64" s="280">
        <v>310</v>
      </c>
      <c r="E64" s="281">
        <v>41719.686111111114</v>
      </c>
      <c r="F64" s="281">
        <v>41722.4375</v>
      </c>
      <c r="G64" s="282">
        <v>66.033333333267365</v>
      </c>
      <c r="H64" s="309">
        <v>5.3462436177918873</v>
      </c>
      <c r="I64" s="283">
        <v>2213.3448577658414</v>
      </c>
      <c r="J64" s="329">
        <v>5.1603224355487823E-4</v>
      </c>
      <c r="K64" s="329">
        <v>6.8584674664810548E-4</v>
      </c>
      <c r="L64" s="329">
        <v>6.902129813734667E-4</v>
      </c>
      <c r="M64" s="453">
        <v>420</v>
      </c>
      <c r="N64" s="453">
        <v>457</v>
      </c>
      <c r="O64" s="453">
        <v>414</v>
      </c>
      <c r="P64" s="284" t="s">
        <v>396</v>
      </c>
      <c r="Q64" s="446" t="s">
        <v>338</v>
      </c>
      <c r="R64" s="285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1:29" s="63" customFormat="1" x14ac:dyDescent="0.2">
      <c r="A65" s="280" t="s">
        <v>127</v>
      </c>
      <c r="B65" s="430" t="s">
        <v>7</v>
      </c>
      <c r="C65" s="280">
        <v>19</v>
      </c>
      <c r="D65" s="280">
        <v>310</v>
      </c>
      <c r="E65" s="281">
        <v>41704.791666666664</v>
      </c>
      <c r="F65" s="281">
        <v>41706.319444444445</v>
      </c>
      <c r="G65" s="431">
        <v>36.666666666744277</v>
      </c>
      <c r="H65" s="431">
        <v>10.185185185206743</v>
      </c>
      <c r="I65" s="432">
        <v>1711.1111111147329</v>
      </c>
      <c r="J65" s="462">
        <v>3.9893851269589685E-4</v>
      </c>
      <c r="K65" s="462"/>
      <c r="L65" s="462"/>
      <c r="M65" s="399">
        <v>130</v>
      </c>
      <c r="N65" s="399">
        <v>180</v>
      </c>
      <c r="O65" s="453">
        <v>168</v>
      </c>
      <c r="P65" s="284" t="s">
        <v>397</v>
      </c>
      <c r="Q65" s="446" t="s">
        <v>241</v>
      </c>
      <c r="R65" s="285"/>
    </row>
    <row r="66" spans="1:29" s="63" customFormat="1" x14ac:dyDescent="0.2">
      <c r="A66" s="280" t="s">
        <v>111</v>
      </c>
      <c r="B66" s="280" t="s">
        <v>4</v>
      </c>
      <c r="C66" s="280">
        <v>19</v>
      </c>
      <c r="D66" s="280">
        <v>310</v>
      </c>
      <c r="E66" s="281">
        <v>41706.635416666664</v>
      </c>
      <c r="F66" s="281">
        <v>41707.393750000003</v>
      </c>
      <c r="G66" s="356">
        <v>18.200000000128057</v>
      </c>
      <c r="H66" s="356">
        <v>3.9049808429393531</v>
      </c>
      <c r="I66" s="283">
        <v>937.19540230544476</v>
      </c>
      <c r="J66" s="436">
        <v>2.1850325059112851E-4</v>
      </c>
      <c r="K66" s="436">
        <v>2.9040771273825287E-4</v>
      </c>
      <c r="L66" s="436">
        <v>2.9225650511944802E-4</v>
      </c>
      <c r="M66" s="399">
        <v>205</v>
      </c>
      <c r="N66" s="399">
        <v>261</v>
      </c>
      <c r="O66" s="453">
        <v>240</v>
      </c>
      <c r="P66" s="284" t="s">
        <v>180</v>
      </c>
      <c r="Q66" s="446" t="s">
        <v>264</v>
      </c>
      <c r="R66" s="285"/>
    </row>
    <row r="67" spans="1:29" s="63" customFormat="1" x14ac:dyDescent="0.2">
      <c r="A67" s="280" t="s">
        <v>126</v>
      </c>
      <c r="B67" s="280" t="s">
        <v>4</v>
      </c>
      <c r="C67" s="280">
        <v>15</v>
      </c>
      <c r="D67" s="280">
        <v>310</v>
      </c>
      <c r="E67" s="281">
        <v>41708.274305555555</v>
      </c>
      <c r="F67" s="281">
        <v>41709.040277777778</v>
      </c>
      <c r="G67" s="356">
        <v>18.383333333360497</v>
      </c>
      <c r="H67" s="356">
        <v>4.7052579365148892</v>
      </c>
      <c r="I67" s="283">
        <v>729.31498015980787</v>
      </c>
      <c r="J67" s="436">
        <v>1.7003678579484278E-4</v>
      </c>
      <c r="K67" s="436">
        <v>2.2599203403360913E-4</v>
      </c>
      <c r="L67" s="436">
        <v>2.2743074358712816E-4</v>
      </c>
      <c r="M67" s="399">
        <v>125</v>
      </c>
      <c r="N67" s="399">
        <v>168</v>
      </c>
      <c r="O67" s="453">
        <v>155</v>
      </c>
      <c r="P67" s="284" t="s">
        <v>180</v>
      </c>
      <c r="Q67" s="446" t="s">
        <v>250</v>
      </c>
      <c r="R67" s="285"/>
    </row>
    <row r="68" spans="1:29" s="63" customFormat="1" x14ac:dyDescent="0.2">
      <c r="A68" s="280" t="s">
        <v>114</v>
      </c>
      <c r="B68" s="280" t="s">
        <v>4</v>
      </c>
      <c r="C68" s="280">
        <v>26</v>
      </c>
      <c r="D68" s="280">
        <v>310</v>
      </c>
      <c r="E68" s="281">
        <v>41722.446527777778</v>
      </c>
      <c r="F68" s="281">
        <v>41723.294444444444</v>
      </c>
      <c r="G68" s="282">
        <v>20.349999999976717</v>
      </c>
      <c r="H68" s="309">
        <v>1.6475929978099311</v>
      </c>
      <c r="I68" s="283">
        <v>682.10350109331148</v>
      </c>
      <c r="J68" s="329">
        <v>1.5902962377092753E-4</v>
      </c>
      <c r="K68" s="329">
        <v>2.113626647292315E-4</v>
      </c>
      <c r="L68" s="329">
        <v>2.1270824085231713E-4</v>
      </c>
      <c r="M68" s="453">
        <v>420</v>
      </c>
      <c r="N68" s="453">
        <v>457</v>
      </c>
      <c r="O68" s="453">
        <v>414</v>
      </c>
      <c r="P68" s="284" t="s">
        <v>180</v>
      </c>
      <c r="Q68" s="446" t="s">
        <v>338</v>
      </c>
      <c r="R68" s="285"/>
    </row>
    <row r="69" spans="1:29" s="63" customFormat="1" x14ac:dyDescent="0.2">
      <c r="A69" s="280" t="s">
        <v>114</v>
      </c>
      <c r="B69" s="280" t="s">
        <v>4</v>
      </c>
      <c r="C69" s="280">
        <v>23</v>
      </c>
      <c r="D69" s="280">
        <v>310</v>
      </c>
      <c r="E69" s="281">
        <v>41719.472222222219</v>
      </c>
      <c r="F69" s="281">
        <v>41719.686111111114</v>
      </c>
      <c r="G69" s="282">
        <v>5.1333333334769122</v>
      </c>
      <c r="H69" s="309">
        <v>1.3142231947851175</v>
      </c>
      <c r="I69" s="283">
        <v>544.08840264103867</v>
      </c>
      <c r="J69" s="329">
        <v>1.2685197163105099E-4</v>
      </c>
      <c r="K69" s="329">
        <v>1.685960773491896E-4</v>
      </c>
      <c r="L69" s="329">
        <v>1.6966939300036002E-4</v>
      </c>
      <c r="M69" s="453">
        <v>340</v>
      </c>
      <c r="N69" s="453">
        <v>457</v>
      </c>
      <c r="O69" s="453">
        <v>414</v>
      </c>
      <c r="P69" s="284" t="s">
        <v>180</v>
      </c>
      <c r="Q69" s="446" t="s">
        <v>337</v>
      </c>
      <c r="R69" s="285"/>
    </row>
    <row r="70" spans="1:29" s="63" customFormat="1" x14ac:dyDescent="0.2">
      <c r="A70" s="280" t="s">
        <v>127</v>
      </c>
      <c r="B70" s="280" t="s">
        <v>4</v>
      </c>
      <c r="C70" s="280">
        <v>16</v>
      </c>
      <c r="D70" s="280">
        <v>310</v>
      </c>
      <c r="E70" s="281">
        <v>41700.84375</v>
      </c>
      <c r="F70" s="281">
        <v>41701.306944444441</v>
      </c>
      <c r="G70" s="356">
        <v>11.116666666581295</v>
      </c>
      <c r="H70" s="356">
        <v>3.0879629629392489</v>
      </c>
      <c r="I70" s="283">
        <v>518.77777777379379</v>
      </c>
      <c r="J70" s="436">
        <v>1.209509036207075E-4</v>
      </c>
      <c r="K70" s="436">
        <v>1.6075310174603258E-4</v>
      </c>
      <c r="L70" s="436">
        <v>1.6177648747831656E-4</v>
      </c>
      <c r="M70" s="399">
        <v>130</v>
      </c>
      <c r="N70" s="399">
        <v>180</v>
      </c>
      <c r="O70" s="453">
        <v>168</v>
      </c>
      <c r="P70" s="284" t="s">
        <v>180</v>
      </c>
      <c r="Q70" s="446" t="s">
        <v>238</v>
      </c>
      <c r="R70" s="285"/>
    </row>
    <row r="71" spans="1:29" s="63" customFormat="1" x14ac:dyDescent="0.2">
      <c r="A71" s="280" t="s">
        <v>112</v>
      </c>
      <c r="B71" s="286" t="s">
        <v>147</v>
      </c>
      <c r="C71" s="280">
        <v>52</v>
      </c>
      <c r="D71" s="280">
        <v>310</v>
      </c>
      <c r="E71" s="281">
        <v>41709.895833333336</v>
      </c>
      <c r="F71" s="281">
        <v>41710.152777777781</v>
      </c>
      <c r="G71" s="408">
        <v>6.1666666666860692</v>
      </c>
      <c r="H71" s="408">
        <v>1.6818181818234734</v>
      </c>
      <c r="I71" s="287">
        <v>509.59090909251245</v>
      </c>
      <c r="J71" s="465">
        <v>1.1880902300042723E-4</v>
      </c>
      <c r="K71" s="465">
        <v>1.5790637681076865E-4</v>
      </c>
      <c r="L71" s="465"/>
      <c r="M71" s="399">
        <v>240</v>
      </c>
      <c r="N71" s="399">
        <v>330</v>
      </c>
      <c r="O71" s="453">
        <v>303</v>
      </c>
      <c r="P71" s="284" t="s">
        <v>180</v>
      </c>
      <c r="Q71" s="446" t="s">
        <v>319</v>
      </c>
      <c r="R71" s="285"/>
    </row>
    <row r="72" spans="1:29" s="335" customFormat="1" x14ac:dyDescent="0.2">
      <c r="A72" s="280" t="s">
        <v>111</v>
      </c>
      <c r="B72" s="280" t="s">
        <v>4</v>
      </c>
      <c r="C72" s="280">
        <v>17</v>
      </c>
      <c r="D72" s="280">
        <v>310</v>
      </c>
      <c r="E72" s="281">
        <v>41703.594444444447</v>
      </c>
      <c r="F72" s="281">
        <v>41703.857638888891</v>
      </c>
      <c r="G72" s="356">
        <v>6.3166666666511446</v>
      </c>
      <c r="H72" s="356">
        <v>1.4763090676847503</v>
      </c>
      <c r="I72" s="283">
        <v>354.3141762443401</v>
      </c>
      <c r="J72" s="436">
        <v>8.2606891849299193E-5</v>
      </c>
      <c r="K72" s="436">
        <v>1.0979094568831651E-4</v>
      </c>
      <c r="L72" s="436">
        <v>1.1048989635322436E-4</v>
      </c>
      <c r="M72" s="399">
        <v>200</v>
      </c>
      <c r="N72" s="399">
        <v>261</v>
      </c>
      <c r="O72" s="453">
        <v>240</v>
      </c>
      <c r="P72" s="284" t="s">
        <v>180</v>
      </c>
      <c r="Q72" s="446" t="s">
        <v>261</v>
      </c>
      <c r="R72" s="285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spans="1:29" s="63" customFormat="1" x14ac:dyDescent="0.2">
      <c r="A73" s="280" t="s">
        <v>115</v>
      </c>
      <c r="B73" s="286" t="s">
        <v>147</v>
      </c>
      <c r="C73" s="280">
        <v>81</v>
      </c>
      <c r="D73" s="280">
        <v>310</v>
      </c>
      <c r="E73" s="281">
        <v>41722.958333333336</v>
      </c>
      <c r="F73" s="281">
        <v>41723.089583333334</v>
      </c>
      <c r="G73" s="408">
        <v>3.1499999999650754</v>
      </c>
      <c r="H73" s="408">
        <v>0.85909090908138419</v>
      </c>
      <c r="I73" s="287">
        <v>256.86818181533386</v>
      </c>
      <c r="J73" s="465">
        <v>5.9887759331741844E-5</v>
      </c>
      <c r="K73" s="465">
        <v>7.9595462133853672E-5</v>
      </c>
      <c r="L73" s="465"/>
      <c r="M73" s="453">
        <v>240</v>
      </c>
      <c r="N73" s="399">
        <v>330</v>
      </c>
      <c r="O73" s="453">
        <v>299</v>
      </c>
      <c r="P73" s="284" t="s">
        <v>180</v>
      </c>
      <c r="Q73" s="446" t="s">
        <v>379</v>
      </c>
    </row>
    <row r="74" spans="1:29" s="63" customFormat="1" x14ac:dyDescent="0.2">
      <c r="A74" s="280" t="s">
        <v>114</v>
      </c>
      <c r="B74" s="280" t="s">
        <v>4</v>
      </c>
      <c r="C74" s="280">
        <v>14</v>
      </c>
      <c r="D74" s="280">
        <v>310</v>
      </c>
      <c r="E74" s="281">
        <v>41709.57708333333</v>
      </c>
      <c r="F74" s="281">
        <v>41709.65</v>
      </c>
      <c r="G74" s="356">
        <v>1.7500000001164153</v>
      </c>
      <c r="H74" s="356">
        <v>0.40973741797036423</v>
      </c>
      <c r="I74" s="283">
        <v>169.6312910397308</v>
      </c>
      <c r="J74" s="436">
        <v>3.9548837310739354E-5</v>
      </c>
      <c r="K74" s="436">
        <v>5.2563462345742364E-5</v>
      </c>
      <c r="L74" s="436">
        <v>5.2898091642594528E-5</v>
      </c>
      <c r="M74" s="399">
        <v>350</v>
      </c>
      <c r="N74" s="399">
        <v>457</v>
      </c>
      <c r="O74" s="453">
        <v>414</v>
      </c>
      <c r="P74" s="284" t="s">
        <v>180</v>
      </c>
      <c r="Q74" s="446" t="s">
        <v>244</v>
      </c>
      <c r="R74" s="285"/>
    </row>
    <row r="75" spans="1:29" s="63" customFormat="1" x14ac:dyDescent="0.2">
      <c r="A75" s="280" t="s">
        <v>111</v>
      </c>
      <c r="B75" s="280" t="s">
        <v>4</v>
      </c>
      <c r="C75" s="280">
        <v>30</v>
      </c>
      <c r="D75" s="280">
        <v>310</v>
      </c>
      <c r="E75" s="281">
        <v>41729.85</v>
      </c>
      <c r="F75" s="410">
        <v>41729.999988425923</v>
      </c>
      <c r="G75" s="356">
        <v>3.5997222221922129</v>
      </c>
      <c r="H75" s="356">
        <v>0.56547360578498362</v>
      </c>
      <c r="I75" s="283">
        <v>135.71366538839607</v>
      </c>
      <c r="J75" s="436">
        <v>3.1641082493634202E-5</v>
      </c>
      <c r="K75" s="436">
        <v>4.2053444837455248E-5</v>
      </c>
      <c r="L75" s="436">
        <v>4.2321165304261758E-5</v>
      </c>
      <c r="M75" s="453">
        <v>220</v>
      </c>
      <c r="N75" s="453">
        <v>261</v>
      </c>
      <c r="O75" s="453">
        <v>240</v>
      </c>
      <c r="P75" s="284" t="s">
        <v>180</v>
      </c>
      <c r="Q75" s="446" t="s">
        <v>360</v>
      </c>
      <c r="R75" s="285"/>
    </row>
    <row r="76" spans="1:29" s="63" customFormat="1" x14ac:dyDescent="0.2">
      <c r="A76" s="280" t="s">
        <v>114</v>
      </c>
      <c r="B76" s="280" t="s">
        <v>4</v>
      </c>
      <c r="C76" s="280">
        <v>21</v>
      </c>
      <c r="D76" s="280">
        <v>310</v>
      </c>
      <c r="E76" s="281">
        <v>41717.907638888886</v>
      </c>
      <c r="F76" s="281">
        <v>41717.961111111108</v>
      </c>
      <c r="G76" s="282">
        <v>1.2833333333255723</v>
      </c>
      <c r="H76" s="309">
        <v>0.30047410648979483</v>
      </c>
      <c r="I76" s="283">
        <v>124.39628008677506</v>
      </c>
      <c r="J76" s="329">
        <v>2.9002480692437462E-5</v>
      </c>
      <c r="K76" s="329">
        <v>3.8546539050747053E-5</v>
      </c>
      <c r="L76" s="329">
        <v>3.8791933868420828E-5</v>
      </c>
      <c r="M76" s="453">
        <v>350</v>
      </c>
      <c r="N76" s="453">
        <v>457</v>
      </c>
      <c r="O76" s="453">
        <v>414</v>
      </c>
      <c r="P76" s="284" t="s">
        <v>180</v>
      </c>
      <c r="Q76" s="446" t="s">
        <v>335</v>
      </c>
      <c r="R76" s="285"/>
    </row>
    <row r="77" spans="1:29" s="63" customFormat="1" x14ac:dyDescent="0.2">
      <c r="A77" s="280" t="s">
        <v>117</v>
      </c>
      <c r="B77" s="280" t="s">
        <v>4</v>
      </c>
      <c r="C77" s="280">
        <v>8</v>
      </c>
      <c r="D77" s="280">
        <v>310</v>
      </c>
      <c r="E77" s="281">
        <v>41711.427083333336</v>
      </c>
      <c r="F77" s="281">
        <v>41711.572916666664</v>
      </c>
      <c r="G77" s="356">
        <v>3.4999999998835847</v>
      </c>
      <c r="H77" s="356">
        <v>1.0438596490880867</v>
      </c>
      <c r="I77" s="283">
        <v>110.64912280333719</v>
      </c>
      <c r="J77" s="436">
        <v>2.5797387554518178E-5</v>
      </c>
      <c r="K77" s="436">
        <v>3.4286722481528471E-5</v>
      </c>
      <c r="L77" s="436">
        <v>3.4504998472556073E-5</v>
      </c>
      <c r="M77" s="399">
        <v>80</v>
      </c>
      <c r="N77" s="399">
        <v>114</v>
      </c>
      <c r="O77" s="453">
        <v>106</v>
      </c>
      <c r="P77" s="284" t="s">
        <v>180</v>
      </c>
      <c r="Q77" s="446" t="s">
        <v>232</v>
      </c>
      <c r="R77" s="285"/>
    </row>
    <row r="78" spans="1:29" s="63" customFormat="1" x14ac:dyDescent="0.2">
      <c r="A78" s="280" t="s">
        <v>127</v>
      </c>
      <c r="B78" s="280" t="s">
        <v>4</v>
      </c>
      <c r="C78" s="280">
        <v>18</v>
      </c>
      <c r="D78" s="280">
        <v>310</v>
      </c>
      <c r="E78" s="281">
        <v>41704.701388888891</v>
      </c>
      <c r="F78" s="281">
        <v>41704.791666666664</v>
      </c>
      <c r="G78" s="356">
        <v>2.1666666665696539</v>
      </c>
      <c r="H78" s="356">
        <v>0.60185185182490386</v>
      </c>
      <c r="I78" s="283">
        <v>101.11111110658385</v>
      </c>
      <c r="J78" s="436">
        <v>2.3573639385470312E-5</v>
      </c>
      <c r="K78" s="436">
        <v>3.1331189244691175E-5</v>
      </c>
      <c r="L78" s="436">
        <v>3.1530649732235378E-5</v>
      </c>
      <c r="M78" s="399">
        <v>130</v>
      </c>
      <c r="N78" s="399">
        <v>180</v>
      </c>
      <c r="O78" s="453">
        <v>168</v>
      </c>
      <c r="P78" s="284" t="s">
        <v>180</v>
      </c>
      <c r="Q78" s="446" t="s">
        <v>238</v>
      </c>
      <c r="R78" s="285"/>
    </row>
    <row r="79" spans="1:29" s="335" customFormat="1" x14ac:dyDescent="0.2">
      <c r="A79" s="280" t="s">
        <v>108</v>
      </c>
      <c r="B79" s="280" t="s">
        <v>4</v>
      </c>
      <c r="C79" s="280">
        <v>34</v>
      </c>
      <c r="D79" s="280">
        <v>310</v>
      </c>
      <c r="E79" s="281">
        <v>41707.427083333336</v>
      </c>
      <c r="F79" s="281">
        <v>41707.53125</v>
      </c>
      <c r="G79" s="356">
        <v>2.4999999999417923</v>
      </c>
      <c r="H79" s="356">
        <v>0.21341463414137252</v>
      </c>
      <c r="I79" s="283">
        <v>81.737804876145674</v>
      </c>
      <c r="J79" s="436">
        <v>1.9056832777547509E-5</v>
      </c>
      <c r="K79" s="436">
        <v>2.5328004063970825E-5</v>
      </c>
      <c r="L79" s="436">
        <v>2.5489247098815956E-5</v>
      </c>
      <c r="M79" s="399">
        <v>375</v>
      </c>
      <c r="N79" s="399">
        <v>410</v>
      </c>
      <c r="O79" s="453">
        <v>383</v>
      </c>
      <c r="P79" s="284" t="s">
        <v>180</v>
      </c>
      <c r="Q79" s="446" t="s">
        <v>181</v>
      </c>
      <c r="R79" s="285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spans="1:29" s="63" customFormat="1" x14ac:dyDescent="0.2">
      <c r="A80" s="280" t="s">
        <v>113</v>
      </c>
      <c r="B80" s="280" t="s">
        <v>4</v>
      </c>
      <c r="C80" s="280">
        <v>37</v>
      </c>
      <c r="D80" s="280">
        <v>310</v>
      </c>
      <c r="E80" s="281">
        <v>41703.21875</v>
      </c>
      <c r="F80" s="281">
        <v>41703.241666666669</v>
      </c>
      <c r="G80" s="356">
        <v>0.55000000004656613</v>
      </c>
      <c r="H80" s="356">
        <v>0.11442080379219342</v>
      </c>
      <c r="I80" s="283">
        <v>45.081796694124208</v>
      </c>
      <c r="J80" s="436">
        <v>1.0510635344478687E-5</v>
      </c>
      <c r="K80" s="436">
        <v>1.396944696043723E-5</v>
      </c>
      <c r="L80" s="436">
        <v>1.4058379195970669E-5</v>
      </c>
      <c r="M80" s="399">
        <v>335</v>
      </c>
      <c r="N80" s="399">
        <v>423</v>
      </c>
      <c r="O80" s="453">
        <v>394</v>
      </c>
      <c r="P80" s="284" t="s">
        <v>180</v>
      </c>
      <c r="Q80" s="446" t="s">
        <v>327</v>
      </c>
    </row>
    <row r="81" spans="1:29" s="63" customFormat="1" x14ac:dyDescent="0.2">
      <c r="A81" s="280" t="s">
        <v>117</v>
      </c>
      <c r="B81" s="280" t="s">
        <v>4</v>
      </c>
      <c r="C81" s="280">
        <v>9</v>
      </c>
      <c r="D81" s="280">
        <v>310</v>
      </c>
      <c r="E81" s="281">
        <v>41715.272222222222</v>
      </c>
      <c r="F81" s="281">
        <v>41715.310416666667</v>
      </c>
      <c r="G81" s="356">
        <v>0.91666666668606922</v>
      </c>
      <c r="H81" s="356">
        <v>0.23318713450785972</v>
      </c>
      <c r="I81" s="283">
        <v>24.717836257833131</v>
      </c>
      <c r="J81" s="436">
        <v>5.7628617859518254E-6</v>
      </c>
      <c r="K81" s="436">
        <v>7.6592888460804521E-6</v>
      </c>
      <c r="L81" s="436">
        <v>7.7080493790927741E-6</v>
      </c>
      <c r="M81" s="399">
        <v>85</v>
      </c>
      <c r="N81" s="399">
        <v>114</v>
      </c>
      <c r="O81" s="453">
        <v>106</v>
      </c>
      <c r="P81" s="284" t="s">
        <v>180</v>
      </c>
      <c r="Q81" s="446" t="s">
        <v>233</v>
      </c>
      <c r="R81" s="285"/>
    </row>
    <row r="82" spans="1:29" s="63" customFormat="1" x14ac:dyDescent="0.2">
      <c r="A82" s="280" t="s">
        <v>114</v>
      </c>
      <c r="B82" s="280" t="s">
        <v>4</v>
      </c>
      <c r="C82" s="280">
        <v>25</v>
      </c>
      <c r="D82" s="280">
        <v>310</v>
      </c>
      <c r="E82" s="281">
        <v>41722.4375</v>
      </c>
      <c r="F82" s="281">
        <v>41722.446527777778</v>
      </c>
      <c r="G82" s="282">
        <v>0.21666666667442769</v>
      </c>
      <c r="H82" s="309">
        <v>5.7840991978731243E-2</v>
      </c>
      <c r="I82" s="283">
        <v>23.946170679194736</v>
      </c>
      <c r="J82" s="329">
        <v>5.5829511324349607E-6</v>
      </c>
      <c r="K82" s="329">
        <v>7.4201736784857871E-6</v>
      </c>
      <c r="L82" s="329">
        <v>7.4674119575059234E-6</v>
      </c>
      <c r="M82" s="453">
        <v>335</v>
      </c>
      <c r="N82" s="453">
        <v>457</v>
      </c>
      <c r="O82" s="453">
        <v>414</v>
      </c>
      <c r="P82" s="284" t="s">
        <v>180</v>
      </c>
      <c r="Q82" s="446" t="s">
        <v>340</v>
      </c>
      <c r="R82" s="285"/>
    </row>
    <row r="83" spans="1:29" s="335" customFormat="1" x14ac:dyDescent="0.2">
      <c r="A83" s="280" t="s">
        <v>126</v>
      </c>
      <c r="B83" s="286" t="s">
        <v>147</v>
      </c>
      <c r="C83" s="280">
        <v>14</v>
      </c>
      <c r="D83" s="280">
        <v>315</v>
      </c>
      <c r="E83" s="281">
        <v>41703.964583333334</v>
      </c>
      <c r="F83" s="281">
        <v>41704.059027777781</v>
      </c>
      <c r="G83" s="408">
        <v>2.2666666667209938</v>
      </c>
      <c r="H83" s="408">
        <v>0.51269841271070093</v>
      </c>
      <c r="I83" s="287">
        <v>79.468253970158642</v>
      </c>
      <c r="J83" s="465">
        <v>1.8527696325191562E-5</v>
      </c>
      <c r="K83" s="465">
        <v>2.4624740810726744E-5</v>
      </c>
      <c r="L83" s="465"/>
      <c r="M83" s="399">
        <v>130</v>
      </c>
      <c r="N83" s="399">
        <v>168</v>
      </c>
      <c r="O83" s="453">
        <v>155</v>
      </c>
      <c r="P83" s="284" t="s">
        <v>248</v>
      </c>
      <c r="Q83" s="446" t="s">
        <v>249</v>
      </c>
      <c r="R83" s="285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</row>
    <row r="84" spans="1:29" s="335" customFormat="1" x14ac:dyDescent="0.2">
      <c r="A84" s="280" t="s">
        <v>108</v>
      </c>
      <c r="B84" s="280" t="s">
        <v>4</v>
      </c>
      <c r="C84" s="280">
        <v>38</v>
      </c>
      <c r="D84" s="280">
        <v>340</v>
      </c>
      <c r="E84" s="281">
        <v>41712.583333333336</v>
      </c>
      <c r="F84" s="281">
        <v>41712.677083333336</v>
      </c>
      <c r="G84" s="356">
        <v>2.25</v>
      </c>
      <c r="H84" s="356">
        <v>0.15091463414634146</v>
      </c>
      <c r="I84" s="283">
        <v>57.800304878048777</v>
      </c>
      <c r="J84" s="436">
        <v>1.3475903178722355E-5</v>
      </c>
      <c r="K84" s="436">
        <v>1.7910517159939238E-5</v>
      </c>
      <c r="L84" s="436">
        <v>1.8024539020296664E-5</v>
      </c>
      <c r="M84" s="399">
        <v>382.5</v>
      </c>
      <c r="N84" s="399">
        <v>410</v>
      </c>
      <c r="O84" s="453">
        <v>383</v>
      </c>
      <c r="P84" s="284" t="s">
        <v>182</v>
      </c>
      <c r="Q84" s="446" t="s">
        <v>186</v>
      </c>
      <c r="R84" s="285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</row>
    <row r="85" spans="1:29" s="63" customFormat="1" x14ac:dyDescent="0.2">
      <c r="A85" s="280" t="s">
        <v>108</v>
      </c>
      <c r="B85" s="280" t="s">
        <v>4</v>
      </c>
      <c r="C85" s="280">
        <v>35</v>
      </c>
      <c r="D85" s="280">
        <v>340</v>
      </c>
      <c r="E85" s="281">
        <v>41711.34375</v>
      </c>
      <c r="F85" s="281">
        <v>41711.430555555555</v>
      </c>
      <c r="G85" s="356">
        <v>2.0833333333139308</v>
      </c>
      <c r="H85" s="356">
        <v>0.13973577235642218</v>
      </c>
      <c r="I85" s="283">
        <v>53.518800812509696</v>
      </c>
      <c r="J85" s="436">
        <v>1.2477688128330418E-5</v>
      </c>
      <c r="K85" s="436">
        <v>1.6583812184974474E-5</v>
      </c>
      <c r="L85" s="436">
        <v>1.6689387981600737E-5</v>
      </c>
      <c r="M85" s="399">
        <v>382.5</v>
      </c>
      <c r="N85" s="399">
        <v>410</v>
      </c>
      <c r="O85" s="453">
        <v>383</v>
      </c>
      <c r="P85" s="284" t="s">
        <v>182</v>
      </c>
      <c r="Q85" s="446" t="s">
        <v>183</v>
      </c>
      <c r="R85" s="285"/>
    </row>
    <row r="86" spans="1:29" s="63" customFormat="1" x14ac:dyDescent="0.2">
      <c r="A86" s="280" t="s">
        <v>108</v>
      </c>
      <c r="B86" s="280" t="s">
        <v>4</v>
      </c>
      <c r="C86" s="280">
        <v>37</v>
      </c>
      <c r="D86" s="280">
        <v>340</v>
      </c>
      <c r="E86" s="281">
        <v>41711.448611111111</v>
      </c>
      <c r="F86" s="281">
        <v>41711.479166666664</v>
      </c>
      <c r="G86" s="356">
        <v>0.73333333327900618</v>
      </c>
      <c r="H86" s="356">
        <v>4.9186991866274808E-2</v>
      </c>
      <c r="I86" s="283">
        <v>18.83861788478325</v>
      </c>
      <c r="J86" s="436">
        <v>4.3921462208878314E-6</v>
      </c>
      <c r="K86" s="436">
        <v>5.8375018887329246E-6</v>
      </c>
      <c r="L86" s="436">
        <v>5.8746645691429626E-6</v>
      </c>
      <c r="M86" s="399">
        <v>382.5</v>
      </c>
      <c r="N86" s="399">
        <v>410</v>
      </c>
      <c r="O86" s="453">
        <v>383</v>
      </c>
      <c r="P86" s="284" t="s">
        <v>182</v>
      </c>
      <c r="Q86" s="446" t="s">
        <v>185</v>
      </c>
      <c r="R86" s="285"/>
    </row>
    <row r="87" spans="1:29" s="63" customFormat="1" x14ac:dyDescent="0.2">
      <c r="A87" s="280" t="s">
        <v>126</v>
      </c>
      <c r="B87" s="286" t="s">
        <v>147</v>
      </c>
      <c r="C87" s="280">
        <v>13</v>
      </c>
      <c r="D87" s="280">
        <v>344</v>
      </c>
      <c r="E87" s="407">
        <v>41698.916666666664</v>
      </c>
      <c r="F87" s="281">
        <v>41699.285416666666</v>
      </c>
      <c r="G87" s="408">
        <v>8.8500000000349246</v>
      </c>
      <c r="H87" s="408">
        <v>2.001785714293614</v>
      </c>
      <c r="I87" s="287">
        <v>310.27678571551019</v>
      </c>
      <c r="J87" s="465">
        <v>7.2339755503527536E-5</v>
      </c>
      <c r="K87" s="465">
        <v>9.6145127722309612E-5</v>
      </c>
      <c r="L87" s="465"/>
      <c r="M87" s="399">
        <v>130</v>
      </c>
      <c r="N87" s="399">
        <v>168</v>
      </c>
      <c r="O87" s="453">
        <v>155</v>
      </c>
      <c r="P87" s="284" t="s">
        <v>246</v>
      </c>
      <c r="Q87" s="446" t="s">
        <v>247</v>
      </c>
      <c r="R87" s="285"/>
    </row>
    <row r="88" spans="1:29" s="63" customFormat="1" x14ac:dyDescent="0.2">
      <c r="A88" s="280" t="s">
        <v>119</v>
      </c>
      <c r="B88" s="280" t="s">
        <v>4</v>
      </c>
      <c r="C88" s="280">
        <v>14</v>
      </c>
      <c r="D88" s="280">
        <v>344</v>
      </c>
      <c r="E88" s="281">
        <v>41719.972916666666</v>
      </c>
      <c r="F88" s="281">
        <v>41720.065972222219</v>
      </c>
      <c r="G88" s="356">
        <v>2.2333333332790062</v>
      </c>
      <c r="H88" s="356">
        <v>0.62928176794049351</v>
      </c>
      <c r="I88" s="283">
        <v>105.7193370140029</v>
      </c>
      <c r="J88" s="436">
        <v>2.4648028288523371E-5</v>
      </c>
      <c r="K88" s="436">
        <v>3.2759135158918538E-5</v>
      </c>
      <c r="L88" s="436">
        <v>3.2967686229843225E-5</v>
      </c>
      <c r="M88" s="399">
        <v>130</v>
      </c>
      <c r="N88" s="399">
        <v>181</v>
      </c>
      <c r="O88" s="453">
        <v>168</v>
      </c>
      <c r="P88" s="284" t="s">
        <v>246</v>
      </c>
      <c r="Q88" s="446" t="s">
        <v>260</v>
      </c>
      <c r="R88" s="285"/>
    </row>
    <row r="89" spans="1:29" s="63" customFormat="1" x14ac:dyDescent="0.2">
      <c r="A89" s="280" t="s">
        <v>116</v>
      </c>
      <c r="B89" s="430" t="s">
        <v>7</v>
      </c>
      <c r="C89" s="280">
        <v>17</v>
      </c>
      <c r="D89" s="280">
        <v>345</v>
      </c>
      <c r="E89" s="281">
        <v>41719.461805555555</v>
      </c>
      <c r="F89" s="281">
        <v>41725.501388888886</v>
      </c>
      <c r="G89" s="431">
        <v>144.94999999995343</v>
      </c>
      <c r="H89" s="431">
        <v>13.953929273079996</v>
      </c>
      <c r="I89" s="432">
        <v>6656.024263259158</v>
      </c>
      <c r="J89" s="462">
        <v>1.5518246610663063E-3</v>
      </c>
      <c r="K89" s="462"/>
      <c r="L89" s="462"/>
      <c r="M89" s="399">
        <v>460</v>
      </c>
      <c r="N89" s="399">
        <v>509</v>
      </c>
      <c r="O89" s="453">
        <v>477</v>
      </c>
      <c r="P89" s="284" t="s">
        <v>391</v>
      </c>
      <c r="Q89" s="446" t="s">
        <v>283</v>
      </c>
      <c r="R89" s="285"/>
    </row>
    <row r="90" spans="1:29" s="63" customFormat="1" x14ac:dyDescent="0.2">
      <c r="A90" s="280" t="s">
        <v>116</v>
      </c>
      <c r="B90" s="430" t="s">
        <v>7</v>
      </c>
      <c r="C90" s="280">
        <v>15</v>
      </c>
      <c r="D90" s="280">
        <v>345</v>
      </c>
      <c r="E90" s="281">
        <v>41704.5</v>
      </c>
      <c r="F90" s="281">
        <v>41705.921527777777</v>
      </c>
      <c r="G90" s="431">
        <v>34.116666666639503</v>
      </c>
      <c r="H90" s="431">
        <v>3.2843156516018381</v>
      </c>
      <c r="I90" s="432">
        <v>1566.6185658140769</v>
      </c>
      <c r="J90" s="462">
        <v>3.6525067048421531E-4</v>
      </c>
      <c r="K90" s="462"/>
      <c r="L90" s="462"/>
      <c r="M90" s="399">
        <v>460</v>
      </c>
      <c r="N90" s="399">
        <v>509</v>
      </c>
      <c r="O90" s="453">
        <v>477</v>
      </c>
      <c r="P90" s="284" t="s">
        <v>399</v>
      </c>
      <c r="Q90" s="446" t="s">
        <v>281</v>
      </c>
      <c r="R90" s="285"/>
    </row>
    <row r="91" spans="1:29" s="63" customFormat="1" x14ac:dyDescent="0.2">
      <c r="A91" s="280" t="s">
        <v>121</v>
      </c>
      <c r="B91" s="280" t="s">
        <v>4</v>
      </c>
      <c r="C91" s="280">
        <v>18</v>
      </c>
      <c r="D91" s="280">
        <v>346</v>
      </c>
      <c r="E91" s="281">
        <v>41715.320833333331</v>
      </c>
      <c r="F91" s="281">
        <v>41715.509722222225</v>
      </c>
      <c r="G91" s="356">
        <v>4.5333333334419876</v>
      </c>
      <c r="H91" s="356">
        <v>0.49980657641430037</v>
      </c>
      <c r="I91" s="283">
        <v>240.40696325527847</v>
      </c>
      <c r="J91" s="436">
        <v>5.6049893978139886E-5</v>
      </c>
      <c r="K91" s="436">
        <v>7.4494642369746312E-5</v>
      </c>
      <c r="L91" s="436">
        <v>7.4968889854272236E-5</v>
      </c>
      <c r="M91" s="399">
        <v>460</v>
      </c>
      <c r="N91" s="399">
        <v>517</v>
      </c>
      <c r="O91" s="453">
        <v>481</v>
      </c>
      <c r="P91" s="284" t="s">
        <v>276</v>
      </c>
      <c r="Q91" s="446" t="s">
        <v>277</v>
      </c>
      <c r="R91" s="285"/>
    </row>
    <row r="92" spans="1:29" s="63" customFormat="1" x14ac:dyDescent="0.2">
      <c r="A92" s="280" t="s">
        <v>125</v>
      </c>
      <c r="B92" s="430" t="s">
        <v>7</v>
      </c>
      <c r="C92" s="280">
        <v>19</v>
      </c>
      <c r="D92" s="280">
        <v>346</v>
      </c>
      <c r="E92" s="281">
        <v>41716.923611111109</v>
      </c>
      <c r="F92" s="281">
        <v>41717.180555555555</v>
      </c>
      <c r="G92" s="431">
        <v>6.1666666666860692</v>
      </c>
      <c r="H92" s="431">
        <v>1.5622222222271376</v>
      </c>
      <c r="I92" s="432">
        <v>110.91777777812676</v>
      </c>
      <c r="J92" s="462">
        <v>2.5860023356117926E-5</v>
      </c>
      <c r="K92" s="462"/>
      <c r="L92" s="462"/>
      <c r="M92" s="399">
        <v>56</v>
      </c>
      <c r="N92" s="399">
        <v>75</v>
      </c>
      <c r="O92" s="453">
        <v>71</v>
      </c>
      <c r="P92" s="284" t="s">
        <v>276</v>
      </c>
      <c r="Q92" s="446" t="s">
        <v>312</v>
      </c>
      <c r="R92" s="285"/>
    </row>
    <row r="93" spans="1:29" s="63" customFormat="1" x14ac:dyDescent="0.2">
      <c r="A93" s="280" t="s">
        <v>125</v>
      </c>
      <c r="B93" s="280" t="s">
        <v>4</v>
      </c>
      <c r="C93" s="280">
        <v>20</v>
      </c>
      <c r="D93" s="280">
        <v>346</v>
      </c>
      <c r="E93" s="281">
        <v>41717.375</v>
      </c>
      <c r="F93" s="281">
        <v>41717.470138888886</v>
      </c>
      <c r="G93" s="356">
        <v>2.2833333332673647</v>
      </c>
      <c r="H93" s="356">
        <v>0.57844444442773235</v>
      </c>
      <c r="I93" s="283">
        <v>41.069555554368996</v>
      </c>
      <c r="J93" s="436">
        <v>9.5751978369585182E-6</v>
      </c>
      <c r="K93" s="436">
        <v>1.2726178193343041E-5</v>
      </c>
      <c r="L93" s="436">
        <v>1.28071955363872E-5</v>
      </c>
      <c r="M93" s="399">
        <v>56</v>
      </c>
      <c r="N93" s="399">
        <v>75</v>
      </c>
      <c r="O93" s="453">
        <v>71</v>
      </c>
      <c r="P93" s="284" t="s">
        <v>276</v>
      </c>
      <c r="Q93" s="446" t="s">
        <v>313</v>
      </c>
      <c r="R93" s="285"/>
    </row>
    <row r="94" spans="1:29" s="63" customFormat="1" x14ac:dyDescent="0.2">
      <c r="A94" s="280" t="s">
        <v>114</v>
      </c>
      <c r="B94" s="280" t="s">
        <v>4</v>
      </c>
      <c r="C94" s="280">
        <v>27</v>
      </c>
      <c r="D94" s="280">
        <v>350</v>
      </c>
      <c r="E94" s="281">
        <v>41723.294444444444</v>
      </c>
      <c r="F94" s="281">
        <v>41723.458333333336</v>
      </c>
      <c r="G94" s="282">
        <v>3.933333333407063</v>
      </c>
      <c r="H94" s="309">
        <v>1.0500364697498068</v>
      </c>
      <c r="I94" s="283">
        <v>434.71509847642</v>
      </c>
      <c r="J94" s="329">
        <v>1.0135203594093483E-4</v>
      </c>
      <c r="K94" s="329">
        <v>1.3470469139174955E-4</v>
      </c>
      <c r="L94" s="329">
        <v>1.3556224784163891E-4</v>
      </c>
      <c r="M94" s="453">
        <v>335</v>
      </c>
      <c r="N94" s="453">
        <v>457</v>
      </c>
      <c r="O94" s="453">
        <v>414</v>
      </c>
      <c r="P94" s="284" t="s">
        <v>343</v>
      </c>
      <c r="Q94" s="446" t="s">
        <v>344</v>
      </c>
      <c r="R94" s="285"/>
    </row>
    <row r="95" spans="1:29" s="335" customFormat="1" x14ac:dyDescent="0.2">
      <c r="A95" s="280" t="s">
        <v>114</v>
      </c>
      <c r="B95" s="280" t="s">
        <v>4</v>
      </c>
      <c r="C95" s="280">
        <v>28</v>
      </c>
      <c r="D95" s="280">
        <v>350</v>
      </c>
      <c r="E95" s="281">
        <v>41723.458333333336</v>
      </c>
      <c r="F95" s="281">
        <v>41723.504166666666</v>
      </c>
      <c r="G95" s="282">
        <v>1.0999999999185093</v>
      </c>
      <c r="H95" s="309">
        <v>0.26958424505661499</v>
      </c>
      <c r="I95" s="283">
        <v>111.6078774534386</v>
      </c>
      <c r="J95" s="329">
        <v>2.6020917254995992E-5</v>
      </c>
      <c r="K95" s="329">
        <v>3.4583810734765947E-5</v>
      </c>
      <c r="L95" s="329">
        <v>3.4803978047804074E-5</v>
      </c>
      <c r="M95" s="453">
        <v>345</v>
      </c>
      <c r="N95" s="453">
        <v>457</v>
      </c>
      <c r="O95" s="453">
        <v>414</v>
      </c>
      <c r="P95" s="284" t="s">
        <v>343</v>
      </c>
      <c r="Q95" s="446" t="s">
        <v>344</v>
      </c>
      <c r="R95" s="285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</row>
    <row r="96" spans="1:29" s="63" customFormat="1" x14ac:dyDescent="0.2">
      <c r="A96" s="280" t="s">
        <v>127</v>
      </c>
      <c r="B96" s="280" t="s">
        <v>4</v>
      </c>
      <c r="C96" s="280">
        <v>22</v>
      </c>
      <c r="D96" s="280">
        <v>350</v>
      </c>
      <c r="E96" s="281">
        <v>41725.438194444447</v>
      </c>
      <c r="F96" s="281">
        <v>41725.550694444442</v>
      </c>
      <c r="G96" s="282">
        <v>2.6999999998952262</v>
      </c>
      <c r="H96" s="309">
        <v>0.52499999997962732</v>
      </c>
      <c r="I96" s="283">
        <v>88.19999999657739</v>
      </c>
      <c r="J96" s="329">
        <v>2.05634669717561E-5</v>
      </c>
      <c r="K96" s="329">
        <v>2.7330437387455313E-5</v>
      </c>
      <c r="L96" s="329">
        <v>2.7504428305052601E-5</v>
      </c>
      <c r="M96" s="453">
        <v>145</v>
      </c>
      <c r="N96" s="453">
        <v>180</v>
      </c>
      <c r="O96" s="453">
        <v>168</v>
      </c>
      <c r="P96" s="284" t="s">
        <v>343</v>
      </c>
      <c r="Q96" s="446" t="s">
        <v>348</v>
      </c>
      <c r="R96" s="285"/>
    </row>
    <row r="97" spans="1:29" s="63" customFormat="1" x14ac:dyDescent="0.2">
      <c r="A97" s="280" t="s">
        <v>127</v>
      </c>
      <c r="B97" s="280" t="s">
        <v>4</v>
      </c>
      <c r="C97" s="280">
        <v>21</v>
      </c>
      <c r="D97" s="280">
        <v>350</v>
      </c>
      <c r="E97" s="281">
        <v>41725.379166666666</v>
      </c>
      <c r="F97" s="281">
        <v>41725.420138888891</v>
      </c>
      <c r="G97" s="282">
        <v>0.9833333333954215</v>
      </c>
      <c r="H97" s="309">
        <v>0.19120370371577641</v>
      </c>
      <c r="I97" s="283">
        <v>32.122222224250436</v>
      </c>
      <c r="J97" s="329">
        <v>7.4891638978845362E-6</v>
      </c>
      <c r="K97" s="329">
        <v>9.9536778149645082E-6</v>
      </c>
      <c r="L97" s="329">
        <v>1.0017044877552698E-5</v>
      </c>
      <c r="M97" s="453">
        <v>145</v>
      </c>
      <c r="N97" s="453">
        <v>180</v>
      </c>
      <c r="O97" s="453">
        <v>168</v>
      </c>
      <c r="P97" s="284" t="s">
        <v>343</v>
      </c>
      <c r="Q97" s="446" t="s">
        <v>347</v>
      </c>
      <c r="R97" s="285"/>
    </row>
    <row r="98" spans="1:29" s="335" customFormat="1" x14ac:dyDescent="0.2">
      <c r="A98" s="280" t="s">
        <v>127</v>
      </c>
      <c r="B98" s="280" t="s">
        <v>4</v>
      </c>
      <c r="C98" s="280">
        <v>23</v>
      </c>
      <c r="D98" s="280">
        <v>350</v>
      </c>
      <c r="E98" s="281">
        <v>41725.600694444445</v>
      </c>
      <c r="F98" s="281">
        <v>41725.615972222222</v>
      </c>
      <c r="G98" s="282">
        <v>0.36666666663950309</v>
      </c>
      <c r="H98" s="309">
        <v>7.1296296291014485E-2</v>
      </c>
      <c r="I98" s="283">
        <v>11.977777776890434</v>
      </c>
      <c r="J98" s="329">
        <v>2.7925695886584868E-6</v>
      </c>
      <c r="K98" s="329">
        <v>3.7115408796469486E-6</v>
      </c>
      <c r="L98" s="329">
        <v>3.7351692758630307E-6</v>
      </c>
      <c r="M98" s="453">
        <v>145</v>
      </c>
      <c r="N98" s="453">
        <v>180</v>
      </c>
      <c r="O98" s="453">
        <v>168</v>
      </c>
      <c r="P98" s="284" t="s">
        <v>343</v>
      </c>
      <c r="Q98" s="446" t="s">
        <v>349</v>
      </c>
      <c r="R98" s="285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spans="1:29" s="63" customFormat="1" x14ac:dyDescent="0.2">
      <c r="A99" s="280" t="s">
        <v>112</v>
      </c>
      <c r="B99" s="280" t="s">
        <v>4</v>
      </c>
      <c r="C99" s="280">
        <v>55</v>
      </c>
      <c r="D99" s="280">
        <v>360</v>
      </c>
      <c r="E99" s="281">
        <v>41720.569444444445</v>
      </c>
      <c r="F99" s="281">
        <v>41720.590277777781</v>
      </c>
      <c r="G99" s="356">
        <v>0.50000000005820766</v>
      </c>
      <c r="H99" s="356">
        <v>0.13636363637951118</v>
      </c>
      <c r="I99" s="283">
        <v>41.318181822991889</v>
      </c>
      <c r="J99" s="436">
        <v>9.6331640281528063E-6</v>
      </c>
      <c r="K99" s="436">
        <v>1.2803219742863883E-5</v>
      </c>
      <c r="L99" s="436">
        <v>1.2884727547502352E-5</v>
      </c>
      <c r="M99" s="399">
        <v>240</v>
      </c>
      <c r="N99" s="399">
        <v>330</v>
      </c>
      <c r="O99" s="453">
        <v>303</v>
      </c>
      <c r="P99" s="284" t="s">
        <v>163</v>
      </c>
      <c r="Q99" s="446" t="s">
        <v>322</v>
      </c>
    </row>
    <row r="100" spans="1:29" s="63" customFormat="1" x14ac:dyDescent="0.2">
      <c r="A100" s="280" t="s">
        <v>110</v>
      </c>
      <c r="B100" s="280" t="s">
        <v>4</v>
      </c>
      <c r="C100" s="280">
        <v>30</v>
      </c>
      <c r="D100" s="280">
        <v>360</v>
      </c>
      <c r="E100" s="281">
        <v>41700.486805555556</v>
      </c>
      <c r="F100" s="281">
        <v>41700.509722222225</v>
      </c>
      <c r="G100" s="356">
        <v>0.55000000004656613</v>
      </c>
      <c r="H100" s="356">
        <v>8.3809523816619602E-2</v>
      </c>
      <c r="I100" s="283">
        <v>40.731428574877128</v>
      </c>
      <c r="J100" s="436">
        <v>9.4963649234062448E-6</v>
      </c>
      <c r="K100" s="436">
        <v>1.2621403156581471E-5</v>
      </c>
      <c r="L100" s="436">
        <v>1.270175348121941E-5</v>
      </c>
      <c r="M100" s="399">
        <v>445</v>
      </c>
      <c r="N100" s="399">
        <v>525</v>
      </c>
      <c r="O100" s="453">
        <v>486</v>
      </c>
      <c r="P100" s="284" t="s">
        <v>163</v>
      </c>
      <c r="Q100" s="446" t="s">
        <v>164</v>
      </c>
      <c r="R100" s="285"/>
    </row>
    <row r="101" spans="1:29" s="63" customFormat="1" x14ac:dyDescent="0.2">
      <c r="A101" s="280" t="s">
        <v>113</v>
      </c>
      <c r="B101" s="280" t="s">
        <v>4</v>
      </c>
      <c r="C101" s="280">
        <v>40</v>
      </c>
      <c r="D101" s="280">
        <v>380</v>
      </c>
      <c r="E101" s="281">
        <v>41722.137499999997</v>
      </c>
      <c r="F101" s="281">
        <v>41722.160416666666</v>
      </c>
      <c r="G101" s="356">
        <v>0.55000000004656613</v>
      </c>
      <c r="H101" s="356">
        <v>6.2411347523014596E-2</v>
      </c>
      <c r="I101" s="283">
        <v>24.590070924067749</v>
      </c>
      <c r="J101" s="436">
        <v>5.7330738242611023E-6</v>
      </c>
      <c r="K101" s="436">
        <v>7.6196983420566701E-6</v>
      </c>
      <c r="L101" s="436">
        <v>7.6682068341658191E-6</v>
      </c>
      <c r="M101" s="399">
        <v>375</v>
      </c>
      <c r="N101" s="399">
        <v>423</v>
      </c>
      <c r="O101" s="453">
        <v>394</v>
      </c>
      <c r="P101" s="284" t="s">
        <v>330</v>
      </c>
      <c r="Q101" s="446" t="s">
        <v>331</v>
      </c>
    </row>
    <row r="102" spans="1:29" s="139" customFormat="1" ht="8.25" x14ac:dyDescent="0.15">
      <c r="A102" s="133"/>
      <c r="B102" s="133"/>
      <c r="C102" s="133"/>
      <c r="D102" s="133"/>
      <c r="E102" s="134"/>
      <c r="F102" s="134"/>
      <c r="G102" s="135">
        <f t="shared" si="8"/>
        <v>0</v>
      </c>
      <c r="H102" s="135"/>
      <c r="I102" s="136"/>
      <c r="J102" s="172"/>
      <c r="K102" s="172"/>
      <c r="L102" s="172"/>
      <c r="M102" s="137"/>
      <c r="N102" s="137"/>
      <c r="O102" s="137"/>
      <c r="P102" s="138"/>
      <c r="Q102" s="138"/>
    </row>
    <row r="103" spans="1:29" ht="15" x14ac:dyDescent="0.3">
      <c r="A103" s="31"/>
      <c r="B103" s="31"/>
      <c r="C103" s="31"/>
      <c r="D103" s="40" t="s">
        <v>32</v>
      </c>
      <c r="E103" s="32"/>
      <c r="F103" s="39" t="s">
        <v>31</v>
      </c>
      <c r="G103" s="33">
        <f t="shared" ref="G103:L103" si="9">SUM(G47:G102)</f>
        <v>574.46638888888992</v>
      </c>
      <c r="H103" s="33">
        <f t="shared" si="9"/>
        <v>107.15793125019049</v>
      </c>
      <c r="I103" s="34">
        <f t="shared" si="9"/>
        <v>36695.489507070444</v>
      </c>
      <c r="J103" s="37">
        <f t="shared" si="9"/>
        <v>8.5554023415005346E-3</v>
      </c>
      <c r="K103" s="37">
        <f t="shared" si="9"/>
        <v>8.2582597158487609E-3</v>
      </c>
      <c r="L103" s="37">
        <f t="shared" si="9"/>
        <v>7.814991240163079E-3</v>
      </c>
      <c r="M103" s="31"/>
      <c r="N103" s="31"/>
      <c r="O103" s="31"/>
      <c r="P103" s="31"/>
      <c r="Q103" s="36"/>
      <c r="R103" s="74"/>
      <c r="S103" s="74"/>
      <c r="T103" s="74"/>
      <c r="U103" s="74"/>
    </row>
    <row r="104" spans="1:29" x14ac:dyDescent="0.2">
      <c r="A104" s="10"/>
      <c r="B104" s="10"/>
      <c r="C104" s="10"/>
      <c r="D104" s="10"/>
      <c r="E104" s="12"/>
      <c r="F104" s="12"/>
      <c r="G104" s="11"/>
      <c r="H104" s="11"/>
      <c r="I104" s="23"/>
      <c r="J104" s="171"/>
      <c r="K104" s="171"/>
      <c r="L104" s="171"/>
      <c r="M104" s="10"/>
      <c r="N104" s="10"/>
      <c r="O104" s="10"/>
      <c r="P104" s="10"/>
      <c r="Q104" s="18"/>
      <c r="R104" s="63"/>
      <c r="S104" s="63"/>
      <c r="T104" s="63"/>
      <c r="U104" s="63"/>
    </row>
    <row r="105" spans="1:29" s="139" customFormat="1" ht="8.25" x14ac:dyDescent="0.15">
      <c r="A105" s="133"/>
      <c r="B105" s="133"/>
      <c r="C105" s="133"/>
      <c r="D105" s="133"/>
      <c r="E105" s="134"/>
      <c r="F105" s="134"/>
      <c r="G105" s="135">
        <f t="shared" ref="G105:G152" si="10">(F105-E105)*24</f>
        <v>0</v>
      </c>
      <c r="H105" s="135"/>
      <c r="I105" s="136"/>
      <c r="J105" s="172"/>
      <c r="K105" s="172"/>
      <c r="L105" s="172"/>
      <c r="M105" s="137"/>
      <c r="N105" s="137"/>
      <c r="O105" s="137"/>
      <c r="P105" s="138"/>
      <c r="Q105" s="138"/>
    </row>
    <row r="106" spans="1:29" s="335" customFormat="1" x14ac:dyDescent="0.2">
      <c r="A106" s="280" t="s">
        <v>108</v>
      </c>
      <c r="B106" s="416" t="s">
        <v>172</v>
      </c>
      <c r="C106" s="280">
        <v>31</v>
      </c>
      <c r="D106" s="280">
        <v>510</v>
      </c>
      <c r="E106" s="281">
        <v>41700.041666666664</v>
      </c>
      <c r="F106" s="281">
        <v>41700.055555555555</v>
      </c>
      <c r="G106" s="417">
        <v>0.33333333337213844</v>
      </c>
      <c r="H106" s="417"/>
      <c r="I106" s="418"/>
      <c r="J106" s="460"/>
      <c r="K106" s="460"/>
      <c r="L106" s="460"/>
      <c r="M106" s="399">
        <v>0</v>
      </c>
      <c r="N106" s="399">
        <v>410</v>
      </c>
      <c r="O106" s="453">
        <v>383</v>
      </c>
      <c r="P106" s="284" t="s">
        <v>173</v>
      </c>
      <c r="Q106" s="446" t="s">
        <v>174</v>
      </c>
      <c r="R106" s="285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</row>
    <row r="107" spans="1:29" s="63" customFormat="1" x14ac:dyDescent="0.2">
      <c r="A107" s="280" t="s">
        <v>114</v>
      </c>
      <c r="B107" s="424" t="s">
        <v>175</v>
      </c>
      <c r="C107" s="280">
        <v>20</v>
      </c>
      <c r="D107" s="280">
        <v>740</v>
      </c>
      <c r="E107" s="281">
        <v>41717.438888888886</v>
      </c>
      <c r="F107" s="281">
        <v>41717.520138888889</v>
      </c>
      <c r="G107" s="467">
        <v>1.9500000000698492</v>
      </c>
      <c r="H107" s="468">
        <v>1.9500000000698492</v>
      </c>
      <c r="I107" s="426">
        <v>807.30000002891757</v>
      </c>
      <c r="J107" s="469">
        <v>1.8821867219430321E-4</v>
      </c>
      <c r="K107" s="469">
        <v>2.5015716671813147E-4</v>
      </c>
      <c r="L107" s="469">
        <v>2.5174971623952342E-4</v>
      </c>
      <c r="M107" s="453">
        <v>0</v>
      </c>
      <c r="N107" s="453">
        <v>457</v>
      </c>
      <c r="O107" s="453">
        <v>414</v>
      </c>
      <c r="P107" s="284" t="s">
        <v>332</v>
      </c>
      <c r="Q107" s="446" t="s">
        <v>334</v>
      </c>
      <c r="R107" s="285"/>
    </row>
    <row r="108" spans="1:29" s="335" customFormat="1" x14ac:dyDescent="0.2">
      <c r="A108" s="280" t="s">
        <v>114</v>
      </c>
      <c r="B108" s="280" t="s">
        <v>4</v>
      </c>
      <c r="C108" s="280">
        <v>18</v>
      </c>
      <c r="D108" s="280">
        <v>740</v>
      </c>
      <c r="E108" s="281">
        <v>41715.59375</v>
      </c>
      <c r="F108" s="281">
        <v>41716</v>
      </c>
      <c r="G108" s="282">
        <v>9.75</v>
      </c>
      <c r="H108" s="309">
        <v>0.57603938730853388</v>
      </c>
      <c r="I108" s="283">
        <v>238.48030634573303</v>
      </c>
      <c r="J108" s="329">
        <v>5.5600701849717202E-5</v>
      </c>
      <c r="K108" s="329">
        <v>7.3897631303584374E-5</v>
      </c>
      <c r="L108" s="329">
        <v>7.4368078098727074E-5</v>
      </c>
      <c r="M108" s="453">
        <v>430</v>
      </c>
      <c r="N108" s="453">
        <v>457</v>
      </c>
      <c r="O108" s="453">
        <v>414</v>
      </c>
      <c r="P108" s="284" t="s">
        <v>332</v>
      </c>
      <c r="Q108" s="446" t="s">
        <v>333</v>
      </c>
      <c r="R108" s="285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</row>
    <row r="109" spans="1:29" s="63" customFormat="1" x14ac:dyDescent="0.2">
      <c r="A109" s="280" t="s">
        <v>114</v>
      </c>
      <c r="B109" s="280" t="s">
        <v>4</v>
      </c>
      <c r="C109" s="280">
        <v>19</v>
      </c>
      <c r="D109" s="280">
        <v>740</v>
      </c>
      <c r="E109" s="281">
        <v>41717.425694444442</v>
      </c>
      <c r="F109" s="281">
        <v>41717.438888888886</v>
      </c>
      <c r="G109" s="282">
        <v>0.31666666665114462</v>
      </c>
      <c r="H109" s="309">
        <v>0.27716994892879182</v>
      </c>
      <c r="I109" s="283">
        <v>114.74835885651981</v>
      </c>
      <c r="J109" s="329">
        <v>2.675310756803659E-5</v>
      </c>
      <c r="K109" s="329">
        <v>3.555694826715494E-5</v>
      </c>
      <c r="L109" s="329">
        <v>3.5783310764331849E-5</v>
      </c>
      <c r="M109" s="453">
        <v>57</v>
      </c>
      <c r="N109" s="453">
        <v>457</v>
      </c>
      <c r="O109" s="453">
        <v>414</v>
      </c>
      <c r="P109" s="284" t="s">
        <v>332</v>
      </c>
      <c r="Q109" s="446" t="s">
        <v>334</v>
      </c>
      <c r="R109" s="285"/>
    </row>
    <row r="110" spans="1:29" s="335" customFormat="1" x14ac:dyDescent="0.2">
      <c r="A110" s="278" t="s">
        <v>125</v>
      </c>
      <c r="B110" s="331" t="s">
        <v>5</v>
      </c>
      <c r="C110" s="278">
        <v>16</v>
      </c>
      <c r="D110" s="278">
        <v>782</v>
      </c>
      <c r="E110" s="279">
        <v>41706.555555555555</v>
      </c>
      <c r="F110" s="279">
        <v>41707.106249999997</v>
      </c>
      <c r="G110" s="364">
        <v>13.21666666661622</v>
      </c>
      <c r="H110" s="364">
        <v>13.21666666661622</v>
      </c>
      <c r="I110" s="332">
        <v>938.38333332975162</v>
      </c>
      <c r="J110" s="461">
        <v>2.1878021181997211E-4</v>
      </c>
      <c r="K110" s="461">
        <v>2.9077581562353286E-4</v>
      </c>
      <c r="L110" s="461"/>
      <c r="M110" s="292">
        <v>0</v>
      </c>
      <c r="N110" s="292">
        <v>75</v>
      </c>
      <c r="O110" s="449">
        <v>71</v>
      </c>
      <c r="P110" s="333" t="s">
        <v>308</v>
      </c>
      <c r="Q110" s="447" t="s">
        <v>309</v>
      </c>
      <c r="R110" s="334"/>
    </row>
    <row r="111" spans="1:29" s="63" customFormat="1" x14ac:dyDescent="0.2">
      <c r="A111" s="280" t="s">
        <v>132</v>
      </c>
      <c r="B111" s="430" t="s">
        <v>7</v>
      </c>
      <c r="C111" s="280">
        <v>42</v>
      </c>
      <c r="D111" s="280">
        <v>855</v>
      </c>
      <c r="E111" s="281">
        <v>41724.916666666664</v>
      </c>
      <c r="F111" s="281">
        <v>41725.025000000001</v>
      </c>
      <c r="G111" s="431">
        <v>2.6000000000931323</v>
      </c>
      <c r="H111" s="431">
        <v>0.20721062619338057</v>
      </c>
      <c r="I111" s="432">
        <v>99.875521825209432</v>
      </c>
      <c r="J111" s="462">
        <v>2.328556683015076E-5</v>
      </c>
      <c r="K111" s="462"/>
      <c r="L111" s="462"/>
      <c r="M111" s="453">
        <v>485</v>
      </c>
      <c r="N111" s="453">
        <v>527</v>
      </c>
      <c r="O111" s="453">
        <v>482</v>
      </c>
      <c r="P111" s="284" t="s">
        <v>346</v>
      </c>
      <c r="Q111" s="446" t="s">
        <v>370</v>
      </c>
    </row>
    <row r="112" spans="1:29" s="63" customFormat="1" x14ac:dyDescent="0.2">
      <c r="A112" s="280" t="s">
        <v>110</v>
      </c>
      <c r="B112" s="280" t="s">
        <v>4</v>
      </c>
      <c r="C112" s="280">
        <v>32</v>
      </c>
      <c r="D112" s="280">
        <v>876</v>
      </c>
      <c r="E112" s="281">
        <v>41705.972222222219</v>
      </c>
      <c r="F112" s="281">
        <v>41706.163194444445</v>
      </c>
      <c r="G112" s="356">
        <v>4.5833333334303461</v>
      </c>
      <c r="H112" s="356">
        <v>1.7896825397204208</v>
      </c>
      <c r="I112" s="283">
        <v>869.78571430412455</v>
      </c>
      <c r="J112" s="436">
        <v>2.0278695928902736E-4</v>
      </c>
      <c r="K112" s="436">
        <v>2.6951954655571916E-4</v>
      </c>
      <c r="L112" s="436">
        <v>2.7123536077964958E-4</v>
      </c>
      <c r="M112" s="399">
        <v>320</v>
      </c>
      <c r="N112" s="399">
        <v>525</v>
      </c>
      <c r="O112" s="453">
        <v>486</v>
      </c>
      <c r="P112" s="284" t="s">
        <v>165</v>
      </c>
      <c r="Q112" s="446" t="s">
        <v>166</v>
      </c>
      <c r="R112" s="285"/>
    </row>
    <row r="113" spans="1:29" s="63" customFormat="1" x14ac:dyDescent="0.2">
      <c r="A113" s="280" t="s">
        <v>116</v>
      </c>
      <c r="B113" s="280" t="s">
        <v>4</v>
      </c>
      <c r="C113" s="280">
        <v>19</v>
      </c>
      <c r="D113" s="280">
        <v>890</v>
      </c>
      <c r="E113" s="281">
        <v>41727.469444444447</v>
      </c>
      <c r="F113" s="281">
        <v>41727.652777777781</v>
      </c>
      <c r="G113" s="356">
        <v>4.4000000000232831</v>
      </c>
      <c r="H113" s="356">
        <v>0.76935166994513204</v>
      </c>
      <c r="I113" s="283">
        <v>366.98074656382801</v>
      </c>
      <c r="J113" s="436">
        <v>8.5560050584223483E-5</v>
      </c>
      <c r="K113" s="436">
        <v>1.1371592195865661E-4</v>
      </c>
      <c r="L113" s="436">
        <v>1.144398597912831E-4</v>
      </c>
      <c r="M113" s="453">
        <v>420</v>
      </c>
      <c r="N113" s="399">
        <v>509</v>
      </c>
      <c r="O113" s="453">
        <v>477</v>
      </c>
      <c r="P113" s="284" t="s">
        <v>354</v>
      </c>
      <c r="Q113" s="446" t="s">
        <v>365</v>
      </c>
      <c r="R113" s="285"/>
    </row>
    <row r="114" spans="1:29" s="63" customFormat="1" x14ac:dyDescent="0.2">
      <c r="A114" s="419" t="s">
        <v>121</v>
      </c>
      <c r="B114" s="419" t="s">
        <v>175</v>
      </c>
      <c r="C114" s="278">
        <v>17</v>
      </c>
      <c r="D114" s="278">
        <v>1000</v>
      </c>
      <c r="E114" s="279">
        <v>41703.029166666667</v>
      </c>
      <c r="F114" s="279">
        <v>41703.958333333336</v>
      </c>
      <c r="G114" s="420">
        <v>22.300000000046566</v>
      </c>
      <c r="H114" s="420">
        <v>22.300000000046566</v>
      </c>
      <c r="I114" s="421">
        <v>10726.300000022398</v>
      </c>
      <c r="J114" s="464">
        <v>2.5007926960109667E-3</v>
      </c>
      <c r="K114" s="464">
        <v>3.3237468317579362E-3</v>
      </c>
      <c r="L114" s="464">
        <v>3.3449064551082778E-3</v>
      </c>
      <c r="M114" s="292">
        <v>0</v>
      </c>
      <c r="N114" s="292">
        <v>517</v>
      </c>
      <c r="O114" s="449">
        <v>481</v>
      </c>
      <c r="P114" s="333" t="s">
        <v>388</v>
      </c>
      <c r="Q114" s="447" t="s">
        <v>275</v>
      </c>
      <c r="R114" s="334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</row>
    <row r="115" spans="1:29" s="63" customFormat="1" x14ac:dyDescent="0.2">
      <c r="A115" s="419" t="s">
        <v>107</v>
      </c>
      <c r="B115" s="419" t="s">
        <v>175</v>
      </c>
      <c r="C115" s="278">
        <v>33</v>
      </c>
      <c r="D115" s="278">
        <v>1000</v>
      </c>
      <c r="E115" s="279">
        <v>41727.236111111109</v>
      </c>
      <c r="F115" s="279">
        <v>41728.168749999997</v>
      </c>
      <c r="G115" s="420">
        <v>22.383333333302289</v>
      </c>
      <c r="H115" s="420">
        <v>22.383333333302289</v>
      </c>
      <c r="I115" s="421">
        <v>2081.6499999971129</v>
      </c>
      <c r="J115" s="464">
        <v>4.853281295165284E-4</v>
      </c>
      <c r="K115" s="464">
        <v>6.4503860532568217E-4</v>
      </c>
      <c r="L115" s="464">
        <v>6.4914504743033001E-4</v>
      </c>
      <c r="M115" s="449">
        <v>0</v>
      </c>
      <c r="N115" s="449">
        <v>100</v>
      </c>
      <c r="O115" s="449">
        <v>93</v>
      </c>
      <c r="P115" s="333" t="s">
        <v>388</v>
      </c>
      <c r="Q115" s="447" t="s">
        <v>375</v>
      </c>
      <c r="R115" s="334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</row>
    <row r="116" spans="1:29" s="63" customFormat="1" x14ac:dyDescent="0.2">
      <c r="A116" s="419" t="s">
        <v>127</v>
      </c>
      <c r="B116" s="419" t="s">
        <v>175</v>
      </c>
      <c r="C116" s="278">
        <v>20</v>
      </c>
      <c r="D116" s="278">
        <v>1040</v>
      </c>
      <c r="E116" s="279">
        <v>41708.618055555555</v>
      </c>
      <c r="F116" s="279">
        <v>41709.881249999999</v>
      </c>
      <c r="G116" s="420">
        <v>30.316666666651145</v>
      </c>
      <c r="H116" s="420">
        <v>30.316666666651145</v>
      </c>
      <c r="I116" s="421">
        <v>5093.1999999973923</v>
      </c>
      <c r="J116" s="464">
        <v>1.1874586166049745E-3</v>
      </c>
      <c r="K116" s="464">
        <v>1.5782243050693626E-3</v>
      </c>
      <c r="L116" s="464">
        <v>1.5882715901208416E-3</v>
      </c>
      <c r="M116" s="292">
        <v>0</v>
      </c>
      <c r="N116" s="292">
        <v>180</v>
      </c>
      <c r="O116" s="449">
        <v>168</v>
      </c>
      <c r="P116" s="333" t="s">
        <v>394</v>
      </c>
      <c r="Q116" s="447" t="s">
        <v>243</v>
      </c>
      <c r="R116" s="334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</row>
    <row r="117" spans="1:29" s="63" customFormat="1" x14ac:dyDescent="0.2">
      <c r="A117" s="280" t="s">
        <v>108</v>
      </c>
      <c r="B117" s="416" t="s">
        <v>172</v>
      </c>
      <c r="C117" s="280">
        <v>42</v>
      </c>
      <c r="D117" s="280">
        <v>1100</v>
      </c>
      <c r="E117" s="281">
        <v>41727</v>
      </c>
      <c r="F117" s="281">
        <v>41727.208333333336</v>
      </c>
      <c r="G117" s="417">
        <v>5.0000000000582077</v>
      </c>
      <c r="H117" s="417"/>
      <c r="I117" s="418"/>
      <c r="J117" s="460"/>
      <c r="K117" s="460"/>
      <c r="L117" s="460"/>
      <c r="M117" s="453">
        <v>0</v>
      </c>
      <c r="N117" s="399">
        <v>410</v>
      </c>
      <c r="O117" s="453">
        <v>383</v>
      </c>
      <c r="P117" s="284" t="s">
        <v>353</v>
      </c>
      <c r="Q117" s="446" t="s">
        <v>383</v>
      </c>
      <c r="R117" s="285"/>
    </row>
    <row r="118" spans="1:29" s="63" customFormat="1" x14ac:dyDescent="0.2">
      <c r="A118" s="278" t="s">
        <v>119</v>
      </c>
      <c r="B118" s="331" t="s">
        <v>5</v>
      </c>
      <c r="C118" s="278">
        <v>13</v>
      </c>
      <c r="D118" s="278">
        <v>1160</v>
      </c>
      <c r="E118" s="279">
        <v>41716.421527777777</v>
      </c>
      <c r="F118" s="279">
        <v>41717.702777777777</v>
      </c>
      <c r="G118" s="364">
        <v>30.75</v>
      </c>
      <c r="H118" s="364">
        <v>30.75</v>
      </c>
      <c r="I118" s="332">
        <v>5166</v>
      </c>
      <c r="J118" s="461">
        <v>1.2044316369638811E-3</v>
      </c>
      <c r="K118" s="461">
        <v>1.6007827613273584E-3</v>
      </c>
      <c r="L118" s="461"/>
      <c r="M118" s="292">
        <v>0</v>
      </c>
      <c r="N118" s="292">
        <v>181</v>
      </c>
      <c r="O118" s="449">
        <v>168</v>
      </c>
      <c r="P118" s="333" t="s">
        <v>393</v>
      </c>
      <c r="Q118" s="447" t="s">
        <v>259</v>
      </c>
      <c r="R118" s="334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</row>
    <row r="119" spans="1:29" s="63" customFormat="1" x14ac:dyDescent="0.2">
      <c r="A119" s="280" t="s">
        <v>126</v>
      </c>
      <c r="B119" s="280" t="s">
        <v>4</v>
      </c>
      <c r="C119" s="280">
        <v>20</v>
      </c>
      <c r="D119" s="280">
        <v>1160</v>
      </c>
      <c r="E119" s="281">
        <v>41724.916666666664</v>
      </c>
      <c r="F119" s="281">
        <v>41725.135416666664</v>
      </c>
      <c r="G119" s="356">
        <v>5.25</v>
      </c>
      <c r="H119" s="356">
        <v>2.75</v>
      </c>
      <c r="I119" s="283">
        <v>426.25</v>
      </c>
      <c r="J119" s="436">
        <v>9.9378433073142529E-5</v>
      </c>
      <c r="K119" s="436">
        <v>1.320816205992618E-4</v>
      </c>
      <c r="L119" s="436">
        <v>1.3292247806670764E-4</v>
      </c>
      <c r="M119" s="453">
        <v>80</v>
      </c>
      <c r="N119" s="453">
        <v>168</v>
      </c>
      <c r="O119" s="453">
        <v>155</v>
      </c>
      <c r="P119" s="284" t="s">
        <v>251</v>
      </c>
      <c r="Q119" s="446" t="s">
        <v>358</v>
      </c>
      <c r="R119" s="285"/>
    </row>
    <row r="120" spans="1:29" s="63" customFormat="1" x14ac:dyDescent="0.2">
      <c r="A120" s="280" t="s">
        <v>115</v>
      </c>
      <c r="B120" s="286" t="s">
        <v>147</v>
      </c>
      <c r="C120" s="280">
        <v>84</v>
      </c>
      <c r="D120" s="280">
        <v>1160</v>
      </c>
      <c r="E120" s="281">
        <v>41729.916666666664</v>
      </c>
      <c r="F120" s="410">
        <v>41729.999988425923</v>
      </c>
      <c r="G120" s="408">
        <v>1.999722222215496</v>
      </c>
      <c r="H120" s="408">
        <v>1.1513552188513463</v>
      </c>
      <c r="I120" s="287">
        <v>344.25521043655255</v>
      </c>
      <c r="J120" s="465">
        <v>8.0261685373488644E-5</v>
      </c>
      <c r="K120" s="465">
        <v>1.0667398497172965E-4</v>
      </c>
      <c r="L120" s="465"/>
      <c r="M120" s="453">
        <v>140</v>
      </c>
      <c r="N120" s="399">
        <v>330</v>
      </c>
      <c r="O120" s="453">
        <v>299</v>
      </c>
      <c r="P120" s="284" t="s">
        <v>251</v>
      </c>
      <c r="Q120" s="446" t="s">
        <v>320</v>
      </c>
    </row>
    <row r="121" spans="1:29" s="63" customFormat="1" x14ac:dyDescent="0.2">
      <c r="A121" s="280" t="s">
        <v>115</v>
      </c>
      <c r="B121" s="416" t="s">
        <v>172</v>
      </c>
      <c r="C121" s="280">
        <v>79</v>
      </c>
      <c r="D121" s="280">
        <v>1160</v>
      </c>
      <c r="E121" s="281">
        <v>41713.958333333336</v>
      </c>
      <c r="F121" s="281">
        <v>41714.199305555558</v>
      </c>
      <c r="G121" s="417">
        <v>5.7833333333255723</v>
      </c>
      <c r="H121" s="417"/>
      <c r="I121" s="418"/>
      <c r="J121" s="460"/>
      <c r="K121" s="460"/>
      <c r="L121" s="460"/>
      <c r="M121" s="399">
        <v>0</v>
      </c>
      <c r="N121" s="399">
        <v>330</v>
      </c>
      <c r="O121" s="453">
        <v>299</v>
      </c>
      <c r="P121" s="284" t="s">
        <v>251</v>
      </c>
      <c r="Q121" s="446" t="s">
        <v>320</v>
      </c>
    </row>
    <row r="122" spans="1:29" s="63" customFormat="1" x14ac:dyDescent="0.2">
      <c r="A122" s="280" t="s">
        <v>126</v>
      </c>
      <c r="B122" s="416" t="s">
        <v>172</v>
      </c>
      <c r="C122" s="280">
        <v>17</v>
      </c>
      <c r="D122" s="280">
        <v>1160</v>
      </c>
      <c r="E122" s="281">
        <v>41717.916666666664</v>
      </c>
      <c r="F122" s="281">
        <v>41718.138888888891</v>
      </c>
      <c r="G122" s="417">
        <v>5.3333333334303461</v>
      </c>
      <c r="H122" s="417"/>
      <c r="I122" s="418"/>
      <c r="J122" s="460"/>
      <c r="K122" s="460"/>
      <c r="L122" s="460"/>
      <c r="M122" s="399">
        <v>0</v>
      </c>
      <c r="N122" s="399">
        <v>168</v>
      </c>
      <c r="O122" s="453">
        <v>155</v>
      </c>
      <c r="P122" s="284" t="s">
        <v>251</v>
      </c>
      <c r="Q122" s="446" t="s">
        <v>252</v>
      </c>
      <c r="R122" s="285"/>
    </row>
    <row r="123" spans="1:29" s="63" customFormat="1" x14ac:dyDescent="0.2">
      <c r="A123" s="280" t="s">
        <v>126</v>
      </c>
      <c r="B123" s="416" t="s">
        <v>172</v>
      </c>
      <c r="C123" s="280">
        <v>16</v>
      </c>
      <c r="D123" s="280">
        <v>1160</v>
      </c>
      <c r="E123" s="281">
        <v>41716.9375</v>
      </c>
      <c r="F123" s="281">
        <v>41717.159722222219</v>
      </c>
      <c r="G123" s="417">
        <v>5.3333333332557231</v>
      </c>
      <c r="H123" s="417"/>
      <c r="I123" s="418"/>
      <c r="J123" s="460"/>
      <c r="K123" s="460"/>
      <c r="L123" s="460"/>
      <c r="M123" s="399">
        <v>0</v>
      </c>
      <c r="N123" s="399">
        <v>168</v>
      </c>
      <c r="O123" s="453">
        <v>155</v>
      </c>
      <c r="P123" s="284" t="s">
        <v>251</v>
      </c>
      <c r="Q123" s="446" t="s">
        <v>252</v>
      </c>
      <c r="R123" s="285"/>
    </row>
    <row r="124" spans="1:29" s="63" customFormat="1" x14ac:dyDescent="0.2">
      <c r="A124" s="280" t="s">
        <v>115</v>
      </c>
      <c r="B124" s="416" t="s">
        <v>172</v>
      </c>
      <c r="C124" s="280">
        <v>80</v>
      </c>
      <c r="D124" s="280">
        <v>1160</v>
      </c>
      <c r="E124" s="281">
        <v>41714.9375</v>
      </c>
      <c r="F124" s="281">
        <v>41715.15625</v>
      </c>
      <c r="G124" s="417">
        <v>5.25</v>
      </c>
      <c r="H124" s="417"/>
      <c r="I124" s="418"/>
      <c r="J124" s="460"/>
      <c r="K124" s="460"/>
      <c r="L124" s="460"/>
      <c r="M124" s="399">
        <v>0</v>
      </c>
      <c r="N124" s="399">
        <v>330</v>
      </c>
      <c r="O124" s="453">
        <v>299</v>
      </c>
      <c r="P124" s="284" t="s">
        <v>251</v>
      </c>
      <c r="Q124" s="446" t="s">
        <v>320</v>
      </c>
    </row>
    <row r="125" spans="1:29" s="63" customFormat="1" x14ac:dyDescent="0.2">
      <c r="A125" s="280" t="s">
        <v>112</v>
      </c>
      <c r="B125" s="416" t="s">
        <v>172</v>
      </c>
      <c r="C125" s="280">
        <v>53</v>
      </c>
      <c r="D125" s="280">
        <v>1160</v>
      </c>
      <c r="E125" s="281">
        <v>41714.020833333336</v>
      </c>
      <c r="F125" s="281">
        <v>41714.236805555556</v>
      </c>
      <c r="G125" s="417">
        <v>5.1833333332906477</v>
      </c>
      <c r="H125" s="417"/>
      <c r="I125" s="418"/>
      <c r="J125" s="460"/>
      <c r="K125" s="460"/>
      <c r="L125" s="460"/>
      <c r="M125" s="399">
        <v>0</v>
      </c>
      <c r="N125" s="399">
        <v>330</v>
      </c>
      <c r="O125" s="453">
        <v>303</v>
      </c>
      <c r="P125" s="284" t="s">
        <v>251</v>
      </c>
      <c r="Q125" s="446" t="s">
        <v>320</v>
      </c>
      <c r="R125" s="285"/>
    </row>
    <row r="126" spans="1:29" s="63" customFormat="1" x14ac:dyDescent="0.2">
      <c r="A126" s="280" t="s">
        <v>126</v>
      </c>
      <c r="B126" s="416" t="s">
        <v>172</v>
      </c>
      <c r="C126" s="280">
        <v>21</v>
      </c>
      <c r="D126" s="280">
        <v>1160</v>
      </c>
      <c r="E126" s="281">
        <v>41725.958333333336</v>
      </c>
      <c r="F126" s="281">
        <v>41726.173611111109</v>
      </c>
      <c r="G126" s="417">
        <v>5.1666666665696539</v>
      </c>
      <c r="H126" s="417"/>
      <c r="I126" s="418"/>
      <c r="J126" s="460"/>
      <c r="K126" s="460"/>
      <c r="L126" s="460"/>
      <c r="M126" s="453">
        <v>0</v>
      </c>
      <c r="N126" s="453">
        <v>168</v>
      </c>
      <c r="O126" s="453">
        <v>155</v>
      </c>
      <c r="P126" s="284" t="s">
        <v>251</v>
      </c>
      <c r="Q126" s="446" t="s">
        <v>358</v>
      </c>
      <c r="R126" s="285"/>
    </row>
    <row r="127" spans="1:29" s="63" customFormat="1" x14ac:dyDescent="0.2">
      <c r="A127" s="280" t="s">
        <v>115</v>
      </c>
      <c r="B127" s="416" t="s">
        <v>172</v>
      </c>
      <c r="C127" s="280">
        <v>72</v>
      </c>
      <c r="D127" s="280">
        <v>1160</v>
      </c>
      <c r="E127" s="281">
        <v>41702.979166666664</v>
      </c>
      <c r="F127" s="281">
        <v>41703.1875</v>
      </c>
      <c r="G127" s="417">
        <v>5.0000000000582077</v>
      </c>
      <c r="H127" s="417"/>
      <c r="I127" s="418"/>
      <c r="J127" s="460"/>
      <c r="K127" s="460"/>
      <c r="L127" s="460"/>
      <c r="M127" s="399">
        <v>0</v>
      </c>
      <c r="N127" s="399">
        <v>330</v>
      </c>
      <c r="O127" s="453">
        <v>299</v>
      </c>
      <c r="P127" s="284" t="s">
        <v>251</v>
      </c>
      <c r="Q127" s="446" t="s">
        <v>318</v>
      </c>
    </row>
    <row r="128" spans="1:29" s="63" customFormat="1" x14ac:dyDescent="0.2">
      <c r="A128" s="280" t="s">
        <v>112</v>
      </c>
      <c r="B128" s="416" t="s">
        <v>172</v>
      </c>
      <c r="C128" s="280">
        <v>50</v>
      </c>
      <c r="D128" s="280">
        <v>1160</v>
      </c>
      <c r="E128" s="281">
        <v>41704.947916666664</v>
      </c>
      <c r="F128" s="281">
        <v>41705.145833333336</v>
      </c>
      <c r="G128" s="417">
        <v>4.7500000001164153</v>
      </c>
      <c r="H128" s="417"/>
      <c r="I128" s="418"/>
      <c r="J128" s="460"/>
      <c r="K128" s="460"/>
      <c r="L128" s="460"/>
      <c r="M128" s="399">
        <v>0</v>
      </c>
      <c r="N128" s="399">
        <v>330</v>
      </c>
      <c r="O128" s="453">
        <v>303</v>
      </c>
      <c r="P128" s="284" t="s">
        <v>251</v>
      </c>
      <c r="Q128" s="446" t="s">
        <v>318</v>
      </c>
      <c r="R128" s="285"/>
    </row>
    <row r="129" spans="1:29" s="63" customFormat="1" x14ac:dyDescent="0.2">
      <c r="A129" s="280" t="s">
        <v>115</v>
      </c>
      <c r="B129" s="416" t="s">
        <v>172</v>
      </c>
      <c r="C129" s="280">
        <v>82</v>
      </c>
      <c r="D129" s="280">
        <v>1160</v>
      </c>
      <c r="E129" s="281">
        <v>41723.947916666664</v>
      </c>
      <c r="F129" s="281">
        <v>41724.145833333336</v>
      </c>
      <c r="G129" s="417">
        <v>4.7500000001164153</v>
      </c>
      <c r="H129" s="417"/>
      <c r="I129" s="418"/>
      <c r="J129" s="460"/>
      <c r="K129" s="460"/>
      <c r="L129" s="460"/>
      <c r="M129" s="453">
        <v>0</v>
      </c>
      <c r="N129" s="399">
        <v>330</v>
      </c>
      <c r="O129" s="453">
        <v>299</v>
      </c>
      <c r="P129" s="284" t="s">
        <v>251</v>
      </c>
      <c r="Q129" s="446" t="s">
        <v>320</v>
      </c>
    </row>
    <row r="130" spans="1:29" s="63" customFormat="1" x14ac:dyDescent="0.2">
      <c r="A130" s="280" t="s">
        <v>115</v>
      </c>
      <c r="B130" s="416" t="s">
        <v>172</v>
      </c>
      <c r="C130" s="280">
        <v>75</v>
      </c>
      <c r="D130" s="280">
        <v>1160</v>
      </c>
      <c r="E130" s="281">
        <v>41704.947916666664</v>
      </c>
      <c r="F130" s="281">
        <v>41705.138888888891</v>
      </c>
      <c r="G130" s="417">
        <v>4.5833333334303461</v>
      </c>
      <c r="H130" s="417"/>
      <c r="I130" s="418"/>
      <c r="J130" s="460"/>
      <c r="K130" s="460"/>
      <c r="L130" s="460"/>
      <c r="M130" s="399">
        <v>0</v>
      </c>
      <c r="N130" s="399">
        <v>330</v>
      </c>
      <c r="O130" s="453">
        <v>299</v>
      </c>
      <c r="P130" s="284" t="s">
        <v>251</v>
      </c>
      <c r="Q130" s="446" t="s">
        <v>318</v>
      </c>
    </row>
    <row r="131" spans="1:29" s="63" customFormat="1" x14ac:dyDescent="0.2">
      <c r="A131" s="280" t="s">
        <v>115</v>
      </c>
      <c r="B131" s="416" t="s">
        <v>172</v>
      </c>
      <c r="C131" s="280">
        <v>83</v>
      </c>
      <c r="D131" s="280">
        <v>1160</v>
      </c>
      <c r="E131" s="281">
        <v>41728.940972222219</v>
      </c>
      <c r="F131" s="281">
        <v>41729.12777777778</v>
      </c>
      <c r="G131" s="417">
        <v>4.4833333334536292</v>
      </c>
      <c r="H131" s="417"/>
      <c r="I131" s="418"/>
      <c r="J131" s="460"/>
      <c r="K131" s="460"/>
      <c r="L131" s="460"/>
      <c r="M131" s="453">
        <v>0</v>
      </c>
      <c r="N131" s="399">
        <v>330</v>
      </c>
      <c r="O131" s="453">
        <v>299</v>
      </c>
      <c r="P131" s="284" t="s">
        <v>251</v>
      </c>
      <c r="Q131" s="446" t="s">
        <v>320</v>
      </c>
    </row>
    <row r="132" spans="1:29" s="63" customFormat="1" x14ac:dyDescent="0.2">
      <c r="A132" s="280" t="s">
        <v>112</v>
      </c>
      <c r="B132" s="416" t="s">
        <v>172</v>
      </c>
      <c r="C132" s="280">
        <v>51</v>
      </c>
      <c r="D132" s="280">
        <v>1160</v>
      </c>
      <c r="E132" s="281">
        <v>41705.572916666664</v>
      </c>
      <c r="F132" s="281">
        <v>41705.736111111109</v>
      </c>
      <c r="G132" s="417">
        <v>3.9166666666860692</v>
      </c>
      <c r="H132" s="417"/>
      <c r="I132" s="418"/>
      <c r="J132" s="460"/>
      <c r="K132" s="460"/>
      <c r="L132" s="460"/>
      <c r="M132" s="399">
        <v>0</v>
      </c>
      <c r="N132" s="399">
        <v>330</v>
      </c>
      <c r="O132" s="453">
        <v>303</v>
      </c>
      <c r="P132" s="284" t="s">
        <v>251</v>
      </c>
      <c r="Q132" s="446" t="s">
        <v>318</v>
      </c>
      <c r="R132" s="285"/>
    </row>
    <row r="133" spans="1:29" s="63" customFormat="1" x14ac:dyDescent="0.2">
      <c r="A133" s="280" t="s">
        <v>115</v>
      </c>
      <c r="B133" s="416" t="s">
        <v>172</v>
      </c>
      <c r="C133" s="280">
        <v>78</v>
      </c>
      <c r="D133" s="280">
        <v>1160</v>
      </c>
      <c r="E133" s="281">
        <v>41705.572916666664</v>
      </c>
      <c r="F133" s="281">
        <v>41705.736111111109</v>
      </c>
      <c r="G133" s="417">
        <v>3.9166666666860692</v>
      </c>
      <c r="H133" s="417"/>
      <c r="I133" s="418"/>
      <c r="J133" s="460"/>
      <c r="K133" s="460"/>
      <c r="L133" s="460"/>
      <c r="M133" s="399">
        <v>0</v>
      </c>
      <c r="N133" s="399">
        <v>330</v>
      </c>
      <c r="O133" s="453">
        <v>299</v>
      </c>
      <c r="P133" s="284" t="s">
        <v>251</v>
      </c>
      <c r="Q133" s="446" t="s">
        <v>318</v>
      </c>
    </row>
    <row r="134" spans="1:29" s="335" customFormat="1" x14ac:dyDescent="0.2">
      <c r="A134" s="280" t="s">
        <v>112</v>
      </c>
      <c r="B134" s="416" t="s">
        <v>172</v>
      </c>
      <c r="C134" s="280">
        <v>49</v>
      </c>
      <c r="D134" s="280">
        <v>1160</v>
      </c>
      <c r="E134" s="281">
        <v>41703.972222222219</v>
      </c>
      <c r="F134" s="281">
        <v>41704.041666666664</v>
      </c>
      <c r="G134" s="417">
        <v>1.6666666666860692</v>
      </c>
      <c r="H134" s="417"/>
      <c r="I134" s="418"/>
      <c r="J134" s="460"/>
      <c r="K134" s="460"/>
      <c r="L134" s="460"/>
      <c r="M134" s="399">
        <v>0</v>
      </c>
      <c r="N134" s="399">
        <v>330</v>
      </c>
      <c r="O134" s="453">
        <v>303</v>
      </c>
      <c r="P134" s="284" t="s">
        <v>251</v>
      </c>
      <c r="Q134" s="446" t="s">
        <v>318</v>
      </c>
      <c r="R134" s="285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</row>
    <row r="135" spans="1:29" s="63" customFormat="1" x14ac:dyDescent="0.2">
      <c r="A135" s="280" t="s">
        <v>115</v>
      </c>
      <c r="B135" s="416" t="s">
        <v>172</v>
      </c>
      <c r="C135" s="280">
        <v>74</v>
      </c>
      <c r="D135" s="280">
        <v>1160</v>
      </c>
      <c r="E135" s="281">
        <v>41704.020833333336</v>
      </c>
      <c r="F135" s="281">
        <v>41704.041666666664</v>
      </c>
      <c r="G135" s="417">
        <v>0.49999999988358468</v>
      </c>
      <c r="H135" s="417"/>
      <c r="I135" s="418"/>
      <c r="J135" s="460"/>
      <c r="K135" s="460"/>
      <c r="L135" s="460"/>
      <c r="M135" s="399">
        <v>0</v>
      </c>
      <c r="N135" s="399">
        <v>330</v>
      </c>
      <c r="O135" s="453">
        <v>299</v>
      </c>
      <c r="P135" s="284" t="s">
        <v>251</v>
      </c>
      <c r="Q135" s="446" t="s">
        <v>318</v>
      </c>
    </row>
    <row r="136" spans="1:29" s="63" customFormat="1" x14ac:dyDescent="0.2">
      <c r="A136" s="280" t="s">
        <v>132</v>
      </c>
      <c r="B136" s="280" t="s">
        <v>4</v>
      </c>
      <c r="C136" s="280">
        <v>39</v>
      </c>
      <c r="D136" s="280">
        <v>1400</v>
      </c>
      <c r="E136" s="281">
        <v>41717.25</v>
      </c>
      <c r="F136" s="281">
        <v>41718.291666666664</v>
      </c>
      <c r="G136" s="356">
        <v>24.999999999941792</v>
      </c>
      <c r="H136" s="356">
        <v>0.80645161290134815</v>
      </c>
      <c r="I136" s="283">
        <v>388.70967741844981</v>
      </c>
      <c r="J136" s="436">
        <v>9.0626061377624008E-5</v>
      </c>
      <c r="K136" s="436">
        <v>1.204490419613962E-4</v>
      </c>
      <c r="L136" s="436">
        <v>1.2121584415477043E-4</v>
      </c>
      <c r="M136" s="399">
        <v>510</v>
      </c>
      <c r="N136" s="399">
        <v>527</v>
      </c>
      <c r="O136" s="453">
        <v>482</v>
      </c>
      <c r="P136" s="284" t="s">
        <v>293</v>
      </c>
      <c r="Q136" s="446" t="s">
        <v>304</v>
      </c>
    </row>
    <row r="137" spans="1:29" s="63" customFormat="1" x14ac:dyDescent="0.2">
      <c r="A137" s="280" t="s">
        <v>132</v>
      </c>
      <c r="B137" s="280" t="s">
        <v>4</v>
      </c>
      <c r="C137" s="280">
        <v>30</v>
      </c>
      <c r="D137" s="280">
        <v>1400</v>
      </c>
      <c r="E137" s="281">
        <v>41706.815972222219</v>
      </c>
      <c r="F137" s="281">
        <v>41707.227777777778</v>
      </c>
      <c r="G137" s="356">
        <v>9.8833333334187046</v>
      </c>
      <c r="H137" s="356">
        <v>0.16878557874908603</v>
      </c>
      <c r="I137" s="283">
        <v>81.354648957059467</v>
      </c>
      <c r="J137" s="436">
        <v>1.8967501552066016E-5</v>
      </c>
      <c r="K137" s="436">
        <v>2.5209275959020431E-5</v>
      </c>
      <c r="L137" s="436">
        <v>2.5369763147494278E-5</v>
      </c>
      <c r="M137" s="399">
        <v>518</v>
      </c>
      <c r="N137" s="399">
        <v>527</v>
      </c>
      <c r="O137" s="453">
        <v>482</v>
      </c>
      <c r="P137" s="284" t="s">
        <v>293</v>
      </c>
      <c r="Q137" s="446" t="s">
        <v>295</v>
      </c>
    </row>
    <row r="138" spans="1:29" s="63" customFormat="1" x14ac:dyDescent="0.2">
      <c r="A138" s="280" t="s">
        <v>132</v>
      </c>
      <c r="B138" s="280" t="s">
        <v>4</v>
      </c>
      <c r="C138" s="280">
        <v>29</v>
      </c>
      <c r="D138" s="280">
        <v>1400</v>
      </c>
      <c r="E138" s="281">
        <v>41705.811805555553</v>
      </c>
      <c r="F138" s="281">
        <v>41705.965277777781</v>
      </c>
      <c r="G138" s="356">
        <v>3.6833333334652707</v>
      </c>
      <c r="H138" s="356">
        <v>6.989247312078313E-2</v>
      </c>
      <c r="I138" s="283">
        <v>33.688172044217467</v>
      </c>
      <c r="J138" s="436">
        <v>7.8542586530270425E-6</v>
      </c>
      <c r="K138" s="436">
        <v>1.0438916970385899E-5</v>
      </c>
      <c r="L138" s="436">
        <v>1.0505373160480867E-5</v>
      </c>
      <c r="M138" s="399">
        <v>517</v>
      </c>
      <c r="N138" s="399">
        <v>527</v>
      </c>
      <c r="O138" s="453">
        <v>482</v>
      </c>
      <c r="P138" s="284" t="s">
        <v>293</v>
      </c>
      <c r="Q138" s="446" t="s">
        <v>294</v>
      </c>
    </row>
    <row r="139" spans="1:29" s="63" customFormat="1" x14ac:dyDescent="0.2">
      <c r="A139" s="280" t="s">
        <v>132</v>
      </c>
      <c r="B139" s="280" t="s">
        <v>4</v>
      </c>
      <c r="C139" s="280">
        <v>33</v>
      </c>
      <c r="D139" s="280">
        <v>1400</v>
      </c>
      <c r="E139" s="281">
        <v>41712.220833333333</v>
      </c>
      <c r="F139" s="281">
        <v>41712.414583333331</v>
      </c>
      <c r="G139" s="356">
        <v>4.6499999999650754</v>
      </c>
      <c r="H139" s="356">
        <v>1.7647058823396872E-2</v>
      </c>
      <c r="I139" s="283">
        <v>8.5058823528772916</v>
      </c>
      <c r="J139" s="436">
        <v>1.9831114607236128E-6</v>
      </c>
      <c r="K139" s="436">
        <v>2.635708447612187E-6</v>
      </c>
      <c r="L139" s="436">
        <v>2.6524878838435832E-6</v>
      </c>
      <c r="M139" s="399">
        <v>525</v>
      </c>
      <c r="N139" s="399">
        <v>527</v>
      </c>
      <c r="O139" s="453">
        <v>482</v>
      </c>
      <c r="P139" s="284" t="s">
        <v>293</v>
      </c>
      <c r="Q139" s="446" t="s">
        <v>298</v>
      </c>
    </row>
    <row r="140" spans="1:29" s="335" customFormat="1" x14ac:dyDescent="0.2">
      <c r="A140" s="280" t="s">
        <v>132</v>
      </c>
      <c r="B140" s="280" t="s">
        <v>4</v>
      </c>
      <c r="C140" s="280">
        <v>35</v>
      </c>
      <c r="D140" s="280">
        <v>1400</v>
      </c>
      <c r="E140" s="281">
        <v>41712.463888888888</v>
      </c>
      <c r="F140" s="281">
        <v>41712.518055555556</v>
      </c>
      <c r="G140" s="356">
        <v>1.3000000000465661</v>
      </c>
      <c r="H140" s="356">
        <v>1.7267552182781712E-2</v>
      </c>
      <c r="I140" s="283">
        <v>8.3229601521007854</v>
      </c>
      <c r="J140" s="436">
        <v>1.9404639025125634E-6</v>
      </c>
      <c r="K140" s="436">
        <v>2.5790265456247514E-6</v>
      </c>
      <c r="L140" s="436">
        <v>2.5954451337658612E-6</v>
      </c>
      <c r="M140" s="399">
        <v>520</v>
      </c>
      <c r="N140" s="399">
        <v>527</v>
      </c>
      <c r="O140" s="453">
        <v>482</v>
      </c>
      <c r="P140" s="284" t="s">
        <v>293</v>
      </c>
      <c r="Q140" s="446" t="s">
        <v>300</v>
      </c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</row>
    <row r="141" spans="1:29" s="63" customFormat="1" x14ac:dyDescent="0.2">
      <c r="A141" s="280" t="s">
        <v>115</v>
      </c>
      <c r="B141" s="280" t="s">
        <v>4</v>
      </c>
      <c r="C141" s="280">
        <v>77</v>
      </c>
      <c r="D141" s="280">
        <v>1455</v>
      </c>
      <c r="E141" s="281">
        <v>41705.307638888888</v>
      </c>
      <c r="F141" s="281">
        <v>41705.494444444441</v>
      </c>
      <c r="G141" s="356">
        <v>4.4833333332790062</v>
      </c>
      <c r="H141" s="356">
        <v>9.5101010099857705E-2</v>
      </c>
      <c r="I141" s="283">
        <v>28.435202019857453</v>
      </c>
      <c r="J141" s="436">
        <v>6.6295503128485417E-6</v>
      </c>
      <c r="K141" s="436">
        <v>8.8111849028743117E-6</v>
      </c>
      <c r="L141" s="436">
        <v>8.8672786318050505E-6</v>
      </c>
      <c r="M141" s="399">
        <v>323</v>
      </c>
      <c r="N141" s="399">
        <v>330</v>
      </c>
      <c r="O141" s="453">
        <v>299</v>
      </c>
      <c r="P141" s="284" t="s">
        <v>325</v>
      </c>
      <c r="Q141" s="446" t="s">
        <v>326</v>
      </c>
    </row>
    <row r="142" spans="1:29" s="63" customFormat="1" x14ac:dyDescent="0.2">
      <c r="A142" s="280" t="s">
        <v>115</v>
      </c>
      <c r="B142" s="280" t="s">
        <v>4</v>
      </c>
      <c r="C142" s="280">
        <v>76</v>
      </c>
      <c r="D142" s="280">
        <v>1455</v>
      </c>
      <c r="E142" s="281">
        <v>41705.239583333336</v>
      </c>
      <c r="F142" s="281">
        <v>41705.307638888888</v>
      </c>
      <c r="G142" s="356">
        <v>1.6333333332440816</v>
      </c>
      <c r="H142" s="356">
        <v>8.9090909086040809E-2</v>
      </c>
      <c r="I142" s="283">
        <v>26.638181816726203</v>
      </c>
      <c r="J142" s="436">
        <v>6.21058244894716E-6</v>
      </c>
      <c r="K142" s="436">
        <v>8.2543442209289967E-6</v>
      </c>
      <c r="L142" s="436">
        <v>8.3068929930105781E-6</v>
      </c>
      <c r="M142" s="399">
        <v>312</v>
      </c>
      <c r="N142" s="399">
        <v>330</v>
      </c>
      <c r="O142" s="453">
        <v>299</v>
      </c>
      <c r="P142" s="284" t="s">
        <v>325</v>
      </c>
      <c r="Q142" s="446" t="s">
        <v>326</v>
      </c>
    </row>
    <row r="143" spans="1:29" s="63" customFormat="1" x14ac:dyDescent="0.2">
      <c r="A143" s="419" t="s">
        <v>108</v>
      </c>
      <c r="B143" s="419" t="s">
        <v>175</v>
      </c>
      <c r="C143" s="278">
        <v>32</v>
      </c>
      <c r="D143" s="278">
        <v>1471</v>
      </c>
      <c r="E143" s="279">
        <v>41704.04583333333</v>
      </c>
      <c r="F143" s="279">
        <v>41704.533333333333</v>
      </c>
      <c r="G143" s="420">
        <v>11.700000000069849</v>
      </c>
      <c r="H143" s="420">
        <v>11.700000000069849</v>
      </c>
      <c r="I143" s="421">
        <v>4481.1000000267522</v>
      </c>
      <c r="J143" s="464">
        <v>1.0447500209893668E-3</v>
      </c>
      <c r="K143" s="464">
        <v>1.3885535485533972E-3</v>
      </c>
      <c r="L143" s="464">
        <v>1.3973933524182511E-3</v>
      </c>
      <c r="M143" s="292">
        <v>0</v>
      </c>
      <c r="N143" s="292">
        <v>410</v>
      </c>
      <c r="O143" s="449">
        <v>383</v>
      </c>
      <c r="P143" s="333" t="s">
        <v>395</v>
      </c>
      <c r="Q143" s="447" t="s">
        <v>177</v>
      </c>
      <c r="R143" s="334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</row>
    <row r="144" spans="1:29" s="63" customFormat="1" x14ac:dyDescent="0.2">
      <c r="A144" s="280" t="s">
        <v>110</v>
      </c>
      <c r="B144" s="280" t="s">
        <v>4</v>
      </c>
      <c r="C144" s="280">
        <v>26</v>
      </c>
      <c r="D144" s="280">
        <v>1710</v>
      </c>
      <c r="E144" s="407">
        <v>41691.425694444442</v>
      </c>
      <c r="F144" s="281">
        <v>41702.27847222222</v>
      </c>
      <c r="G144" s="356">
        <v>260.46666666667443</v>
      </c>
      <c r="H144" s="356">
        <v>1.4883809523809968</v>
      </c>
      <c r="I144" s="283">
        <v>723.35314285716447</v>
      </c>
      <c r="J144" s="436">
        <v>1.6864680796640005E-4</v>
      </c>
      <c r="K144" s="436">
        <v>2.2414464603904663E-4</v>
      </c>
      <c r="L144" s="436">
        <v>2.2557159475874598E-4</v>
      </c>
      <c r="M144" s="399">
        <v>522</v>
      </c>
      <c r="N144" s="399">
        <v>525</v>
      </c>
      <c r="O144" s="453">
        <v>486</v>
      </c>
      <c r="P144" s="284" t="s">
        <v>159</v>
      </c>
      <c r="Q144" s="446" t="s">
        <v>160</v>
      </c>
      <c r="R144" s="285"/>
    </row>
    <row r="145" spans="1:29" s="63" customFormat="1" x14ac:dyDescent="0.2">
      <c r="A145" s="280" t="s">
        <v>110</v>
      </c>
      <c r="B145" s="280" t="s">
        <v>4</v>
      </c>
      <c r="C145" s="280">
        <v>31</v>
      </c>
      <c r="D145" s="280">
        <v>1710</v>
      </c>
      <c r="E145" s="281">
        <v>41702.364583333336</v>
      </c>
      <c r="F145" s="281">
        <v>41710.759722222225</v>
      </c>
      <c r="G145" s="356">
        <v>201.48333333333721</v>
      </c>
      <c r="H145" s="356">
        <v>1.1513333333333555</v>
      </c>
      <c r="I145" s="283">
        <v>559.5480000000108</v>
      </c>
      <c r="J145" s="436">
        <v>1.3045631312425063E-4</v>
      </c>
      <c r="K145" s="436">
        <v>1.733865258488614E-4</v>
      </c>
      <c r="L145" s="436">
        <v>1.7449033843348167E-4</v>
      </c>
      <c r="M145" s="399">
        <v>522</v>
      </c>
      <c r="N145" s="399">
        <v>525</v>
      </c>
      <c r="O145" s="453">
        <v>486</v>
      </c>
      <c r="P145" s="284" t="s">
        <v>159</v>
      </c>
      <c r="Q145" s="446" t="s">
        <v>160</v>
      </c>
      <c r="R145" s="285"/>
    </row>
    <row r="146" spans="1:29" s="63" customFormat="1" x14ac:dyDescent="0.2">
      <c r="A146" s="280" t="s">
        <v>110</v>
      </c>
      <c r="B146" s="280" t="s">
        <v>4</v>
      </c>
      <c r="C146" s="280">
        <v>34</v>
      </c>
      <c r="D146" s="280">
        <v>1710</v>
      </c>
      <c r="E146" s="281">
        <v>41711.260416666664</v>
      </c>
      <c r="F146" s="281">
        <v>41712.990972222222</v>
      </c>
      <c r="G146" s="356">
        <v>41.53333333338378</v>
      </c>
      <c r="H146" s="356">
        <v>0.23733333333362161</v>
      </c>
      <c r="I146" s="283">
        <v>115.3440000001401</v>
      </c>
      <c r="J146" s="436">
        <v>2.6891978849038063E-5</v>
      </c>
      <c r="K146" s="436">
        <v>3.5741518935882129E-5</v>
      </c>
      <c r="L146" s="436">
        <v>3.5969056446087856E-5</v>
      </c>
      <c r="M146" s="399">
        <v>522</v>
      </c>
      <c r="N146" s="399">
        <v>525</v>
      </c>
      <c r="O146" s="453">
        <v>486</v>
      </c>
      <c r="P146" s="284" t="s">
        <v>159</v>
      </c>
      <c r="Q146" s="446" t="s">
        <v>160</v>
      </c>
      <c r="R146" s="285"/>
    </row>
    <row r="147" spans="1:29" s="63" customFormat="1" x14ac:dyDescent="0.2">
      <c r="A147" s="280" t="s">
        <v>116</v>
      </c>
      <c r="B147" s="280" t="s">
        <v>4</v>
      </c>
      <c r="C147" s="280">
        <v>18</v>
      </c>
      <c r="D147" s="280">
        <v>1850</v>
      </c>
      <c r="E147" s="281">
        <v>41719.81527777778</v>
      </c>
      <c r="F147" s="281">
        <v>41720.256944444445</v>
      </c>
      <c r="G147" s="356">
        <v>10.599999999976717</v>
      </c>
      <c r="H147" s="356">
        <v>3.3111984282834932</v>
      </c>
      <c r="I147" s="283">
        <v>1579.4416502912263</v>
      </c>
      <c r="J147" s="436">
        <v>3.6824031985079275E-4</v>
      </c>
      <c r="K147" s="436">
        <v>4.8941985410542565E-4</v>
      </c>
      <c r="L147" s="436">
        <v>4.9253559675889751E-4</v>
      </c>
      <c r="M147" s="399">
        <v>350</v>
      </c>
      <c r="N147" s="399">
        <v>509</v>
      </c>
      <c r="O147" s="453">
        <v>477</v>
      </c>
      <c r="P147" s="284" t="s">
        <v>398</v>
      </c>
      <c r="Q147" s="446" t="s">
        <v>285</v>
      </c>
      <c r="R147" s="285"/>
    </row>
    <row r="148" spans="1:29" s="63" customFormat="1" x14ac:dyDescent="0.2">
      <c r="A148" s="280" t="s">
        <v>110</v>
      </c>
      <c r="B148" s="280" t="s">
        <v>4</v>
      </c>
      <c r="C148" s="280">
        <v>37</v>
      </c>
      <c r="D148" s="280">
        <v>1850</v>
      </c>
      <c r="E148" s="281">
        <v>41729.8125</v>
      </c>
      <c r="F148" s="410">
        <v>41729.999988425923</v>
      </c>
      <c r="G148" s="356">
        <v>4.4997222221572883</v>
      </c>
      <c r="H148" s="356">
        <v>1.6284708994473995</v>
      </c>
      <c r="I148" s="283">
        <v>791.43685713143623</v>
      </c>
      <c r="J148" s="436">
        <v>1.8452024571977642E-4</v>
      </c>
      <c r="K148" s="436">
        <v>2.4524167200447278E-4</v>
      </c>
      <c r="L148" s="436">
        <v>2.4680292852372401E-4</v>
      </c>
      <c r="M148" s="453">
        <v>335</v>
      </c>
      <c r="N148" s="399">
        <v>525</v>
      </c>
      <c r="O148" s="453">
        <v>486</v>
      </c>
      <c r="P148" s="284" t="s">
        <v>284</v>
      </c>
      <c r="Q148" s="446" t="s">
        <v>381</v>
      </c>
      <c r="R148" s="285"/>
    </row>
    <row r="149" spans="1:29" s="335" customFormat="1" x14ac:dyDescent="0.2">
      <c r="A149" s="280" t="s">
        <v>110</v>
      </c>
      <c r="B149" s="416" t="s">
        <v>172</v>
      </c>
      <c r="C149" s="280">
        <v>36</v>
      </c>
      <c r="D149" s="280">
        <v>1850</v>
      </c>
      <c r="E149" s="281">
        <v>41728.802083333336</v>
      </c>
      <c r="F149" s="281">
        <v>41729.8125</v>
      </c>
      <c r="G149" s="417">
        <v>24.249999999941792</v>
      </c>
      <c r="H149" s="417"/>
      <c r="I149" s="418"/>
      <c r="J149" s="460"/>
      <c r="K149" s="460"/>
      <c r="L149" s="460"/>
      <c r="M149" s="453">
        <v>0</v>
      </c>
      <c r="N149" s="399">
        <v>525</v>
      </c>
      <c r="O149" s="453">
        <v>486</v>
      </c>
      <c r="P149" s="284" t="s">
        <v>284</v>
      </c>
      <c r="Q149" s="446" t="s">
        <v>380</v>
      </c>
      <c r="R149" s="285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</row>
    <row r="150" spans="1:29" s="63" customFormat="1" x14ac:dyDescent="0.2">
      <c r="A150" s="280" t="s">
        <v>119</v>
      </c>
      <c r="B150" s="286" t="s">
        <v>147</v>
      </c>
      <c r="C150" s="280">
        <v>11</v>
      </c>
      <c r="D150" s="280">
        <v>1980</v>
      </c>
      <c r="E150" s="281">
        <v>41704.885416666664</v>
      </c>
      <c r="F150" s="281">
        <v>41704.955555555556</v>
      </c>
      <c r="G150" s="408">
        <v>1.683333333407063</v>
      </c>
      <c r="H150" s="408">
        <v>0.28830570903656882</v>
      </c>
      <c r="I150" s="287">
        <v>48.435359118143566</v>
      </c>
      <c r="J150" s="465">
        <v>1.1292504620518602E-5</v>
      </c>
      <c r="K150" s="465">
        <v>1.5008611675382133E-5</v>
      </c>
      <c r="L150" s="465"/>
      <c r="M150" s="399">
        <v>150</v>
      </c>
      <c r="N150" s="399">
        <v>181</v>
      </c>
      <c r="O150" s="453">
        <v>168</v>
      </c>
      <c r="P150" s="284" t="s">
        <v>255</v>
      </c>
      <c r="Q150" s="446" t="s">
        <v>256</v>
      </c>
      <c r="R150" s="285"/>
    </row>
    <row r="151" spans="1:29" s="63" customFormat="1" x14ac:dyDescent="0.2">
      <c r="A151" s="280" t="s">
        <v>111</v>
      </c>
      <c r="B151" s="416" t="s">
        <v>172</v>
      </c>
      <c r="C151" s="280">
        <v>27</v>
      </c>
      <c r="D151" s="280">
        <v>1980</v>
      </c>
      <c r="E151" s="281">
        <v>41711.884027777778</v>
      </c>
      <c r="F151" s="281">
        <v>41712.012499999997</v>
      </c>
      <c r="G151" s="417">
        <v>3.0833333332557231</v>
      </c>
      <c r="H151" s="417"/>
      <c r="I151" s="418"/>
      <c r="J151" s="460"/>
      <c r="K151" s="460"/>
      <c r="L151" s="460"/>
      <c r="M151" s="399">
        <v>0</v>
      </c>
      <c r="N151" s="399">
        <v>261</v>
      </c>
      <c r="O151" s="453">
        <v>240</v>
      </c>
      <c r="P151" s="284" t="s">
        <v>255</v>
      </c>
      <c r="Q151" s="446" t="s">
        <v>271</v>
      </c>
      <c r="R151" s="285"/>
    </row>
    <row r="152" spans="1:29" s="139" customFormat="1" ht="8.25" x14ac:dyDescent="0.15">
      <c r="A152" s="133"/>
      <c r="B152" s="133"/>
      <c r="C152" s="133"/>
      <c r="D152" s="133"/>
      <c r="E152" s="134"/>
      <c r="F152" s="134"/>
      <c r="G152" s="135">
        <f t="shared" si="10"/>
        <v>0</v>
      </c>
      <c r="H152" s="135"/>
      <c r="I152" s="136"/>
      <c r="J152" s="172"/>
      <c r="K152" s="172"/>
      <c r="L152" s="172"/>
      <c r="M152" s="137"/>
      <c r="N152" s="137"/>
      <c r="O152" s="137"/>
      <c r="P152" s="138"/>
      <c r="Q152" s="138"/>
    </row>
    <row r="153" spans="1:29" s="63" customFormat="1" ht="15" x14ac:dyDescent="0.3">
      <c r="A153" s="31"/>
      <c r="B153" s="31"/>
      <c r="C153" s="31"/>
      <c r="D153" s="40" t="s">
        <v>34</v>
      </c>
      <c r="E153" s="32"/>
      <c r="F153" s="39" t="s">
        <v>33</v>
      </c>
      <c r="G153" s="33">
        <f t="shared" ref="G153:L153" si="11">SUM(G105:G152)</f>
        <v>830.69944444508292</v>
      </c>
      <c r="H153" s="33">
        <f t="shared" si="11"/>
        <v>149.50673490848223</v>
      </c>
      <c r="I153" s="34">
        <f t="shared" si="11"/>
        <v>36147.522925893703</v>
      </c>
      <c r="J153" s="37">
        <f t="shared" si="11"/>
        <v>8.4276461885063048E-3</v>
      </c>
      <c r="K153" s="37">
        <f t="shared" si="11"/>
        <v>1.1170045015648422E-2</v>
      </c>
      <c r="L153" s="37">
        <f t="shared" si="11"/>
        <v>9.2150978488440317E-3</v>
      </c>
      <c r="M153" s="31"/>
      <c r="N153" s="31"/>
      <c r="O153" s="31"/>
      <c r="P153" s="31"/>
      <c r="Q153" s="36"/>
      <c r="R153" s="73"/>
      <c r="S153" s="73"/>
      <c r="T153" s="73"/>
      <c r="U153" s="73"/>
    </row>
    <row r="154" spans="1:29" s="63" customFormat="1" x14ac:dyDescent="0.2">
      <c r="A154" s="10"/>
      <c r="B154" s="10"/>
      <c r="C154" s="10"/>
      <c r="D154" s="10"/>
      <c r="E154" s="12"/>
      <c r="F154" s="12"/>
      <c r="G154" s="11"/>
      <c r="H154" s="11"/>
      <c r="I154" s="23"/>
      <c r="J154" s="171"/>
      <c r="K154" s="171"/>
      <c r="L154" s="171"/>
      <c r="M154" s="10"/>
      <c r="N154" s="10"/>
      <c r="O154" s="10"/>
      <c r="P154" s="10"/>
      <c r="Q154" s="18"/>
    </row>
    <row r="155" spans="1:29" s="139" customFormat="1" ht="8.25" x14ac:dyDescent="0.15">
      <c r="A155" s="133"/>
      <c r="B155" s="133"/>
      <c r="C155" s="133"/>
      <c r="D155" s="133"/>
      <c r="E155" s="134"/>
      <c r="F155" s="134"/>
      <c r="G155" s="135">
        <f t="shared" ref="G155:G166" si="12">(F155-E155)*24</f>
        <v>0</v>
      </c>
      <c r="H155" s="135"/>
      <c r="I155" s="136"/>
      <c r="J155" s="172"/>
      <c r="K155" s="172"/>
      <c r="L155" s="172"/>
      <c r="M155" s="137"/>
      <c r="N155" s="137"/>
      <c r="O155" s="137"/>
      <c r="P155" s="138"/>
      <c r="Q155" s="138"/>
    </row>
    <row r="156" spans="1:29" s="63" customFormat="1" x14ac:dyDescent="0.2">
      <c r="A156" s="278" t="s">
        <v>126</v>
      </c>
      <c r="B156" s="331" t="s">
        <v>5</v>
      </c>
      <c r="C156" s="278">
        <v>19</v>
      </c>
      <c r="D156" s="278">
        <v>3110</v>
      </c>
      <c r="E156" s="279">
        <v>41722.861111111109</v>
      </c>
      <c r="F156" s="279">
        <v>41723.788194444445</v>
      </c>
      <c r="G156" s="364">
        <v>22.250000000058208</v>
      </c>
      <c r="H156" s="364">
        <v>22.250000000058208</v>
      </c>
      <c r="I156" s="332">
        <v>3448.7500000090222</v>
      </c>
      <c r="J156" s="461">
        <v>8.0406186759389301E-4</v>
      </c>
      <c r="K156" s="461">
        <v>1.0686603848513686E-3</v>
      </c>
      <c r="L156" s="461"/>
      <c r="M156" s="449">
        <v>0</v>
      </c>
      <c r="N156" s="449">
        <v>168</v>
      </c>
      <c r="O156" s="449">
        <v>155</v>
      </c>
      <c r="P156" s="333" t="s">
        <v>341</v>
      </c>
      <c r="Q156" s="447" t="s">
        <v>357</v>
      </c>
      <c r="R156" s="334"/>
      <c r="S156" s="335"/>
      <c r="T156" s="335"/>
      <c r="U156" s="335"/>
      <c r="V156" s="335"/>
      <c r="W156" s="335"/>
      <c r="X156" s="335"/>
      <c r="Y156" s="335"/>
      <c r="Z156" s="335"/>
      <c r="AA156" s="335"/>
      <c r="AB156" s="335"/>
      <c r="AC156" s="335"/>
    </row>
    <row r="157" spans="1:29" s="63" customFormat="1" x14ac:dyDescent="0.2">
      <c r="A157" s="280" t="s">
        <v>107</v>
      </c>
      <c r="B157" s="416" t="s">
        <v>172</v>
      </c>
      <c r="C157" s="280">
        <v>30</v>
      </c>
      <c r="D157" s="280">
        <v>3112</v>
      </c>
      <c r="E157" s="281">
        <v>41718.395833333336</v>
      </c>
      <c r="F157" s="281">
        <v>41718.416666666664</v>
      </c>
      <c r="G157" s="417">
        <v>0.49999999988358468</v>
      </c>
      <c r="H157" s="417"/>
      <c r="I157" s="418"/>
      <c r="J157" s="460"/>
      <c r="K157" s="460"/>
      <c r="L157" s="460"/>
      <c r="M157" s="399">
        <v>0</v>
      </c>
      <c r="N157" s="399">
        <v>105</v>
      </c>
      <c r="O157" s="453">
        <v>98</v>
      </c>
      <c r="P157" s="284" t="s">
        <v>316</v>
      </c>
      <c r="Q157" s="446" t="s">
        <v>317</v>
      </c>
      <c r="R157" s="285"/>
    </row>
    <row r="158" spans="1:29" s="63" customFormat="1" x14ac:dyDescent="0.2">
      <c r="A158" s="280" t="s">
        <v>125</v>
      </c>
      <c r="B158" s="416" t="s">
        <v>172</v>
      </c>
      <c r="C158" s="280">
        <v>15</v>
      </c>
      <c r="D158" s="280">
        <v>3190</v>
      </c>
      <c r="E158" s="281">
        <v>41706.322916666664</v>
      </c>
      <c r="F158" s="281">
        <v>41706.53402777778</v>
      </c>
      <c r="G158" s="417">
        <v>5.0666666667675599</v>
      </c>
      <c r="H158" s="417"/>
      <c r="I158" s="418"/>
      <c r="J158" s="460"/>
      <c r="K158" s="460"/>
      <c r="L158" s="460"/>
      <c r="M158" s="399">
        <v>0</v>
      </c>
      <c r="N158" s="399">
        <v>75</v>
      </c>
      <c r="O158" s="453">
        <v>71</v>
      </c>
      <c r="P158" s="284" t="s">
        <v>306</v>
      </c>
      <c r="Q158" s="446" t="s">
        <v>307</v>
      </c>
      <c r="R158" s="285"/>
    </row>
    <row r="159" spans="1:29" s="63" customFormat="1" x14ac:dyDescent="0.2">
      <c r="A159" s="280" t="s">
        <v>127</v>
      </c>
      <c r="B159" s="280" t="s">
        <v>4</v>
      </c>
      <c r="C159" s="280">
        <v>17</v>
      </c>
      <c r="D159" s="280">
        <v>3410</v>
      </c>
      <c r="E159" s="281">
        <v>41701.306944444441</v>
      </c>
      <c r="F159" s="281">
        <v>41704.701388888891</v>
      </c>
      <c r="G159" s="356">
        <v>81.466666666790843</v>
      </c>
      <c r="H159" s="356">
        <v>33.944444444496185</v>
      </c>
      <c r="I159" s="283">
        <v>5702.666666675359</v>
      </c>
      <c r="J159" s="436">
        <v>1.3295532614020832E-3</v>
      </c>
      <c r="K159" s="436">
        <v>1.7670790734823972E-3</v>
      </c>
      <c r="L159" s="436">
        <v>1.7783286449804109E-3</v>
      </c>
      <c r="M159" s="399">
        <v>105</v>
      </c>
      <c r="N159" s="399">
        <v>180</v>
      </c>
      <c r="O159" s="453">
        <v>168</v>
      </c>
      <c r="P159" s="284" t="s">
        <v>392</v>
      </c>
      <c r="Q159" s="446" t="s">
        <v>240</v>
      </c>
      <c r="R159" s="285"/>
    </row>
    <row r="160" spans="1:29" s="63" customFormat="1" x14ac:dyDescent="0.2">
      <c r="A160" s="280" t="s">
        <v>108</v>
      </c>
      <c r="B160" s="280" t="s">
        <v>4</v>
      </c>
      <c r="C160" s="280">
        <v>39</v>
      </c>
      <c r="D160" s="280">
        <v>3412</v>
      </c>
      <c r="E160" s="281">
        <v>41713.079861111109</v>
      </c>
      <c r="F160" s="281">
        <v>41713.368055555555</v>
      </c>
      <c r="G160" s="356">
        <v>6.9166666666860692</v>
      </c>
      <c r="H160" s="356">
        <v>0.27413617886255764</v>
      </c>
      <c r="I160" s="283">
        <v>104.99415650435958</v>
      </c>
      <c r="J160" s="436">
        <v>2.4478955437512142E-5</v>
      </c>
      <c r="K160" s="436">
        <v>3.2534424268735104E-5</v>
      </c>
      <c r="L160" s="436">
        <v>3.2741544786118958E-5</v>
      </c>
      <c r="M160" s="399">
        <v>393.75</v>
      </c>
      <c r="N160" s="399">
        <v>410</v>
      </c>
      <c r="O160" s="453">
        <v>383</v>
      </c>
      <c r="P160" s="284" t="s">
        <v>187</v>
      </c>
      <c r="Q160" s="446" t="s">
        <v>188</v>
      </c>
      <c r="R160" s="285"/>
    </row>
    <row r="161" spans="1:21" s="63" customFormat="1" x14ac:dyDescent="0.2">
      <c r="A161" s="280" t="s">
        <v>108</v>
      </c>
      <c r="B161" s="280" t="s">
        <v>4</v>
      </c>
      <c r="C161" s="280">
        <v>40</v>
      </c>
      <c r="D161" s="280">
        <v>3412</v>
      </c>
      <c r="E161" s="281">
        <v>41713.480555555558</v>
      </c>
      <c r="F161" s="281">
        <v>41713.564583333333</v>
      </c>
      <c r="G161" s="356">
        <v>2.0166666666045785</v>
      </c>
      <c r="H161" s="356">
        <v>7.9928861786157074E-2</v>
      </c>
      <c r="I161" s="283">
        <v>30.612754064098159</v>
      </c>
      <c r="J161" s="436">
        <v>7.1372376092517318E-6</v>
      </c>
      <c r="K161" s="436">
        <v>9.485940569601696E-6</v>
      </c>
      <c r="L161" s="436">
        <v>9.5463299252706224E-6</v>
      </c>
      <c r="M161" s="399">
        <v>393.75</v>
      </c>
      <c r="N161" s="399">
        <v>410</v>
      </c>
      <c r="O161" s="453">
        <v>383</v>
      </c>
      <c r="P161" s="284" t="s">
        <v>187</v>
      </c>
      <c r="Q161" s="446" t="s">
        <v>189</v>
      </c>
      <c r="R161" s="285"/>
    </row>
    <row r="162" spans="1:21" s="63" customFormat="1" x14ac:dyDescent="0.2">
      <c r="A162" s="280" t="s">
        <v>111</v>
      </c>
      <c r="B162" s="280" t="s">
        <v>4</v>
      </c>
      <c r="C162" s="280">
        <v>26</v>
      </c>
      <c r="D162" s="280">
        <v>3415</v>
      </c>
      <c r="E162" s="281">
        <v>41711.206944444442</v>
      </c>
      <c r="F162" s="281">
        <v>41711.246527777781</v>
      </c>
      <c r="G162" s="356">
        <v>0.95000000012805685</v>
      </c>
      <c r="H162" s="356">
        <v>0.40402298856020807</v>
      </c>
      <c r="I162" s="283">
        <v>96.965517254449935</v>
      </c>
      <c r="J162" s="436">
        <v>2.2607111241933138E-5</v>
      </c>
      <c r="K162" s="436">
        <v>3.0046598618682537E-5</v>
      </c>
      <c r="L162" s="436">
        <v>3.0237881150689928E-5</v>
      </c>
      <c r="M162" s="399">
        <v>150</v>
      </c>
      <c r="N162" s="399">
        <v>261</v>
      </c>
      <c r="O162" s="453">
        <v>240</v>
      </c>
      <c r="P162" s="284" t="s">
        <v>269</v>
      </c>
      <c r="Q162" s="446" t="s">
        <v>270</v>
      </c>
      <c r="R162" s="285"/>
    </row>
    <row r="163" spans="1:21" s="63" customFormat="1" x14ac:dyDescent="0.2">
      <c r="A163" s="280" t="s">
        <v>120</v>
      </c>
      <c r="B163" s="280" t="s">
        <v>4</v>
      </c>
      <c r="C163" s="280">
        <v>11</v>
      </c>
      <c r="D163" s="280">
        <v>3440</v>
      </c>
      <c r="E163" s="281">
        <v>41722.363888888889</v>
      </c>
      <c r="F163" s="281">
        <v>41724.104166666664</v>
      </c>
      <c r="G163" s="356">
        <v>41.766666666604578</v>
      </c>
      <c r="H163" s="356">
        <v>1.7989388264642421</v>
      </c>
      <c r="I163" s="283">
        <v>883.27896379394281</v>
      </c>
      <c r="J163" s="436">
        <v>2.0593285486993789E-4</v>
      </c>
      <c r="K163" s="436">
        <v>2.7370068499505139E-4</v>
      </c>
      <c r="L163" s="436">
        <v>2.7544311716524251E-4</v>
      </c>
      <c r="M163" s="453">
        <v>511</v>
      </c>
      <c r="N163" s="453">
        <v>534</v>
      </c>
      <c r="O163" s="453">
        <v>491</v>
      </c>
      <c r="P163" s="284" t="s">
        <v>339</v>
      </c>
      <c r="Q163" s="446" t="s">
        <v>366</v>
      </c>
      <c r="R163" s="285"/>
    </row>
    <row r="164" spans="1:21" s="63" customFormat="1" x14ac:dyDescent="0.2">
      <c r="A164" s="280" t="s">
        <v>125</v>
      </c>
      <c r="B164" s="424" t="s">
        <v>175</v>
      </c>
      <c r="C164" s="280">
        <v>18</v>
      </c>
      <c r="D164" s="280">
        <v>3441</v>
      </c>
      <c r="E164" s="281">
        <v>41708.11041666667</v>
      </c>
      <c r="F164" s="281">
        <v>41708.13958333333</v>
      </c>
      <c r="G164" s="425">
        <v>0.69999999983701855</v>
      </c>
      <c r="H164" s="425">
        <v>0.69999999983701855</v>
      </c>
      <c r="I164" s="426">
        <v>49.699999988428317</v>
      </c>
      <c r="J164" s="463">
        <v>1.1587350434217497E-5</v>
      </c>
      <c r="K164" s="463">
        <v>1.540048455660975E-5</v>
      </c>
      <c r="L164" s="463">
        <v>1.5498527057776498E-5</v>
      </c>
      <c r="M164" s="399">
        <v>0</v>
      </c>
      <c r="N164" s="399">
        <v>75</v>
      </c>
      <c r="O164" s="453">
        <v>71</v>
      </c>
      <c r="P164" s="284" t="s">
        <v>310</v>
      </c>
      <c r="Q164" s="446" t="s">
        <v>311</v>
      </c>
      <c r="R164" s="285"/>
    </row>
    <row r="165" spans="1:21" s="63" customFormat="1" x14ac:dyDescent="0.2">
      <c r="A165" s="280" t="s">
        <v>111</v>
      </c>
      <c r="B165" s="424" t="s">
        <v>175</v>
      </c>
      <c r="C165" s="280">
        <v>29</v>
      </c>
      <c r="D165" s="280">
        <v>3669</v>
      </c>
      <c r="E165" s="281">
        <v>41729.342361111114</v>
      </c>
      <c r="F165" s="281">
        <v>41729.56527777778</v>
      </c>
      <c r="G165" s="425">
        <v>5.3499999999767169</v>
      </c>
      <c r="H165" s="425">
        <v>5.3499999999767169</v>
      </c>
      <c r="I165" s="426">
        <v>1283.9999999944121</v>
      </c>
      <c r="J165" s="463">
        <v>2.9935931510934825E-4</v>
      </c>
      <c r="K165" s="463">
        <v>3.978716735453703E-4</v>
      </c>
      <c r="L165" s="463">
        <v>4.0040460254993511E-4</v>
      </c>
      <c r="M165" s="453">
        <v>0</v>
      </c>
      <c r="N165" s="453">
        <v>261</v>
      </c>
      <c r="O165" s="453">
        <v>240</v>
      </c>
      <c r="P165" s="284" t="s">
        <v>355</v>
      </c>
      <c r="Q165" s="446" t="s">
        <v>359</v>
      </c>
      <c r="R165" s="285"/>
    </row>
    <row r="166" spans="1:21" s="139" customFormat="1" ht="8.25" x14ac:dyDescent="0.15">
      <c r="A166" s="133"/>
      <c r="B166" s="133"/>
      <c r="C166" s="133"/>
      <c r="D166" s="133"/>
      <c r="E166" s="134"/>
      <c r="F166" s="134"/>
      <c r="G166" s="135">
        <f t="shared" si="12"/>
        <v>0</v>
      </c>
      <c r="H166" s="135"/>
      <c r="I166" s="136"/>
      <c r="J166" s="172"/>
      <c r="K166" s="172"/>
      <c r="L166" s="172"/>
      <c r="M166" s="137"/>
      <c r="N166" s="137"/>
      <c r="O166" s="137"/>
      <c r="P166" s="138"/>
      <c r="Q166" s="138"/>
    </row>
    <row r="167" spans="1:21" ht="15" x14ac:dyDescent="0.3">
      <c r="A167" s="31"/>
      <c r="B167" s="31"/>
      <c r="C167" s="31"/>
      <c r="D167" s="40" t="s">
        <v>36</v>
      </c>
      <c r="E167" s="32"/>
      <c r="F167" s="39" t="s">
        <v>35</v>
      </c>
      <c r="G167" s="33">
        <f t="shared" ref="G167:L167" si="13">SUM(G155:G166)</f>
        <v>166.98333333333721</v>
      </c>
      <c r="H167" s="33">
        <f t="shared" si="13"/>
        <v>64.8014713000413</v>
      </c>
      <c r="I167" s="34">
        <f t="shared" si="13"/>
        <v>11600.96805828407</v>
      </c>
      <c r="J167" s="37">
        <f t="shared" si="13"/>
        <v>2.7047179536981774E-3</v>
      </c>
      <c r="K167" s="37">
        <f t="shared" si="13"/>
        <v>3.5947792648878167E-3</v>
      </c>
      <c r="L167" s="37">
        <f t="shared" si="13"/>
        <v>2.5422006476154444E-3</v>
      </c>
      <c r="M167" s="31"/>
      <c r="N167" s="31"/>
      <c r="O167" s="31"/>
      <c r="P167" s="31"/>
      <c r="Q167" s="36"/>
      <c r="R167" s="63"/>
      <c r="S167" s="63"/>
      <c r="T167" s="63"/>
      <c r="U167" s="13"/>
    </row>
    <row r="168" spans="1:21" s="13" customFormat="1" x14ac:dyDescent="0.2">
      <c r="A168" s="10"/>
      <c r="B168" s="10"/>
      <c r="C168" s="10"/>
      <c r="D168" s="10"/>
      <c r="E168" s="12"/>
      <c r="F168" s="12"/>
      <c r="G168" s="11"/>
      <c r="H168" s="11"/>
      <c r="I168" s="23"/>
      <c r="J168" s="171"/>
      <c r="K168" s="171"/>
      <c r="L168" s="171"/>
      <c r="M168" s="10"/>
      <c r="N168" s="10"/>
      <c r="O168" s="10"/>
      <c r="P168" s="10"/>
      <c r="Q168" s="18"/>
      <c r="R168" s="63"/>
      <c r="S168" s="63"/>
      <c r="T168" s="63"/>
      <c r="U168" s="63"/>
    </row>
    <row r="169" spans="1:21" s="139" customFormat="1" ht="8.25" x14ac:dyDescent="0.15">
      <c r="A169" s="133"/>
      <c r="B169" s="133"/>
      <c r="C169" s="133"/>
      <c r="D169" s="133"/>
      <c r="E169" s="134"/>
      <c r="F169" s="134"/>
      <c r="G169" s="135">
        <f t="shared" ref="G169:G172" si="14">(F169-E169)*24</f>
        <v>0</v>
      </c>
      <c r="H169" s="135"/>
      <c r="I169" s="136"/>
      <c r="J169" s="172"/>
      <c r="K169" s="172"/>
      <c r="L169" s="172"/>
      <c r="M169" s="137"/>
      <c r="N169" s="137"/>
      <c r="O169" s="137"/>
      <c r="P169" s="138"/>
      <c r="Q169" s="138"/>
    </row>
    <row r="170" spans="1:21" s="63" customFormat="1" x14ac:dyDescent="0.2">
      <c r="A170" s="280" t="s">
        <v>115</v>
      </c>
      <c r="B170" s="416" t="s">
        <v>172</v>
      </c>
      <c r="C170" s="280">
        <v>73</v>
      </c>
      <c r="D170" s="280">
        <v>4490</v>
      </c>
      <c r="E170" s="281">
        <v>41703.25</v>
      </c>
      <c r="F170" s="281">
        <v>41703.503472222219</v>
      </c>
      <c r="G170" s="417">
        <v>6.0833333332557231</v>
      </c>
      <c r="H170" s="417"/>
      <c r="I170" s="418"/>
      <c r="J170" s="460"/>
      <c r="K170" s="460"/>
      <c r="L170" s="460"/>
      <c r="M170" s="399">
        <v>0</v>
      </c>
      <c r="N170" s="399">
        <v>330</v>
      </c>
      <c r="O170" s="453">
        <v>299</v>
      </c>
      <c r="P170" s="284" t="s">
        <v>323</v>
      </c>
      <c r="Q170" s="446" t="s">
        <v>324</v>
      </c>
    </row>
    <row r="171" spans="1:21" s="63" customFormat="1" x14ac:dyDescent="0.2">
      <c r="A171" s="280" t="s">
        <v>120</v>
      </c>
      <c r="B171" s="280" t="s">
        <v>4</v>
      </c>
      <c r="C171" s="280">
        <v>12</v>
      </c>
      <c r="D171" s="280">
        <v>4499</v>
      </c>
      <c r="E171" s="281">
        <v>41724.270833333336</v>
      </c>
      <c r="F171" s="410">
        <v>41729.999988425923</v>
      </c>
      <c r="G171" s="356">
        <v>137.49972222209908</v>
      </c>
      <c r="H171" s="356">
        <v>1.0299604660831392</v>
      </c>
      <c r="I171" s="283">
        <v>505.71058884682134</v>
      </c>
      <c r="J171" s="436">
        <v>1.1790434230637732E-4</v>
      </c>
      <c r="K171" s="436">
        <v>1.5670398622661614E-4</v>
      </c>
      <c r="L171" s="436">
        <v>1.5770159449640683E-4</v>
      </c>
      <c r="M171" s="453">
        <v>530</v>
      </c>
      <c r="N171" s="453">
        <v>534</v>
      </c>
      <c r="O171" s="453">
        <v>491</v>
      </c>
      <c r="P171" s="284" t="s">
        <v>345</v>
      </c>
      <c r="Q171" s="446" t="s">
        <v>367</v>
      </c>
      <c r="R171" s="285"/>
    </row>
    <row r="172" spans="1:21" s="139" customFormat="1" ht="8.25" x14ac:dyDescent="0.15">
      <c r="A172" s="133"/>
      <c r="B172" s="133"/>
      <c r="C172" s="133"/>
      <c r="D172" s="133"/>
      <c r="E172" s="134"/>
      <c r="F172" s="134"/>
      <c r="G172" s="135">
        <f t="shared" si="14"/>
        <v>0</v>
      </c>
      <c r="H172" s="135"/>
      <c r="I172" s="136"/>
      <c r="J172" s="172"/>
      <c r="K172" s="172"/>
      <c r="L172" s="172"/>
      <c r="M172" s="137"/>
      <c r="N172" s="137"/>
      <c r="O172" s="137"/>
      <c r="P172" s="138"/>
      <c r="Q172" s="138"/>
    </row>
    <row r="173" spans="1:21" ht="15" x14ac:dyDescent="0.3">
      <c r="A173" s="31"/>
      <c r="B173" s="31"/>
      <c r="C173" s="31"/>
      <c r="D173" s="40" t="s">
        <v>38</v>
      </c>
      <c r="E173" s="32"/>
      <c r="F173" s="39" t="s">
        <v>37</v>
      </c>
      <c r="G173" s="33">
        <f t="shared" ref="G173:L173" si="15">SUM(G169:G172)</f>
        <v>143.5830555553548</v>
      </c>
      <c r="H173" s="33">
        <f t="shared" si="15"/>
        <v>1.0299604660831392</v>
      </c>
      <c r="I173" s="34">
        <f t="shared" si="15"/>
        <v>505.71058884682134</v>
      </c>
      <c r="J173" s="37">
        <f t="shared" si="15"/>
        <v>1.1790434230637732E-4</v>
      </c>
      <c r="K173" s="37">
        <f t="shared" si="15"/>
        <v>1.5670398622661614E-4</v>
      </c>
      <c r="L173" s="37">
        <f t="shared" si="15"/>
        <v>1.5770159449640683E-4</v>
      </c>
      <c r="M173" s="31"/>
      <c r="N173" s="31"/>
      <c r="O173" s="31"/>
      <c r="P173" s="31"/>
      <c r="Q173" s="36"/>
    </row>
    <row r="174" spans="1:21" x14ac:dyDescent="0.2">
      <c r="A174" s="43"/>
      <c r="B174" s="43"/>
      <c r="C174" s="43"/>
      <c r="D174" s="43"/>
      <c r="E174" s="44"/>
      <c r="F174" s="44"/>
      <c r="G174" s="64"/>
      <c r="H174" s="64"/>
      <c r="I174" s="65"/>
      <c r="J174" s="47"/>
      <c r="K174" s="47"/>
      <c r="L174" s="47"/>
      <c r="M174" s="49"/>
      <c r="N174" s="49"/>
      <c r="O174" s="49"/>
      <c r="P174" s="49"/>
      <c r="Q174" s="66"/>
    </row>
    <row r="175" spans="1:21" s="139" customFormat="1" ht="8.25" x14ac:dyDescent="0.15">
      <c r="A175" s="133"/>
      <c r="B175" s="133"/>
      <c r="C175" s="133"/>
      <c r="D175" s="133"/>
      <c r="E175" s="134"/>
      <c r="F175" s="134"/>
      <c r="G175" s="135">
        <f t="shared" ref="G175:G176" si="16">(F175-E175)*24</f>
        <v>0</v>
      </c>
      <c r="H175" s="135"/>
      <c r="I175" s="136"/>
      <c r="J175" s="172"/>
      <c r="K175" s="172"/>
      <c r="L175" s="172"/>
      <c r="M175" s="137"/>
      <c r="N175" s="137"/>
      <c r="O175" s="137"/>
      <c r="P175" s="138"/>
      <c r="Q175" s="138"/>
    </row>
    <row r="176" spans="1:21" s="139" customFormat="1" ht="8.25" x14ac:dyDescent="0.15">
      <c r="A176" s="133"/>
      <c r="B176" s="133"/>
      <c r="C176" s="133"/>
      <c r="D176" s="133"/>
      <c r="E176" s="134"/>
      <c r="F176" s="134"/>
      <c r="G176" s="135">
        <f t="shared" si="16"/>
        <v>0</v>
      </c>
      <c r="H176" s="135"/>
      <c r="I176" s="136"/>
      <c r="J176" s="172"/>
      <c r="K176" s="172"/>
      <c r="L176" s="172"/>
      <c r="M176" s="137"/>
      <c r="N176" s="137"/>
      <c r="O176" s="137"/>
      <c r="P176" s="138"/>
      <c r="Q176" s="138"/>
    </row>
    <row r="177" spans="1:29" s="30" customFormat="1" ht="15" x14ac:dyDescent="0.3">
      <c r="A177" s="31"/>
      <c r="B177" s="31"/>
      <c r="C177" s="31"/>
      <c r="D177" s="40" t="s">
        <v>40</v>
      </c>
      <c r="E177" s="32"/>
      <c r="F177" s="39" t="s">
        <v>39</v>
      </c>
      <c r="G177" s="33">
        <f t="shared" ref="G177:L177" si="17">SUM(G175:G176)</f>
        <v>0</v>
      </c>
      <c r="H177" s="33">
        <f t="shared" si="17"/>
        <v>0</v>
      </c>
      <c r="I177" s="34">
        <f t="shared" si="17"/>
        <v>0</v>
      </c>
      <c r="J177" s="37">
        <f t="shared" si="17"/>
        <v>0</v>
      </c>
      <c r="K177" s="37">
        <f t="shared" si="17"/>
        <v>0</v>
      </c>
      <c r="L177" s="37">
        <f t="shared" si="17"/>
        <v>0</v>
      </c>
      <c r="M177" s="31"/>
      <c r="N177" s="31"/>
      <c r="O177" s="31"/>
      <c r="P177" s="31"/>
      <c r="Q177" s="36"/>
    </row>
    <row r="178" spans="1:29" x14ac:dyDescent="0.2">
      <c r="A178" s="67"/>
      <c r="B178" s="67"/>
      <c r="C178" s="67"/>
      <c r="D178" s="67"/>
      <c r="E178" s="68"/>
      <c r="F178" s="68"/>
      <c r="G178" s="69"/>
      <c r="H178" s="69"/>
      <c r="I178" s="70"/>
      <c r="J178" s="173"/>
      <c r="K178" s="173"/>
      <c r="L178" s="173"/>
      <c r="M178" s="71"/>
      <c r="N178" s="71"/>
      <c r="O178" s="71"/>
      <c r="P178" s="71"/>
      <c r="Q178" s="72"/>
    </row>
    <row r="179" spans="1:29" s="139" customFormat="1" ht="8.25" x14ac:dyDescent="0.15">
      <c r="A179" s="133"/>
      <c r="B179" s="133"/>
      <c r="C179" s="133"/>
      <c r="D179" s="133"/>
      <c r="E179" s="134"/>
      <c r="F179" s="134"/>
      <c r="G179" s="135"/>
      <c r="H179" s="135"/>
      <c r="I179" s="136"/>
      <c r="J179" s="172"/>
      <c r="K179" s="172"/>
      <c r="L179" s="172"/>
      <c r="M179" s="137"/>
      <c r="N179" s="137"/>
      <c r="O179" s="137"/>
      <c r="P179" s="138"/>
      <c r="Q179" s="138"/>
    </row>
    <row r="180" spans="1:29" s="63" customFormat="1" x14ac:dyDescent="0.2">
      <c r="A180" s="280" t="s">
        <v>126</v>
      </c>
      <c r="B180" s="280" t="s">
        <v>4</v>
      </c>
      <c r="C180" s="280">
        <v>18</v>
      </c>
      <c r="D180" s="280">
        <v>8000</v>
      </c>
      <c r="E180" s="281">
        <v>41721.845833333333</v>
      </c>
      <c r="F180" s="281">
        <v>41721.853472222225</v>
      </c>
      <c r="G180" s="356">
        <v>0.18333333340706304</v>
      </c>
      <c r="H180" s="356">
        <v>4.1468253984930925E-2</v>
      </c>
      <c r="I180" s="283">
        <v>6.4275793676642934</v>
      </c>
      <c r="J180" s="436">
        <v>1.4985636739278305E-6</v>
      </c>
      <c r="K180" s="436">
        <v>1.9917069780914449E-6</v>
      </c>
      <c r="L180" s="436">
        <v>2.0043865748278701E-6</v>
      </c>
      <c r="M180" s="399">
        <v>130</v>
      </c>
      <c r="N180" s="399">
        <v>168</v>
      </c>
      <c r="O180" s="453">
        <v>155</v>
      </c>
      <c r="P180" s="284" t="s">
        <v>253</v>
      </c>
      <c r="Q180" s="446" t="s">
        <v>254</v>
      </c>
      <c r="R180" s="285"/>
    </row>
    <row r="181" spans="1:29" s="63" customFormat="1" x14ac:dyDescent="0.2">
      <c r="A181" s="280" t="s">
        <v>119</v>
      </c>
      <c r="B181" s="280" t="s">
        <v>4</v>
      </c>
      <c r="C181" s="280">
        <v>15</v>
      </c>
      <c r="D181" s="280">
        <v>8000</v>
      </c>
      <c r="E181" s="281">
        <v>41721.844444444447</v>
      </c>
      <c r="F181" s="281">
        <v>41721.853472222225</v>
      </c>
      <c r="G181" s="356">
        <v>0.21666666667442769</v>
      </c>
      <c r="H181" s="356">
        <v>2.5138121547861776E-2</v>
      </c>
      <c r="I181" s="283">
        <v>4.2232044200407781</v>
      </c>
      <c r="J181" s="436">
        <v>9.8462272800286735E-7</v>
      </c>
      <c r="K181" s="436">
        <v>1.3086397276737866E-6</v>
      </c>
      <c r="L181" s="436">
        <v>1.3169707845022712E-6</v>
      </c>
      <c r="M181" s="399">
        <v>160</v>
      </c>
      <c r="N181" s="399">
        <v>181</v>
      </c>
      <c r="O181" s="453">
        <v>168</v>
      </c>
      <c r="P181" s="284" t="s">
        <v>253</v>
      </c>
      <c r="Q181" s="446" t="s">
        <v>254</v>
      </c>
      <c r="R181" s="285"/>
    </row>
    <row r="182" spans="1:29" s="63" customFormat="1" x14ac:dyDescent="0.2">
      <c r="A182" s="419" t="s">
        <v>111</v>
      </c>
      <c r="B182" s="419" t="s">
        <v>175</v>
      </c>
      <c r="C182" s="278">
        <v>25</v>
      </c>
      <c r="D182" s="278">
        <v>8100</v>
      </c>
      <c r="E182" s="279">
        <v>41709.47152777778</v>
      </c>
      <c r="F182" s="279">
        <v>41710.793749999997</v>
      </c>
      <c r="G182" s="420">
        <v>31.733333333220799</v>
      </c>
      <c r="H182" s="420">
        <v>31.733333333220799</v>
      </c>
      <c r="I182" s="421">
        <v>7615.9999999729916</v>
      </c>
      <c r="J182" s="464">
        <v>1.7756390528618638E-3</v>
      </c>
      <c r="K182" s="464">
        <v>2.3599615776666526E-3</v>
      </c>
      <c r="L182" s="464">
        <v>2.3749855553136783E-3</v>
      </c>
      <c r="M182" s="292">
        <v>0</v>
      </c>
      <c r="N182" s="292">
        <v>261</v>
      </c>
      <c r="O182" s="449">
        <v>240</v>
      </c>
      <c r="P182" s="333" t="s">
        <v>390</v>
      </c>
      <c r="Q182" s="447" t="s">
        <v>268</v>
      </c>
      <c r="R182" s="334"/>
      <c r="S182" s="335"/>
      <c r="T182" s="335"/>
      <c r="U182" s="335"/>
      <c r="V182" s="335"/>
      <c r="W182" s="335"/>
      <c r="X182" s="335"/>
      <c r="Y182" s="335"/>
      <c r="Z182" s="335"/>
      <c r="AA182" s="335"/>
      <c r="AB182" s="335"/>
      <c r="AC182" s="335"/>
    </row>
    <row r="183" spans="1:29" s="63" customFormat="1" x14ac:dyDescent="0.2">
      <c r="A183" s="280" t="s">
        <v>111</v>
      </c>
      <c r="B183" s="280" t="s">
        <v>4</v>
      </c>
      <c r="C183" s="280">
        <v>24</v>
      </c>
      <c r="D183" s="280">
        <v>8110</v>
      </c>
      <c r="E183" s="281">
        <v>41709.393055555556</v>
      </c>
      <c r="F183" s="281">
        <v>41709.470833333333</v>
      </c>
      <c r="G183" s="356">
        <v>1.8666666666395031</v>
      </c>
      <c r="H183" s="356">
        <v>0.72234993613252807</v>
      </c>
      <c r="I183" s="283">
        <v>173.36398467180675</v>
      </c>
      <c r="J183" s="436">
        <v>4.0419099467449746E-5</v>
      </c>
      <c r="K183" s="436">
        <v>5.3720108032839457E-5</v>
      </c>
      <c r="L183" s="436">
        <v>5.4062100762686855E-5</v>
      </c>
      <c r="M183" s="399">
        <v>160</v>
      </c>
      <c r="N183" s="399">
        <v>261</v>
      </c>
      <c r="O183" s="453">
        <v>240</v>
      </c>
      <c r="P183" s="284" t="s">
        <v>265</v>
      </c>
      <c r="Q183" s="446" t="s">
        <v>266</v>
      </c>
      <c r="R183" s="285"/>
    </row>
    <row r="184" spans="1:29" s="63" customFormat="1" x14ac:dyDescent="0.2">
      <c r="A184" s="280" t="s">
        <v>111</v>
      </c>
      <c r="B184" s="280" t="s">
        <v>4</v>
      </c>
      <c r="C184" s="280">
        <v>23</v>
      </c>
      <c r="D184" s="280">
        <v>8110</v>
      </c>
      <c r="E184" s="281">
        <v>41709.316666666666</v>
      </c>
      <c r="F184" s="281">
        <v>41709.393055555556</v>
      </c>
      <c r="G184" s="356">
        <v>1.8333333333721384</v>
      </c>
      <c r="H184" s="356">
        <v>0.35823754790030293</v>
      </c>
      <c r="I184" s="283">
        <v>85.977011496072706</v>
      </c>
      <c r="J184" s="436">
        <v>2.0045186352589483E-5</v>
      </c>
      <c r="K184" s="436">
        <v>2.6641602375795062E-5</v>
      </c>
      <c r="L184" s="436">
        <v>2.6811208034786613E-5</v>
      </c>
      <c r="M184" s="399">
        <v>210</v>
      </c>
      <c r="N184" s="399">
        <v>261</v>
      </c>
      <c r="O184" s="453">
        <v>240</v>
      </c>
      <c r="P184" s="284" t="s">
        <v>265</v>
      </c>
      <c r="Q184" s="446" t="s">
        <v>266</v>
      </c>
      <c r="R184" s="285"/>
    </row>
    <row r="185" spans="1:29" s="63" customFormat="1" x14ac:dyDescent="0.2">
      <c r="A185" s="280" t="s">
        <v>111</v>
      </c>
      <c r="B185" s="280" t="s">
        <v>4</v>
      </c>
      <c r="C185" s="280">
        <v>20</v>
      </c>
      <c r="D185" s="280">
        <v>8110</v>
      </c>
      <c r="E185" s="281">
        <v>41708.427083333336</v>
      </c>
      <c r="F185" s="281">
        <v>41708.509027777778</v>
      </c>
      <c r="G185" s="356">
        <v>1.96666666661622</v>
      </c>
      <c r="H185" s="356">
        <v>0.30893997444929128</v>
      </c>
      <c r="I185" s="283">
        <v>74.145593867829902</v>
      </c>
      <c r="J185" s="436">
        <v>1.7286740030176048E-5</v>
      </c>
      <c r="K185" s="436">
        <v>2.2975413955091287E-5</v>
      </c>
      <c r="L185" s="436">
        <v>2.3121679940503536E-5</v>
      </c>
      <c r="M185" s="399">
        <v>220</v>
      </c>
      <c r="N185" s="399">
        <v>261</v>
      </c>
      <c r="O185" s="453">
        <v>240</v>
      </c>
      <c r="P185" s="284" t="s">
        <v>265</v>
      </c>
      <c r="Q185" s="446" t="s">
        <v>266</v>
      </c>
      <c r="R185" s="285"/>
    </row>
    <row r="186" spans="1:29" s="63" customFormat="1" x14ac:dyDescent="0.2">
      <c r="A186" s="280" t="s">
        <v>111</v>
      </c>
      <c r="B186" s="280" t="s">
        <v>4</v>
      </c>
      <c r="C186" s="280">
        <v>22</v>
      </c>
      <c r="D186" s="280">
        <v>8110</v>
      </c>
      <c r="E186" s="281">
        <v>41709.257638888892</v>
      </c>
      <c r="F186" s="281">
        <v>41709.316666666666</v>
      </c>
      <c r="G186" s="356">
        <v>1.4166666665696539</v>
      </c>
      <c r="H186" s="356">
        <v>0.16826309066536119</v>
      </c>
      <c r="I186" s="283">
        <v>40.383141759686687</v>
      </c>
      <c r="J186" s="436">
        <v>9.4151632859783008E-6</v>
      </c>
      <c r="K186" s="436">
        <v>1.2513479902660746E-5</v>
      </c>
      <c r="L186" s="436">
        <v>1.2593143166725394E-5</v>
      </c>
      <c r="M186" s="399">
        <v>230</v>
      </c>
      <c r="N186" s="399">
        <v>261</v>
      </c>
      <c r="O186" s="453">
        <v>240</v>
      </c>
      <c r="P186" s="284" t="s">
        <v>265</v>
      </c>
      <c r="Q186" s="446" t="s">
        <v>266</v>
      </c>
      <c r="R186" s="285"/>
    </row>
    <row r="187" spans="1:29" s="63" customFormat="1" x14ac:dyDescent="0.2">
      <c r="A187" s="280" t="s">
        <v>111</v>
      </c>
      <c r="B187" s="280" t="s">
        <v>4</v>
      </c>
      <c r="C187" s="280">
        <v>21</v>
      </c>
      <c r="D187" s="280">
        <v>8110</v>
      </c>
      <c r="E187" s="281">
        <v>41708.854861111111</v>
      </c>
      <c r="F187" s="281">
        <v>41708.882638888892</v>
      </c>
      <c r="G187" s="356">
        <v>0.66666666674427688</v>
      </c>
      <c r="H187" s="356">
        <v>5.3639846749539519E-2</v>
      </c>
      <c r="I187" s="283">
        <v>12.873563219889485</v>
      </c>
      <c r="J187" s="436">
        <v>3.0014182776789595E-6</v>
      </c>
      <c r="K187" s="436">
        <v>3.9891169336540864E-6</v>
      </c>
      <c r="L187" s="436">
        <v>4.0145124333985552E-6</v>
      </c>
      <c r="M187" s="399">
        <v>240</v>
      </c>
      <c r="N187" s="399">
        <v>261</v>
      </c>
      <c r="O187" s="453">
        <v>240</v>
      </c>
      <c r="P187" s="284" t="s">
        <v>265</v>
      </c>
      <c r="Q187" s="446" t="s">
        <v>266</v>
      </c>
      <c r="R187" s="285"/>
    </row>
    <row r="188" spans="1:29" s="63" customFormat="1" x14ac:dyDescent="0.2">
      <c r="A188" s="280" t="s">
        <v>110</v>
      </c>
      <c r="B188" s="286" t="s">
        <v>147</v>
      </c>
      <c r="C188" s="280">
        <v>33</v>
      </c>
      <c r="D188" s="280">
        <v>8160</v>
      </c>
      <c r="E188" s="281">
        <v>41706.979166666664</v>
      </c>
      <c r="F188" s="281">
        <v>41707.275000000001</v>
      </c>
      <c r="G188" s="408">
        <v>7.1000000000931323</v>
      </c>
      <c r="H188" s="408">
        <v>2.5019047619375798</v>
      </c>
      <c r="I188" s="287">
        <v>1215.9257143016639</v>
      </c>
      <c r="J188" s="465">
        <v>2.8348807559094646E-4</v>
      </c>
      <c r="K188" s="465">
        <v>3.7677756920417307E-4</v>
      </c>
      <c r="L188" s="465"/>
      <c r="M188" s="399">
        <v>340</v>
      </c>
      <c r="N188" s="399">
        <v>525</v>
      </c>
      <c r="O188" s="453">
        <v>486</v>
      </c>
      <c r="P188" s="284" t="s">
        <v>167</v>
      </c>
      <c r="Q188" s="446" t="s">
        <v>168</v>
      </c>
      <c r="R188" s="285"/>
    </row>
    <row r="189" spans="1:29" s="63" customFormat="1" x14ac:dyDescent="0.2">
      <c r="A189" s="280" t="s">
        <v>113</v>
      </c>
      <c r="B189" s="286" t="s">
        <v>147</v>
      </c>
      <c r="C189" s="280">
        <v>38</v>
      </c>
      <c r="D189" s="280">
        <v>8160</v>
      </c>
      <c r="E189" s="281">
        <v>41706.979166666664</v>
      </c>
      <c r="F189" s="281">
        <v>41707.275000000001</v>
      </c>
      <c r="G189" s="408">
        <v>7.1000000000931323</v>
      </c>
      <c r="H189" s="408">
        <v>1.6449172577047919</v>
      </c>
      <c r="I189" s="287">
        <v>648.09739953568806</v>
      </c>
      <c r="J189" s="465">
        <v>1.5110124116043424E-4</v>
      </c>
      <c r="K189" s="465">
        <v>2.0082523128877642E-4</v>
      </c>
      <c r="L189" s="465"/>
      <c r="M189" s="399">
        <v>325</v>
      </c>
      <c r="N189" s="399">
        <v>423</v>
      </c>
      <c r="O189" s="453">
        <v>394</v>
      </c>
      <c r="P189" s="284" t="s">
        <v>167</v>
      </c>
      <c r="Q189" s="446" t="s">
        <v>168</v>
      </c>
    </row>
    <row r="190" spans="1:29" s="63" customFormat="1" x14ac:dyDescent="0.2">
      <c r="A190" s="280" t="s">
        <v>111</v>
      </c>
      <c r="B190" s="280" t="s">
        <v>4</v>
      </c>
      <c r="C190" s="280">
        <v>18</v>
      </c>
      <c r="D190" s="280">
        <v>8199</v>
      </c>
      <c r="E190" s="281">
        <v>41706.21597222222</v>
      </c>
      <c r="F190" s="281">
        <v>41706.345833333333</v>
      </c>
      <c r="G190" s="356">
        <v>3.1166666666977108</v>
      </c>
      <c r="H190" s="356">
        <v>0.52541507024788991</v>
      </c>
      <c r="I190" s="283">
        <v>126.09961685949358</v>
      </c>
      <c r="J190" s="436">
        <v>2.9399606650135126E-5</v>
      </c>
      <c r="K190" s="436">
        <v>3.9074350150728229E-5</v>
      </c>
      <c r="L190" s="436">
        <v>3.9323105117246385E-5</v>
      </c>
      <c r="M190" s="399">
        <v>217</v>
      </c>
      <c r="N190" s="399">
        <v>261</v>
      </c>
      <c r="O190" s="453">
        <v>240</v>
      </c>
      <c r="P190" s="284" t="s">
        <v>262</v>
      </c>
      <c r="Q190" s="446" t="s">
        <v>263</v>
      </c>
      <c r="R190" s="285"/>
    </row>
    <row r="191" spans="1:29" s="63" customFormat="1" x14ac:dyDescent="0.2">
      <c r="A191" s="278" t="s">
        <v>127</v>
      </c>
      <c r="B191" s="331" t="s">
        <v>5</v>
      </c>
      <c r="C191" s="278">
        <v>15</v>
      </c>
      <c r="D191" s="278">
        <v>8560</v>
      </c>
      <c r="E191" s="422">
        <v>41698.518055555556</v>
      </c>
      <c r="F191" s="279">
        <v>41700.763194444444</v>
      </c>
      <c r="G191" s="364">
        <v>53.883333333302289</v>
      </c>
      <c r="H191" s="364">
        <v>53.883333333302289</v>
      </c>
      <c r="I191" s="332">
        <v>9052.3999999947846</v>
      </c>
      <c r="J191" s="461">
        <v>2.1105298007056822E-3</v>
      </c>
      <c r="K191" s="461">
        <v>2.805057272286378E-3</v>
      </c>
      <c r="L191" s="461"/>
      <c r="M191" s="292">
        <v>0</v>
      </c>
      <c r="N191" s="292">
        <v>180</v>
      </c>
      <c r="O191" s="449">
        <v>168</v>
      </c>
      <c r="P191" s="333" t="s">
        <v>389</v>
      </c>
      <c r="Q191" s="447" t="s">
        <v>237</v>
      </c>
      <c r="R191" s="334"/>
      <c r="S191" s="335"/>
      <c r="T191" s="335"/>
      <c r="U191" s="335"/>
      <c r="V191" s="335"/>
      <c r="W191" s="335"/>
      <c r="X191" s="335"/>
      <c r="Y191" s="335"/>
      <c r="Z191" s="335"/>
      <c r="AA191" s="335"/>
      <c r="AB191" s="335"/>
      <c r="AC191" s="335"/>
    </row>
    <row r="192" spans="1:29" s="139" customFormat="1" ht="8.25" x14ac:dyDescent="0.15">
      <c r="A192" s="133"/>
      <c r="B192" s="133"/>
      <c r="C192" s="133"/>
      <c r="D192" s="133"/>
      <c r="E192" s="134"/>
      <c r="F192" s="134"/>
      <c r="G192" s="135">
        <f t="shared" ref="G192" si="18">(F192-E192)*24</f>
        <v>0</v>
      </c>
      <c r="H192" s="135"/>
      <c r="I192" s="136"/>
      <c r="J192" s="172"/>
      <c r="K192" s="172"/>
      <c r="L192" s="172"/>
      <c r="M192" s="137"/>
      <c r="N192" s="137"/>
      <c r="O192" s="137"/>
      <c r="P192" s="138"/>
      <c r="Q192" s="138"/>
    </row>
    <row r="193" spans="1:29" ht="15" x14ac:dyDescent="0.3">
      <c r="A193" s="31"/>
      <c r="B193" s="31"/>
      <c r="C193" s="31"/>
      <c r="D193" s="40" t="s">
        <v>42</v>
      </c>
      <c r="E193" s="32"/>
      <c r="F193" s="39" t="s">
        <v>41</v>
      </c>
      <c r="G193" s="33">
        <f t="shared" ref="G193:L193" si="19">SUM(G179:G192)</f>
        <v>111.08333333343035</v>
      </c>
      <c r="H193" s="33">
        <f t="shared" si="19"/>
        <v>91.966940527843164</v>
      </c>
      <c r="I193" s="34">
        <f t="shared" si="19"/>
        <v>19055.916809467613</v>
      </c>
      <c r="J193" s="37">
        <f t="shared" si="19"/>
        <v>4.442808570784865E-3</v>
      </c>
      <c r="K193" s="37">
        <f t="shared" si="19"/>
        <v>5.9048360685025137E-3</v>
      </c>
      <c r="L193" s="37">
        <f t="shared" si="19"/>
        <v>2.5382326621283566E-3</v>
      </c>
      <c r="M193" s="31"/>
      <c r="N193" s="31"/>
      <c r="O193" s="31"/>
      <c r="P193" s="31"/>
      <c r="Q193" s="36"/>
    </row>
    <row r="194" spans="1:29" x14ac:dyDescent="0.2">
      <c r="A194" s="10"/>
      <c r="B194" s="10"/>
      <c r="C194" s="10"/>
      <c r="D194" s="10"/>
      <c r="E194" s="12"/>
      <c r="F194" s="12"/>
      <c r="G194" s="11"/>
      <c r="H194" s="11"/>
      <c r="I194" s="23"/>
      <c r="J194" s="171"/>
      <c r="K194" s="171"/>
      <c r="L194" s="171"/>
      <c r="M194" s="10"/>
      <c r="N194" s="10"/>
      <c r="O194" s="10"/>
      <c r="P194" s="10"/>
      <c r="Q194" s="18"/>
    </row>
    <row r="195" spans="1:29" s="149" customFormat="1" ht="8.25" x14ac:dyDescent="0.15">
      <c r="A195" s="140"/>
      <c r="B195" s="140"/>
      <c r="C195" s="140"/>
      <c r="D195" s="140"/>
      <c r="E195" s="141"/>
      <c r="F195" s="142"/>
      <c r="G195" s="143"/>
      <c r="H195" s="144"/>
      <c r="I195" s="145"/>
      <c r="J195" s="146"/>
      <c r="K195" s="146"/>
      <c r="L195" s="146"/>
      <c r="M195" s="147"/>
      <c r="N195" s="147"/>
      <c r="O195" s="147"/>
      <c r="P195" s="148"/>
      <c r="Q195" s="148"/>
    </row>
    <row r="196" spans="1:29" s="63" customFormat="1" x14ac:dyDescent="0.2">
      <c r="A196" s="280" t="s">
        <v>117</v>
      </c>
      <c r="B196" s="280" t="s">
        <v>4</v>
      </c>
      <c r="C196" s="280">
        <v>10</v>
      </c>
      <c r="D196" s="280">
        <v>9205</v>
      </c>
      <c r="E196" s="281">
        <v>41716.359027777777</v>
      </c>
      <c r="F196" s="281">
        <v>41716.442361111112</v>
      </c>
      <c r="G196" s="356">
        <v>2.0000000000582077</v>
      </c>
      <c r="H196" s="356">
        <v>0.1228070175474338</v>
      </c>
      <c r="I196" s="283">
        <v>13.017543860027983</v>
      </c>
      <c r="J196" s="436">
        <v>3.0349867713090634E-6</v>
      </c>
      <c r="K196" s="436">
        <v>4.0337320569019735E-6</v>
      </c>
      <c r="L196" s="436">
        <v>4.0594115852597634E-6</v>
      </c>
      <c r="M196" s="399">
        <v>107</v>
      </c>
      <c r="N196" s="399">
        <v>114</v>
      </c>
      <c r="O196" s="453">
        <v>106</v>
      </c>
      <c r="P196" s="284" t="s">
        <v>234</v>
      </c>
      <c r="Q196" s="446" t="s">
        <v>235</v>
      </c>
      <c r="R196" s="285"/>
    </row>
    <row r="197" spans="1:29" s="63" customFormat="1" x14ac:dyDescent="0.2">
      <c r="A197" s="280" t="s">
        <v>117</v>
      </c>
      <c r="B197" s="280" t="s">
        <v>4</v>
      </c>
      <c r="C197" s="280">
        <v>11</v>
      </c>
      <c r="D197" s="280">
        <v>9205</v>
      </c>
      <c r="E197" s="281">
        <v>41716.442361111112</v>
      </c>
      <c r="F197" s="281">
        <v>41716.45208333333</v>
      </c>
      <c r="G197" s="356">
        <v>0.23333333322079852</v>
      </c>
      <c r="H197" s="356">
        <v>4.0935672494876937E-3</v>
      </c>
      <c r="I197" s="283">
        <v>0.43391812844569555</v>
      </c>
      <c r="J197" s="436">
        <v>1.0116622565856615E-7</v>
      </c>
      <c r="K197" s="436">
        <v>1.3445773516130466E-7</v>
      </c>
      <c r="L197" s="436">
        <v>1.3531371943945991E-7</v>
      </c>
      <c r="M197" s="399">
        <v>112</v>
      </c>
      <c r="N197" s="399">
        <v>114</v>
      </c>
      <c r="O197" s="453">
        <v>106</v>
      </c>
      <c r="P197" s="284" t="s">
        <v>234</v>
      </c>
      <c r="Q197" s="446" t="s">
        <v>235</v>
      </c>
      <c r="R197" s="285"/>
    </row>
    <row r="198" spans="1:29" s="149" customFormat="1" ht="8.25" x14ac:dyDescent="0.15">
      <c r="A198" s="150"/>
      <c r="B198" s="150"/>
      <c r="C198" s="150"/>
      <c r="D198" s="150"/>
      <c r="E198" s="151"/>
      <c r="F198" s="151"/>
      <c r="G198" s="152"/>
      <c r="H198" s="153"/>
      <c r="I198" s="154"/>
      <c r="J198" s="155"/>
      <c r="K198" s="155"/>
      <c r="L198" s="156"/>
      <c r="M198" s="157"/>
      <c r="N198" s="157"/>
      <c r="O198" s="157"/>
      <c r="P198" s="158"/>
      <c r="Q198" s="158"/>
    </row>
    <row r="199" spans="1:29" ht="15" x14ac:dyDescent="0.3">
      <c r="A199" s="31"/>
      <c r="B199" s="31"/>
      <c r="C199" s="31"/>
      <c r="D199" s="40" t="s">
        <v>44</v>
      </c>
      <c r="E199" s="32"/>
      <c r="F199" s="39" t="s">
        <v>43</v>
      </c>
      <c r="G199" s="33">
        <f t="shared" ref="G199:L199" si="20">SUM(G195:G198)</f>
        <v>2.2333333332790062</v>
      </c>
      <c r="H199" s="41">
        <f t="shared" si="20"/>
        <v>0.12690058479692148</v>
      </c>
      <c r="I199" s="34">
        <f t="shared" si="20"/>
        <v>13.451461988473678</v>
      </c>
      <c r="J199" s="37">
        <f t="shared" si="20"/>
        <v>3.1361529969676296E-6</v>
      </c>
      <c r="K199" s="37">
        <f t="shared" si="20"/>
        <v>4.168189792063278E-6</v>
      </c>
      <c r="L199" s="37">
        <f t="shared" si="20"/>
        <v>4.1947253046992233E-6</v>
      </c>
      <c r="M199" s="31"/>
      <c r="N199" s="31"/>
      <c r="O199" s="31"/>
      <c r="P199" s="31"/>
      <c r="Q199" s="36"/>
    </row>
    <row r="200" spans="1:29" x14ac:dyDescent="0.2">
      <c r="A200" s="10"/>
      <c r="B200" s="10"/>
      <c r="C200" s="10"/>
      <c r="D200" s="10"/>
      <c r="E200" s="12"/>
      <c r="F200" s="12"/>
      <c r="G200" s="11"/>
      <c r="H200" s="11"/>
      <c r="I200" s="23"/>
      <c r="J200" s="171"/>
      <c r="K200" s="171"/>
      <c r="L200" s="171"/>
      <c r="M200" s="10"/>
      <c r="N200" s="10"/>
      <c r="O200" s="10"/>
      <c r="P200" s="10"/>
      <c r="Q200" s="18"/>
    </row>
    <row r="201" spans="1:29" s="149" customFormat="1" ht="8.25" x14ac:dyDescent="0.15">
      <c r="A201" s="140"/>
      <c r="B201" s="140"/>
      <c r="C201" s="140"/>
      <c r="D201" s="140"/>
      <c r="E201" s="142"/>
      <c r="F201" s="142"/>
      <c r="G201" s="143"/>
      <c r="H201" s="144"/>
      <c r="I201" s="145"/>
      <c r="J201" s="146"/>
      <c r="K201" s="146"/>
      <c r="L201" s="146"/>
      <c r="M201" s="147"/>
      <c r="N201" s="147"/>
      <c r="O201" s="147"/>
      <c r="P201" s="159"/>
      <c r="Q201" s="160"/>
    </row>
    <row r="202" spans="1:29" s="63" customFormat="1" x14ac:dyDescent="0.2">
      <c r="A202" s="280" t="s">
        <v>107</v>
      </c>
      <c r="B202" s="280" t="s">
        <v>4</v>
      </c>
      <c r="C202" s="280">
        <v>31</v>
      </c>
      <c r="D202" s="280">
        <v>9630</v>
      </c>
      <c r="E202" s="281">
        <v>41726.897916666669</v>
      </c>
      <c r="F202" s="281">
        <v>41727.052083333336</v>
      </c>
      <c r="G202" s="356">
        <v>3.7000000000116415</v>
      </c>
      <c r="H202" s="356">
        <v>0.18500000000058209</v>
      </c>
      <c r="I202" s="283">
        <v>17.205000000054135</v>
      </c>
      <c r="J202" s="436">
        <v>4.0112749349649196E-6</v>
      </c>
      <c r="K202" s="436">
        <v>5.3312945042051603E-6</v>
      </c>
      <c r="L202" s="436">
        <v>5.3652345692548987E-6</v>
      </c>
      <c r="M202" s="453">
        <v>95</v>
      </c>
      <c r="N202" s="453">
        <v>100</v>
      </c>
      <c r="O202" s="453">
        <v>93</v>
      </c>
      <c r="P202" s="284" t="s">
        <v>314</v>
      </c>
      <c r="Q202" s="446" t="s">
        <v>373</v>
      </c>
      <c r="R202" s="285"/>
    </row>
    <row r="203" spans="1:29" s="63" customFormat="1" x14ac:dyDescent="0.2">
      <c r="A203" s="280" t="s">
        <v>107</v>
      </c>
      <c r="B203" s="280" t="s">
        <v>4</v>
      </c>
      <c r="C203" s="280">
        <v>29</v>
      </c>
      <c r="D203" s="280">
        <v>9630</v>
      </c>
      <c r="E203" s="281">
        <v>41710.197916666664</v>
      </c>
      <c r="F203" s="281">
        <v>41710.229861111111</v>
      </c>
      <c r="G203" s="356">
        <v>0.76666666672099382</v>
      </c>
      <c r="H203" s="356">
        <v>7.3015873021047034E-2</v>
      </c>
      <c r="I203" s="283">
        <v>7.155555556062609</v>
      </c>
      <c r="J203" s="436">
        <v>1.6682883259338912E-6</v>
      </c>
      <c r="K203" s="436">
        <v>2.2172841621883902E-6</v>
      </c>
      <c r="L203" s="436">
        <v>2.2313998274623816E-6</v>
      </c>
      <c r="M203" s="399">
        <v>95</v>
      </c>
      <c r="N203" s="399">
        <v>105</v>
      </c>
      <c r="O203" s="453">
        <v>98</v>
      </c>
      <c r="P203" s="284" t="s">
        <v>314</v>
      </c>
      <c r="Q203" s="446" t="s">
        <v>315</v>
      </c>
      <c r="R203" s="285"/>
    </row>
    <row r="204" spans="1:29" s="63" customFormat="1" x14ac:dyDescent="0.2">
      <c r="A204" s="280" t="s">
        <v>107</v>
      </c>
      <c r="B204" s="280" t="s">
        <v>4</v>
      </c>
      <c r="C204" s="280">
        <v>32</v>
      </c>
      <c r="D204" s="280">
        <v>9630</v>
      </c>
      <c r="E204" s="281">
        <v>41727.17083333333</v>
      </c>
      <c r="F204" s="281">
        <v>41727.236111111109</v>
      </c>
      <c r="G204" s="356">
        <v>1.5666666667093523</v>
      </c>
      <c r="H204" s="356">
        <v>4.7000000001280566E-2</v>
      </c>
      <c r="I204" s="283">
        <v>4.3710000001190927</v>
      </c>
      <c r="J204" s="436">
        <v>1.0190806591778093E-6</v>
      </c>
      <c r="K204" s="436">
        <v>1.3544369821820606E-6</v>
      </c>
      <c r="L204" s="436">
        <v>1.3630595933030127E-6</v>
      </c>
      <c r="M204" s="453">
        <v>97</v>
      </c>
      <c r="N204" s="453">
        <v>100</v>
      </c>
      <c r="O204" s="453">
        <v>93</v>
      </c>
      <c r="P204" s="284" t="s">
        <v>314</v>
      </c>
      <c r="Q204" s="446" t="s">
        <v>374</v>
      </c>
      <c r="R204" s="285"/>
    </row>
    <row r="205" spans="1:29" s="63" customFormat="1" x14ac:dyDescent="0.2">
      <c r="A205" s="280" t="s">
        <v>132</v>
      </c>
      <c r="B205" s="430" t="s">
        <v>7</v>
      </c>
      <c r="C205" s="280">
        <v>23</v>
      </c>
      <c r="D205" s="280">
        <v>9650</v>
      </c>
      <c r="E205" s="407">
        <v>41698.9375</v>
      </c>
      <c r="F205" s="281">
        <v>41699.130555555559</v>
      </c>
      <c r="G205" s="431">
        <v>4.6333333334187046</v>
      </c>
      <c r="H205" s="431">
        <v>2.6111954459684159</v>
      </c>
      <c r="I205" s="432">
        <v>1258.5962049567765</v>
      </c>
      <c r="J205" s="462">
        <v>2.9343652485726263E-4</v>
      </c>
      <c r="K205" s="462"/>
      <c r="L205" s="462"/>
      <c r="M205" s="399">
        <v>230</v>
      </c>
      <c r="N205" s="399">
        <v>527</v>
      </c>
      <c r="O205" s="453">
        <v>482</v>
      </c>
      <c r="P205" s="284" t="s">
        <v>286</v>
      </c>
      <c r="Q205" s="446" t="s">
        <v>287</v>
      </c>
      <c r="R205" s="285"/>
    </row>
    <row r="206" spans="1:29" s="63" customFormat="1" x14ac:dyDescent="0.2">
      <c r="A206" s="280" t="s">
        <v>132</v>
      </c>
      <c r="B206" s="280" t="s">
        <v>4</v>
      </c>
      <c r="C206" s="280">
        <v>36</v>
      </c>
      <c r="D206" s="280">
        <v>9650</v>
      </c>
      <c r="E206" s="281">
        <v>41712.518055555556</v>
      </c>
      <c r="F206" s="281">
        <v>41713.21875</v>
      </c>
      <c r="G206" s="356">
        <v>16.816666666651145</v>
      </c>
      <c r="H206" s="356">
        <v>2.3294433902571794</v>
      </c>
      <c r="I206" s="283">
        <v>1122.7917141039604</v>
      </c>
      <c r="J206" s="436">
        <v>2.6177426678043264E-4</v>
      </c>
      <c r="K206" s="436">
        <v>3.4791823857894226E-4</v>
      </c>
      <c r="L206" s="436">
        <v>3.5013315423217535E-4</v>
      </c>
      <c r="M206" s="399">
        <v>454</v>
      </c>
      <c r="N206" s="399">
        <v>527</v>
      </c>
      <c r="O206" s="453">
        <v>482</v>
      </c>
      <c r="P206" s="284" t="s">
        <v>286</v>
      </c>
      <c r="Q206" s="446" t="s">
        <v>301</v>
      </c>
    </row>
    <row r="207" spans="1:29" s="63" customFormat="1" x14ac:dyDescent="0.2">
      <c r="A207" s="280" t="s">
        <v>132</v>
      </c>
      <c r="B207" s="280" t="s">
        <v>4</v>
      </c>
      <c r="C207" s="280">
        <v>26</v>
      </c>
      <c r="D207" s="280">
        <v>9650</v>
      </c>
      <c r="E207" s="281">
        <v>41703.727777777778</v>
      </c>
      <c r="F207" s="281">
        <v>41704.0625</v>
      </c>
      <c r="G207" s="356">
        <v>8.0333333333255723</v>
      </c>
      <c r="H207" s="356">
        <v>1.1737507906377023</v>
      </c>
      <c r="I207" s="283">
        <v>565.74788108737255</v>
      </c>
      <c r="J207" s="436">
        <v>1.3190178988132235E-4</v>
      </c>
      <c r="K207" s="436">
        <v>1.7530767621024896E-4</v>
      </c>
      <c r="L207" s="436">
        <v>1.7642371921436386E-4</v>
      </c>
      <c r="M207" s="399">
        <v>450</v>
      </c>
      <c r="N207" s="399">
        <v>527</v>
      </c>
      <c r="O207" s="453">
        <v>482</v>
      </c>
      <c r="P207" s="284" t="s">
        <v>286</v>
      </c>
      <c r="Q207" s="446" t="s">
        <v>290</v>
      </c>
      <c r="R207" s="285"/>
    </row>
    <row r="208" spans="1:29" s="335" customFormat="1" x14ac:dyDescent="0.2">
      <c r="A208" s="280" t="s">
        <v>132</v>
      </c>
      <c r="B208" s="280" t="s">
        <v>4</v>
      </c>
      <c r="C208" s="280">
        <v>24</v>
      </c>
      <c r="D208" s="280">
        <v>9650</v>
      </c>
      <c r="E208" s="281">
        <v>41700.760416666664</v>
      </c>
      <c r="F208" s="281">
        <v>41700.875</v>
      </c>
      <c r="G208" s="356">
        <v>2.7500000000582077</v>
      </c>
      <c r="H208" s="356">
        <v>0.82447817838557269</v>
      </c>
      <c r="I208" s="283">
        <v>397.39848198184603</v>
      </c>
      <c r="J208" s="436">
        <v>9.2651820398830079E-5</v>
      </c>
      <c r="K208" s="436">
        <v>1.231414323140147E-4</v>
      </c>
      <c r="L208" s="436">
        <v>1.2392537479172981E-4</v>
      </c>
      <c r="M208" s="399">
        <v>369</v>
      </c>
      <c r="N208" s="399">
        <v>527</v>
      </c>
      <c r="O208" s="453">
        <v>482</v>
      </c>
      <c r="P208" s="284" t="s">
        <v>286</v>
      </c>
      <c r="Q208" s="446" t="s">
        <v>288</v>
      </c>
      <c r="R208" s="285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</row>
    <row r="209" spans="1:29" s="63" customFormat="1" x14ac:dyDescent="0.2">
      <c r="A209" s="280" t="s">
        <v>132</v>
      </c>
      <c r="B209" s="280" t="s">
        <v>4</v>
      </c>
      <c r="C209" s="280">
        <v>27</v>
      </c>
      <c r="D209" s="280">
        <v>9650</v>
      </c>
      <c r="E209" s="281">
        <v>41705.180555555555</v>
      </c>
      <c r="F209" s="281">
        <v>41705.253472222219</v>
      </c>
      <c r="G209" s="356">
        <v>1.7499999999417923</v>
      </c>
      <c r="H209" s="356">
        <v>0.42172675520418906</v>
      </c>
      <c r="I209" s="283">
        <v>203.27229600841912</v>
      </c>
      <c r="J209" s="436">
        <v>4.7392099154244449E-5</v>
      </c>
      <c r="K209" s="436">
        <v>6.2987763706099363E-5</v>
      </c>
      <c r="L209" s="436">
        <v>6.3388756147210299E-5</v>
      </c>
      <c r="M209" s="399">
        <v>400</v>
      </c>
      <c r="N209" s="399">
        <v>527</v>
      </c>
      <c r="O209" s="453">
        <v>482</v>
      </c>
      <c r="P209" s="284" t="s">
        <v>286</v>
      </c>
      <c r="Q209" s="446" t="s">
        <v>291</v>
      </c>
    </row>
    <row r="210" spans="1:29" s="63" customFormat="1" x14ac:dyDescent="0.2">
      <c r="A210" s="280" t="s">
        <v>132</v>
      </c>
      <c r="B210" s="280" t="s">
        <v>4</v>
      </c>
      <c r="C210" s="280">
        <v>38</v>
      </c>
      <c r="D210" s="280">
        <v>9650</v>
      </c>
      <c r="E210" s="281">
        <v>41715.395833333336</v>
      </c>
      <c r="F210" s="281">
        <v>41715.460416666669</v>
      </c>
      <c r="G210" s="356">
        <v>1.5499999999883585</v>
      </c>
      <c r="H210" s="356">
        <v>0.37352941176190041</v>
      </c>
      <c r="I210" s="283">
        <v>180.04117646923601</v>
      </c>
      <c r="J210" s="436">
        <v>4.1975859251983141E-5</v>
      </c>
      <c r="K210" s="436">
        <v>5.5789162141124627E-5</v>
      </c>
      <c r="L210" s="436">
        <v>5.6144326874689178E-5</v>
      </c>
      <c r="M210" s="399">
        <v>400</v>
      </c>
      <c r="N210" s="399">
        <v>527</v>
      </c>
      <c r="O210" s="453">
        <v>482</v>
      </c>
      <c r="P210" s="284" t="s">
        <v>286</v>
      </c>
      <c r="Q210" s="446" t="s">
        <v>303</v>
      </c>
    </row>
    <row r="211" spans="1:29" s="63" customFormat="1" x14ac:dyDescent="0.2">
      <c r="A211" s="280" t="s">
        <v>132</v>
      </c>
      <c r="B211" s="280" t="s">
        <v>4</v>
      </c>
      <c r="C211" s="280">
        <v>37</v>
      </c>
      <c r="D211" s="280">
        <v>9650</v>
      </c>
      <c r="E211" s="281">
        <v>41713.26666666667</v>
      </c>
      <c r="F211" s="281">
        <v>41713.45416666667</v>
      </c>
      <c r="G211" s="356">
        <v>4.5</v>
      </c>
      <c r="H211" s="356">
        <v>0.31593927893738138</v>
      </c>
      <c r="I211" s="283">
        <v>152.28273244781784</v>
      </c>
      <c r="J211" s="436">
        <v>3.5504092280963603E-5</v>
      </c>
      <c r="K211" s="436">
        <v>4.718768349792744E-5</v>
      </c>
      <c r="L211" s="436">
        <v>4.7488089533685333E-5</v>
      </c>
      <c r="M211" s="399">
        <v>490</v>
      </c>
      <c r="N211" s="399">
        <v>527</v>
      </c>
      <c r="O211" s="453">
        <v>482</v>
      </c>
      <c r="P211" s="284" t="s">
        <v>286</v>
      </c>
      <c r="Q211" s="446" t="s">
        <v>302</v>
      </c>
    </row>
    <row r="212" spans="1:29" s="335" customFormat="1" x14ac:dyDescent="0.2">
      <c r="A212" s="280" t="s">
        <v>132</v>
      </c>
      <c r="B212" s="280" t="s">
        <v>4</v>
      </c>
      <c r="C212" s="280">
        <v>25</v>
      </c>
      <c r="D212" s="280">
        <v>9650</v>
      </c>
      <c r="E212" s="281">
        <v>41703.297222222223</v>
      </c>
      <c r="F212" s="281">
        <v>41703.335416666669</v>
      </c>
      <c r="G212" s="356">
        <v>0.91666666668606922</v>
      </c>
      <c r="H212" s="356">
        <v>0.25569259962590546</v>
      </c>
      <c r="I212" s="283">
        <v>123.24383301968643</v>
      </c>
      <c r="J212" s="436">
        <v>2.8733792402168825E-5</v>
      </c>
      <c r="K212" s="436">
        <v>3.8189431540422283E-5</v>
      </c>
      <c r="L212" s="436">
        <v>3.8432552941739E-5</v>
      </c>
      <c r="M212" s="399">
        <v>380</v>
      </c>
      <c r="N212" s="399">
        <v>527</v>
      </c>
      <c r="O212" s="453">
        <v>482</v>
      </c>
      <c r="P212" s="284" t="s">
        <v>286</v>
      </c>
      <c r="Q212" s="446" t="s">
        <v>289</v>
      </c>
      <c r="R212" s="285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</row>
    <row r="213" spans="1:29" s="63" customFormat="1" x14ac:dyDescent="0.2">
      <c r="A213" s="280" t="s">
        <v>132</v>
      </c>
      <c r="B213" s="280" t="s">
        <v>4</v>
      </c>
      <c r="C213" s="280">
        <v>41</v>
      </c>
      <c r="D213" s="280">
        <v>9650</v>
      </c>
      <c r="E213" s="281">
        <v>41723.484722222223</v>
      </c>
      <c r="F213" s="281">
        <v>41723.524305555555</v>
      </c>
      <c r="G213" s="356">
        <v>0.94999999995343387</v>
      </c>
      <c r="H213" s="356">
        <v>0.13880455407289261</v>
      </c>
      <c r="I213" s="283">
        <v>66.90379506313424</v>
      </c>
      <c r="J213" s="436">
        <v>1.5598344445796903E-5</v>
      </c>
      <c r="K213" s="436">
        <v>2.0731405691917094E-5</v>
      </c>
      <c r="L213" s="436">
        <v>2.086338588119405E-5</v>
      </c>
      <c r="M213" s="453">
        <v>450</v>
      </c>
      <c r="N213" s="453">
        <v>527</v>
      </c>
      <c r="O213" s="453">
        <v>482</v>
      </c>
      <c r="P213" s="284" t="s">
        <v>286</v>
      </c>
      <c r="Q213" s="446" t="s">
        <v>369</v>
      </c>
    </row>
    <row r="214" spans="1:29" s="63" customFormat="1" x14ac:dyDescent="0.2">
      <c r="A214" s="280" t="s">
        <v>120</v>
      </c>
      <c r="B214" s="280" t="s">
        <v>4</v>
      </c>
      <c r="C214" s="280">
        <v>9</v>
      </c>
      <c r="D214" s="280">
        <v>9650</v>
      </c>
      <c r="E214" s="281">
        <v>41703.732638888891</v>
      </c>
      <c r="F214" s="281">
        <v>41703.756249999999</v>
      </c>
      <c r="G214" s="356">
        <v>0.56666666659293696</v>
      </c>
      <c r="H214" s="356">
        <v>8.9138576767428285E-2</v>
      </c>
      <c r="I214" s="283">
        <v>43.767041192807291</v>
      </c>
      <c r="J214" s="436">
        <v>1.0204105510824332E-5</v>
      </c>
      <c r="K214" s="436">
        <v>1.3562045113385655E-5</v>
      </c>
      <c r="L214" s="436">
        <v>1.3648383748963323E-5</v>
      </c>
      <c r="M214" s="399">
        <v>450</v>
      </c>
      <c r="N214" s="399">
        <v>534</v>
      </c>
      <c r="O214" s="453">
        <v>491</v>
      </c>
      <c r="P214" s="284" t="s">
        <v>286</v>
      </c>
      <c r="Q214" s="446" t="s">
        <v>305</v>
      </c>
      <c r="R214" s="285"/>
    </row>
    <row r="215" spans="1:29" s="63" customFormat="1" x14ac:dyDescent="0.2">
      <c r="A215" s="280" t="s">
        <v>132</v>
      </c>
      <c r="B215" s="280" t="s">
        <v>4</v>
      </c>
      <c r="C215" s="280">
        <v>34</v>
      </c>
      <c r="D215" s="280">
        <v>9650</v>
      </c>
      <c r="E215" s="281">
        <v>41712.414583333331</v>
      </c>
      <c r="F215" s="281">
        <v>41712.463888888888</v>
      </c>
      <c r="G215" s="356">
        <v>1.1833333333488554</v>
      </c>
      <c r="H215" s="356">
        <v>8.3080328906845635E-2</v>
      </c>
      <c r="I215" s="283">
        <v>40.044718533099598</v>
      </c>
      <c r="J215" s="436">
        <v>9.336261303635117E-6</v>
      </c>
      <c r="K215" s="436">
        <v>1.240861306813628E-5</v>
      </c>
      <c r="L215" s="436">
        <v>1.2487608729392169E-5</v>
      </c>
      <c r="M215" s="399">
        <v>490</v>
      </c>
      <c r="N215" s="399">
        <v>527</v>
      </c>
      <c r="O215" s="453">
        <v>482</v>
      </c>
      <c r="P215" s="284" t="s">
        <v>286</v>
      </c>
      <c r="Q215" s="446" t="s">
        <v>299</v>
      </c>
    </row>
    <row r="216" spans="1:29" s="63" customFormat="1" x14ac:dyDescent="0.2">
      <c r="A216" s="280" t="s">
        <v>120</v>
      </c>
      <c r="B216" s="280" t="s">
        <v>4</v>
      </c>
      <c r="C216" s="280">
        <v>10</v>
      </c>
      <c r="D216" s="280">
        <v>9650</v>
      </c>
      <c r="E216" s="281">
        <v>41703.866666666669</v>
      </c>
      <c r="F216" s="281">
        <v>41703.917361111111</v>
      </c>
      <c r="G216" s="356">
        <v>1.21666666661622</v>
      </c>
      <c r="H216" s="356">
        <v>7.7465667911894159E-2</v>
      </c>
      <c r="I216" s="283">
        <v>38.035642944740033</v>
      </c>
      <c r="J216" s="436">
        <v>8.8678535994786932E-6</v>
      </c>
      <c r="K216" s="436">
        <v>1.1786063016249013E-5</v>
      </c>
      <c r="L216" s="436">
        <v>1.1861095401936258E-5</v>
      </c>
      <c r="M216" s="399">
        <v>500</v>
      </c>
      <c r="N216" s="399">
        <v>534</v>
      </c>
      <c r="O216" s="453">
        <v>491</v>
      </c>
      <c r="P216" s="284" t="s">
        <v>286</v>
      </c>
      <c r="Q216" s="446" t="s">
        <v>305</v>
      </c>
      <c r="R216" s="285"/>
    </row>
    <row r="217" spans="1:29" s="63" customFormat="1" x14ac:dyDescent="0.2">
      <c r="A217" s="280" t="s">
        <v>132</v>
      </c>
      <c r="B217" s="280" t="s">
        <v>4</v>
      </c>
      <c r="C217" s="280">
        <v>32</v>
      </c>
      <c r="D217" s="280">
        <v>9650</v>
      </c>
      <c r="E217" s="281">
        <v>41712.15</v>
      </c>
      <c r="F217" s="281">
        <v>41712.220833333333</v>
      </c>
      <c r="G217" s="356">
        <v>1.6999999999534339</v>
      </c>
      <c r="H217" s="356">
        <v>3.8709677418294508E-2</v>
      </c>
      <c r="I217" s="283">
        <v>18.658064515617951</v>
      </c>
      <c r="J217" s="436">
        <v>4.3500509460169244E-6</v>
      </c>
      <c r="K217" s="436">
        <v>5.7815540140021109E-6</v>
      </c>
      <c r="L217" s="436">
        <v>5.8183605192831509E-6</v>
      </c>
      <c r="M217" s="399">
        <v>515</v>
      </c>
      <c r="N217" s="399">
        <v>527</v>
      </c>
      <c r="O217" s="453">
        <v>482</v>
      </c>
      <c r="P217" s="284" t="s">
        <v>286</v>
      </c>
      <c r="Q217" s="446" t="s">
        <v>297</v>
      </c>
    </row>
    <row r="218" spans="1:29" s="63" customFormat="1" x14ac:dyDescent="0.2">
      <c r="A218" s="280" t="s">
        <v>132</v>
      </c>
      <c r="B218" s="280" t="s">
        <v>4</v>
      </c>
      <c r="C218" s="280">
        <v>28</v>
      </c>
      <c r="D218" s="280">
        <v>9650</v>
      </c>
      <c r="E218" s="281">
        <v>41705.3125</v>
      </c>
      <c r="F218" s="281">
        <v>41705.333333333336</v>
      </c>
      <c r="G218" s="356">
        <v>0.50000000005820766</v>
      </c>
      <c r="H218" s="356">
        <v>1.1385199242312129E-2</v>
      </c>
      <c r="I218" s="283">
        <v>5.4876660347944464</v>
      </c>
      <c r="J218" s="436">
        <v>1.2794267490124981E-6</v>
      </c>
      <c r="K218" s="436">
        <v>1.7004570631863355E-6</v>
      </c>
      <c r="L218" s="436">
        <v>1.7112825059176101E-6</v>
      </c>
      <c r="M218" s="399">
        <v>515</v>
      </c>
      <c r="N218" s="399">
        <v>527</v>
      </c>
      <c r="O218" s="453">
        <v>482</v>
      </c>
      <c r="P218" s="284" t="s">
        <v>286</v>
      </c>
      <c r="Q218" s="446" t="s">
        <v>292</v>
      </c>
    </row>
    <row r="219" spans="1:29" s="63" customFormat="1" x14ac:dyDescent="0.2">
      <c r="A219" s="280" t="s">
        <v>114</v>
      </c>
      <c r="B219" s="416" t="s">
        <v>172</v>
      </c>
      <c r="C219" s="280">
        <v>16</v>
      </c>
      <c r="D219" s="280">
        <v>9656</v>
      </c>
      <c r="E219" s="281">
        <v>41710.364583333336</v>
      </c>
      <c r="F219" s="281">
        <v>41710.859722222223</v>
      </c>
      <c r="G219" s="417">
        <v>11.883333333302289</v>
      </c>
      <c r="H219" s="417"/>
      <c r="I219" s="418"/>
      <c r="J219" s="460"/>
      <c r="K219" s="460"/>
      <c r="L219" s="460"/>
      <c r="M219" s="399">
        <v>0</v>
      </c>
      <c r="N219" s="399">
        <v>457</v>
      </c>
      <c r="O219" s="453">
        <v>414</v>
      </c>
      <c r="P219" s="284" t="s">
        <v>230</v>
      </c>
      <c r="Q219" s="446" t="s">
        <v>245</v>
      </c>
      <c r="R219" s="285"/>
    </row>
    <row r="220" spans="1:29" s="63" customFormat="1" x14ac:dyDescent="0.2">
      <c r="A220" s="280" t="s">
        <v>114</v>
      </c>
      <c r="B220" s="416" t="s">
        <v>172</v>
      </c>
      <c r="C220" s="280">
        <v>17</v>
      </c>
      <c r="D220" s="280">
        <v>9656</v>
      </c>
      <c r="E220" s="281">
        <v>41711.520833333336</v>
      </c>
      <c r="F220" s="281">
        <v>41711.708333333336</v>
      </c>
      <c r="G220" s="417">
        <v>4.5</v>
      </c>
      <c r="H220" s="417"/>
      <c r="I220" s="418"/>
      <c r="J220" s="460"/>
      <c r="K220" s="460"/>
      <c r="L220" s="460"/>
      <c r="M220" s="399">
        <v>0</v>
      </c>
      <c r="N220" s="399">
        <v>457</v>
      </c>
      <c r="O220" s="453">
        <v>414</v>
      </c>
      <c r="P220" s="284" t="s">
        <v>230</v>
      </c>
      <c r="Q220" s="446" t="s">
        <v>245</v>
      </c>
      <c r="R220" s="285"/>
    </row>
    <row r="221" spans="1:29" s="63" customFormat="1" x14ac:dyDescent="0.2">
      <c r="A221" s="280" t="s">
        <v>117</v>
      </c>
      <c r="B221" s="416" t="s">
        <v>172</v>
      </c>
      <c r="C221" s="280">
        <v>7</v>
      </c>
      <c r="D221" s="280">
        <v>9656</v>
      </c>
      <c r="E221" s="281">
        <v>41709.487500000003</v>
      </c>
      <c r="F221" s="281">
        <v>41709.672222222223</v>
      </c>
      <c r="G221" s="417">
        <v>4.4333333332906477</v>
      </c>
      <c r="H221" s="417"/>
      <c r="I221" s="418"/>
      <c r="J221" s="460"/>
      <c r="K221" s="460"/>
      <c r="L221" s="460"/>
      <c r="M221" s="399">
        <v>0</v>
      </c>
      <c r="N221" s="399">
        <v>114</v>
      </c>
      <c r="O221" s="453">
        <v>106</v>
      </c>
      <c r="P221" s="284" t="s">
        <v>230</v>
      </c>
      <c r="Q221" s="446" t="s">
        <v>231</v>
      </c>
      <c r="R221" s="285"/>
    </row>
    <row r="222" spans="1:29" s="63" customFormat="1" x14ac:dyDescent="0.2">
      <c r="A222" s="280" t="s">
        <v>114</v>
      </c>
      <c r="B222" s="416" t="s">
        <v>172</v>
      </c>
      <c r="C222" s="280">
        <v>13</v>
      </c>
      <c r="D222" s="280">
        <v>9656</v>
      </c>
      <c r="E222" s="281">
        <v>41709.487500000003</v>
      </c>
      <c r="F222" s="281">
        <v>41709.57708333333</v>
      </c>
      <c r="G222" s="417">
        <v>2.1499999998486601</v>
      </c>
      <c r="H222" s="417"/>
      <c r="I222" s="418"/>
      <c r="J222" s="460"/>
      <c r="K222" s="460"/>
      <c r="L222" s="460"/>
      <c r="M222" s="399">
        <v>0</v>
      </c>
      <c r="N222" s="399">
        <v>457</v>
      </c>
      <c r="O222" s="453">
        <v>414</v>
      </c>
      <c r="P222" s="284" t="s">
        <v>230</v>
      </c>
      <c r="Q222" s="446" t="s">
        <v>231</v>
      </c>
      <c r="R222" s="285"/>
    </row>
    <row r="223" spans="1:29" s="335" customFormat="1" x14ac:dyDescent="0.2">
      <c r="A223" s="280" t="s">
        <v>114</v>
      </c>
      <c r="B223" s="416" t="s">
        <v>172</v>
      </c>
      <c r="C223" s="280">
        <v>15</v>
      </c>
      <c r="D223" s="280">
        <v>9656</v>
      </c>
      <c r="E223" s="281">
        <v>41709.65</v>
      </c>
      <c r="F223" s="281">
        <v>41709.672222222223</v>
      </c>
      <c r="G223" s="417">
        <v>0.53333333332557231</v>
      </c>
      <c r="H223" s="417"/>
      <c r="I223" s="418"/>
      <c r="J223" s="460"/>
      <c r="K223" s="460"/>
      <c r="L223" s="460"/>
      <c r="M223" s="399">
        <v>0</v>
      </c>
      <c r="N223" s="399">
        <v>457</v>
      </c>
      <c r="O223" s="453">
        <v>414</v>
      </c>
      <c r="P223" s="284" t="s">
        <v>230</v>
      </c>
      <c r="Q223" s="446" t="s">
        <v>231</v>
      </c>
      <c r="R223" s="285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</row>
    <row r="224" spans="1:29" s="149" customFormat="1" ht="8.25" x14ac:dyDescent="0.15">
      <c r="A224" s="150"/>
      <c r="B224" s="150"/>
      <c r="C224" s="150"/>
      <c r="D224" s="150"/>
      <c r="E224" s="161"/>
      <c r="F224" s="161"/>
      <c r="G224" s="162"/>
      <c r="H224" s="163"/>
      <c r="I224" s="164"/>
      <c r="J224" s="155"/>
      <c r="K224" s="155"/>
      <c r="L224" s="155"/>
      <c r="M224" s="150"/>
      <c r="N224" s="150"/>
      <c r="O224" s="150"/>
      <c r="P224" s="158"/>
      <c r="Q224" s="158"/>
    </row>
    <row r="225" spans="1:29" ht="15" x14ac:dyDescent="0.3">
      <c r="A225" s="31"/>
      <c r="B225" s="31"/>
      <c r="C225" s="31"/>
      <c r="D225" s="40" t="s">
        <v>46</v>
      </c>
      <c r="E225" s="32"/>
      <c r="F225" s="39" t="s">
        <v>45</v>
      </c>
      <c r="G225" s="41">
        <f t="shared" ref="G225:L225" si="21">SUM(G201:G224)</f>
        <v>76.599999999802094</v>
      </c>
      <c r="H225" s="41">
        <f t="shared" si="21"/>
        <v>9.0493557281208261</v>
      </c>
      <c r="I225" s="34">
        <f t="shared" si="21"/>
        <v>4245.0028039155459</v>
      </c>
      <c r="J225" s="37">
        <f t="shared" si="21"/>
        <v>9.8970493148204872E-4</v>
      </c>
      <c r="K225" s="37">
        <f t="shared" si="21"/>
        <v>9.253945416042318E-4</v>
      </c>
      <c r="L225" s="37">
        <f t="shared" si="21"/>
        <v>9.3128578451229954E-4</v>
      </c>
      <c r="M225" s="31"/>
      <c r="N225" s="31"/>
      <c r="O225" s="31"/>
      <c r="P225" s="31"/>
      <c r="Q225" s="36"/>
    </row>
    <row r="226" spans="1:29" x14ac:dyDescent="0.2">
      <c r="A226" s="10"/>
      <c r="B226" s="10"/>
      <c r="C226" s="10"/>
      <c r="D226" s="10"/>
      <c r="E226" s="12"/>
      <c r="F226" s="12"/>
      <c r="G226" s="11"/>
      <c r="H226" s="11"/>
      <c r="I226" s="23"/>
      <c r="J226" s="171"/>
      <c r="K226" s="171"/>
      <c r="L226" s="171"/>
      <c r="M226" s="10"/>
      <c r="N226" s="10"/>
      <c r="O226" s="10"/>
      <c r="P226" s="10"/>
      <c r="Q226" s="18"/>
    </row>
    <row r="227" spans="1:29" s="149" customFormat="1" ht="8.25" x14ac:dyDescent="0.15">
      <c r="A227" s="140"/>
      <c r="B227" s="140"/>
      <c r="C227" s="140"/>
      <c r="D227" s="140"/>
      <c r="E227" s="142"/>
      <c r="F227" s="142"/>
      <c r="G227" s="143"/>
      <c r="H227" s="144"/>
      <c r="I227" s="145"/>
      <c r="J227" s="146"/>
      <c r="K227" s="146"/>
      <c r="L227" s="146"/>
      <c r="M227" s="147"/>
      <c r="N227" s="147"/>
      <c r="O227" s="147"/>
      <c r="P227" s="148"/>
      <c r="Q227" s="148"/>
    </row>
    <row r="228" spans="1:29" s="149" customFormat="1" ht="8.25" x14ac:dyDescent="0.15">
      <c r="A228" s="165"/>
      <c r="B228" s="165"/>
      <c r="C228" s="165"/>
      <c r="D228" s="165"/>
      <c r="E228" s="166"/>
      <c r="F228" s="166"/>
      <c r="G228" s="162"/>
      <c r="H228" s="163"/>
      <c r="I228" s="167"/>
      <c r="J228" s="155"/>
      <c r="K228" s="155"/>
      <c r="L228" s="155"/>
      <c r="M228" s="168"/>
      <c r="N228" s="168"/>
      <c r="O228" s="168"/>
      <c r="P228" s="169"/>
      <c r="Q228" s="169"/>
    </row>
    <row r="229" spans="1:29" ht="15" x14ac:dyDescent="0.3">
      <c r="A229" s="31"/>
      <c r="B229" s="31"/>
      <c r="C229" s="31"/>
      <c r="D229" s="40" t="s">
        <v>81</v>
      </c>
      <c r="E229" s="32"/>
      <c r="F229" s="39" t="s">
        <v>47</v>
      </c>
      <c r="G229" s="33">
        <f t="shared" ref="G229:L229" si="22">SUM(G227:G228)</f>
        <v>0</v>
      </c>
      <c r="H229" s="41">
        <f t="shared" si="22"/>
        <v>0</v>
      </c>
      <c r="I229" s="34">
        <f t="shared" si="22"/>
        <v>0</v>
      </c>
      <c r="J229" s="37">
        <f t="shared" si="22"/>
        <v>0</v>
      </c>
      <c r="K229" s="37">
        <f t="shared" si="22"/>
        <v>0</v>
      </c>
      <c r="L229" s="37">
        <f t="shared" si="22"/>
        <v>0</v>
      </c>
      <c r="M229" s="31"/>
      <c r="N229" s="31"/>
      <c r="O229" s="31"/>
      <c r="P229" s="31"/>
      <c r="Q229" s="36"/>
    </row>
    <row r="230" spans="1:29" x14ac:dyDescent="0.2">
      <c r="A230" s="10"/>
      <c r="B230" s="10"/>
      <c r="C230" s="10"/>
      <c r="D230" s="10"/>
      <c r="E230" s="12"/>
      <c r="F230" s="12"/>
      <c r="G230" s="11"/>
      <c r="H230" s="11"/>
      <c r="I230" s="23"/>
      <c r="J230" s="171"/>
      <c r="K230" s="171"/>
      <c r="L230" s="171"/>
      <c r="M230" s="10"/>
      <c r="N230" s="10"/>
      <c r="O230" s="10"/>
      <c r="P230" s="10"/>
      <c r="Q230" s="18"/>
    </row>
    <row r="232" spans="1:29" ht="15" x14ac:dyDescent="0.3">
      <c r="A232" s="31" t="s">
        <v>30</v>
      </c>
      <c r="B232" s="31"/>
      <c r="C232" s="31"/>
      <c r="D232" s="31"/>
      <c r="E232" s="32"/>
      <c r="F232" s="32"/>
      <c r="G232" s="33">
        <f t="shared" ref="G232:L232" si="23">SUM(G3:G230)/2</f>
        <v>4013.1979166668025</v>
      </c>
      <c r="H232" s="33">
        <f t="shared" si="23"/>
        <v>2531.1883225431834</v>
      </c>
      <c r="I232" s="38">
        <f t="shared" si="23"/>
        <v>1064180.9671554025</v>
      </c>
      <c r="J232" s="37">
        <f t="shared" si="23"/>
        <v>0.25873293772099981</v>
      </c>
      <c r="K232" s="37">
        <f t="shared" si="23"/>
        <v>3.001418678251043E-2</v>
      </c>
      <c r="L232" s="37">
        <f t="shared" si="23"/>
        <v>2.3203704503064311E-2</v>
      </c>
      <c r="M232" s="31"/>
      <c r="N232" s="31"/>
      <c r="O232" s="31"/>
      <c r="P232" s="31"/>
      <c r="Q232" s="36"/>
    </row>
    <row r="234" spans="1:29" ht="13.5" thickBot="1" x14ac:dyDescent="0.25">
      <c r="A234" s="14"/>
      <c r="B234" s="14"/>
      <c r="C234" s="14"/>
      <c r="D234" s="14"/>
      <c r="E234" s="15"/>
      <c r="F234" s="15"/>
      <c r="G234" s="16"/>
      <c r="H234" s="16"/>
      <c r="I234" s="24"/>
      <c r="J234" s="174"/>
      <c r="K234" s="174"/>
      <c r="L234" s="174"/>
      <c r="M234" s="14"/>
      <c r="N234" s="14"/>
      <c r="O234" s="14"/>
      <c r="P234" s="14"/>
      <c r="Q234" s="19"/>
    </row>
    <row r="235" spans="1:29" ht="13.5" thickTop="1" x14ac:dyDescent="0.2"/>
    <row r="237" spans="1:29" s="228" customFormat="1" ht="8.25" x14ac:dyDescent="0.15">
      <c r="A237" s="253"/>
      <c r="B237" s="253"/>
      <c r="C237" s="253"/>
      <c r="D237" s="253"/>
      <c r="E237" s="254"/>
      <c r="F237" s="254"/>
      <c r="G237" s="255"/>
      <c r="H237" s="256"/>
      <c r="I237" s="257"/>
      <c r="J237" s="258"/>
      <c r="K237" s="258"/>
      <c r="L237" s="258"/>
      <c r="M237" s="259"/>
      <c r="N237" s="259"/>
      <c r="O237" s="259"/>
      <c r="P237" s="260"/>
      <c r="Q237" s="260"/>
    </row>
    <row r="238" spans="1:29" s="63" customFormat="1" x14ac:dyDescent="0.2">
      <c r="A238" s="278" t="s">
        <v>135</v>
      </c>
      <c r="B238" s="409" t="s">
        <v>169</v>
      </c>
      <c r="C238" s="278">
        <v>4</v>
      </c>
      <c r="D238" s="278">
        <v>4720</v>
      </c>
      <c r="E238" s="422">
        <v>41685.255555555559</v>
      </c>
      <c r="F238" s="279">
        <v>41701.350694444445</v>
      </c>
      <c r="G238" s="411">
        <v>386.28333333326736</v>
      </c>
      <c r="H238" s="411">
        <v>386.28333333326736</v>
      </c>
      <c r="I238" s="412">
        <v>67599.583333321789</v>
      </c>
      <c r="J238" s="440"/>
      <c r="K238" s="440"/>
      <c r="L238" s="440"/>
      <c r="M238" s="292">
        <v>0</v>
      </c>
      <c r="N238" s="292">
        <v>176</v>
      </c>
      <c r="O238" s="449">
        <v>175</v>
      </c>
      <c r="P238" s="333" t="s">
        <v>210</v>
      </c>
      <c r="Q238" s="447" t="s">
        <v>211</v>
      </c>
      <c r="R238" s="334"/>
      <c r="S238" s="335"/>
      <c r="T238" s="335"/>
      <c r="U238" s="335"/>
      <c r="V238" s="335"/>
      <c r="W238" s="335"/>
      <c r="X238" s="335"/>
      <c r="Y238" s="335"/>
      <c r="Z238" s="335"/>
      <c r="AA238" s="335"/>
      <c r="AB238" s="335"/>
      <c r="AC238" s="335"/>
    </row>
    <row r="239" spans="1:29" s="228" customFormat="1" ht="8.25" x14ac:dyDescent="0.15">
      <c r="A239" s="261"/>
      <c r="B239" s="261"/>
      <c r="C239" s="261"/>
      <c r="D239" s="261"/>
      <c r="E239" s="262"/>
      <c r="F239" s="262"/>
      <c r="G239" s="263"/>
      <c r="H239" s="264"/>
      <c r="I239" s="265"/>
      <c r="J239" s="266"/>
      <c r="K239" s="266"/>
      <c r="L239" s="266"/>
      <c r="M239" s="267"/>
      <c r="N239" s="267"/>
      <c r="O239" s="267"/>
      <c r="P239" s="268"/>
      <c r="Q239" s="268"/>
    </row>
    <row r="240" spans="1:29" s="216" customFormat="1" ht="15" x14ac:dyDescent="0.3">
      <c r="A240" s="204"/>
      <c r="B240" s="204"/>
      <c r="C240" s="204"/>
      <c r="D240" s="205" t="s">
        <v>40</v>
      </c>
      <c r="E240" s="206"/>
      <c r="F240" s="207" t="s">
        <v>39</v>
      </c>
      <c r="G240" s="212">
        <f t="shared" ref="G240:L240" si="24">SUM(G237:G239)</f>
        <v>386.28333333326736</v>
      </c>
      <c r="H240" s="212">
        <f t="shared" si="24"/>
        <v>386.28333333326736</v>
      </c>
      <c r="I240" s="209">
        <f t="shared" si="24"/>
        <v>67599.583333321789</v>
      </c>
      <c r="J240" s="210">
        <f t="shared" si="24"/>
        <v>0</v>
      </c>
      <c r="K240" s="210">
        <f t="shared" si="24"/>
        <v>0</v>
      </c>
      <c r="L240" s="210">
        <f t="shared" si="24"/>
        <v>0</v>
      </c>
      <c r="M240" s="204"/>
      <c r="N240" s="204"/>
      <c r="O240" s="204"/>
      <c r="P240" s="204"/>
      <c r="Q240" s="211"/>
    </row>
    <row r="241" spans="1:29" s="216" customFormat="1" x14ac:dyDescent="0.2">
      <c r="A241" s="214"/>
      <c r="B241" s="214"/>
      <c r="C241" s="214"/>
      <c r="D241" s="214"/>
      <c r="E241" s="242"/>
      <c r="F241" s="242"/>
      <c r="G241" s="243"/>
      <c r="H241" s="243"/>
      <c r="I241" s="244"/>
      <c r="J241" s="245"/>
      <c r="K241" s="245"/>
      <c r="L241" s="245"/>
      <c r="M241" s="214"/>
      <c r="N241" s="214"/>
      <c r="O241" s="214"/>
      <c r="P241" s="214"/>
      <c r="Q241" s="246"/>
    </row>
    <row r="242" spans="1:29" s="228" customFormat="1" ht="8.25" x14ac:dyDescent="0.15">
      <c r="A242" s="253"/>
      <c r="B242" s="253"/>
      <c r="C242" s="253"/>
      <c r="D242" s="253"/>
      <c r="E242" s="254"/>
      <c r="F242" s="254"/>
      <c r="G242" s="255"/>
      <c r="H242" s="256"/>
      <c r="I242" s="257"/>
      <c r="J242" s="258"/>
      <c r="K242" s="258"/>
      <c r="L242" s="258"/>
      <c r="M242" s="259"/>
      <c r="N242" s="259"/>
      <c r="O242" s="259"/>
      <c r="P242" s="260"/>
      <c r="Q242" s="260"/>
    </row>
    <row r="243" spans="1:29" s="335" customFormat="1" x14ac:dyDescent="0.2">
      <c r="A243" s="278" t="s">
        <v>118</v>
      </c>
      <c r="B243" s="409" t="s">
        <v>169</v>
      </c>
      <c r="C243" s="278">
        <v>24</v>
      </c>
      <c r="D243" s="278">
        <v>5272</v>
      </c>
      <c r="E243" s="279">
        <v>41719.92083333333</v>
      </c>
      <c r="F243" s="410">
        <v>41729.999988425923</v>
      </c>
      <c r="G243" s="473">
        <v>241.89972222223878</v>
      </c>
      <c r="H243" s="474">
        <v>241.89972222223878</v>
      </c>
      <c r="I243" s="412">
        <v>41364.852500002831</v>
      </c>
      <c r="J243" s="405"/>
      <c r="K243" s="405"/>
      <c r="L243" s="405"/>
      <c r="M243" s="449">
        <v>0</v>
      </c>
      <c r="N243" s="449">
        <v>172</v>
      </c>
      <c r="O243" s="449">
        <v>171</v>
      </c>
      <c r="P243" s="333" t="s">
        <v>199</v>
      </c>
      <c r="Q243" s="447" t="s">
        <v>361</v>
      </c>
      <c r="R243" s="334"/>
    </row>
    <row r="244" spans="1:29" s="63" customFormat="1" x14ac:dyDescent="0.2">
      <c r="A244" s="278" t="s">
        <v>137</v>
      </c>
      <c r="B244" s="409" t="s">
        <v>169</v>
      </c>
      <c r="C244" s="278">
        <v>30</v>
      </c>
      <c r="D244" s="278">
        <v>5272</v>
      </c>
      <c r="E244" s="279">
        <v>41727.574999999997</v>
      </c>
      <c r="F244" s="410">
        <v>41729.999988425923</v>
      </c>
      <c r="G244" s="473">
        <v>58.199722222227138</v>
      </c>
      <c r="H244" s="474">
        <v>58.199722222227138</v>
      </c>
      <c r="I244" s="412">
        <v>9952.1525000008405</v>
      </c>
      <c r="J244" s="405"/>
      <c r="K244" s="405"/>
      <c r="L244" s="405"/>
      <c r="M244" s="449">
        <v>0</v>
      </c>
      <c r="N244" s="449">
        <v>172</v>
      </c>
      <c r="O244" s="449">
        <v>171</v>
      </c>
      <c r="P244" s="333" t="s">
        <v>199</v>
      </c>
      <c r="Q244" s="447" t="s">
        <v>363</v>
      </c>
      <c r="R244" s="334"/>
      <c r="S244" s="335"/>
      <c r="T244" s="335"/>
      <c r="U244" s="335"/>
      <c r="V244" s="335"/>
      <c r="W244" s="335"/>
      <c r="X244" s="335"/>
      <c r="Y244" s="335"/>
      <c r="Z244" s="335"/>
      <c r="AA244" s="335"/>
      <c r="AB244" s="335"/>
      <c r="AC244" s="335"/>
    </row>
    <row r="245" spans="1:29" s="228" customFormat="1" ht="8.25" x14ac:dyDescent="0.15">
      <c r="A245" s="261"/>
      <c r="B245" s="261"/>
      <c r="C245" s="261"/>
      <c r="D245" s="261"/>
      <c r="E245" s="262"/>
      <c r="F245" s="262"/>
      <c r="G245" s="263"/>
      <c r="H245" s="264"/>
      <c r="I245" s="265"/>
      <c r="J245" s="266"/>
      <c r="K245" s="266"/>
      <c r="L245" s="266"/>
      <c r="M245" s="267"/>
      <c r="N245" s="267"/>
      <c r="O245" s="267"/>
      <c r="P245" s="268"/>
      <c r="Q245" s="268"/>
    </row>
    <row r="246" spans="1:29" s="216" customFormat="1" ht="15" x14ac:dyDescent="0.3">
      <c r="A246" s="204"/>
      <c r="B246" s="204"/>
      <c r="C246" s="204"/>
      <c r="D246" s="205" t="s">
        <v>49</v>
      </c>
      <c r="E246" s="206"/>
      <c r="F246" s="207" t="s">
        <v>48</v>
      </c>
      <c r="G246" s="212">
        <f t="shared" ref="G246:L246" si="25">SUM(G242:G245)</f>
        <v>300.09944444446592</v>
      </c>
      <c r="H246" s="212">
        <f t="shared" si="25"/>
        <v>300.09944444446592</v>
      </c>
      <c r="I246" s="209">
        <f t="shared" si="25"/>
        <v>51317.005000003672</v>
      </c>
      <c r="J246" s="210">
        <f t="shared" si="25"/>
        <v>0</v>
      </c>
      <c r="K246" s="210">
        <f t="shared" si="25"/>
        <v>0</v>
      </c>
      <c r="L246" s="210">
        <f t="shared" si="25"/>
        <v>0</v>
      </c>
      <c r="M246" s="204"/>
      <c r="N246" s="204"/>
      <c r="O246" s="204"/>
      <c r="P246" s="204"/>
      <c r="Q246" s="211"/>
    </row>
    <row r="247" spans="1:29" x14ac:dyDescent="0.2">
      <c r="A247" s="10"/>
      <c r="B247" s="10"/>
      <c r="C247" s="10"/>
      <c r="D247" s="10"/>
      <c r="E247" s="12"/>
      <c r="F247" s="12"/>
      <c r="G247" s="11"/>
      <c r="H247" s="11"/>
      <c r="I247" s="23"/>
      <c r="J247" s="171"/>
      <c r="K247" s="171"/>
      <c r="L247" s="171"/>
      <c r="M247" s="10"/>
      <c r="N247" s="10"/>
      <c r="O247" s="10"/>
      <c r="P247" s="10"/>
      <c r="Q247" s="18"/>
    </row>
    <row r="248" spans="1:29" ht="13.5" thickBot="1" x14ac:dyDescent="0.25">
      <c r="A248" s="57"/>
      <c r="B248" s="57"/>
      <c r="C248" s="57"/>
      <c r="D248" s="57"/>
      <c r="E248" s="58"/>
      <c r="F248" s="58"/>
      <c r="G248" s="59"/>
      <c r="H248" s="59"/>
      <c r="I248" s="60"/>
      <c r="J248" s="105"/>
      <c r="K248" s="105"/>
      <c r="L248" s="105"/>
      <c r="M248" s="61"/>
      <c r="N248" s="61"/>
      <c r="O248" s="61"/>
      <c r="P248" s="61"/>
      <c r="Q248" s="62"/>
    </row>
    <row r="249" spans="1:29" ht="13.5" thickTop="1" x14ac:dyDescent="0.2">
      <c r="A249" s="383"/>
      <c r="B249" s="383"/>
      <c r="C249" s="383"/>
      <c r="D249" s="383"/>
      <c r="E249" s="384"/>
      <c r="F249" s="384"/>
      <c r="G249" s="385"/>
      <c r="H249" s="385"/>
      <c r="I249" s="386"/>
      <c r="J249" s="387"/>
      <c r="K249" s="387"/>
      <c r="L249" s="387"/>
      <c r="M249" s="388"/>
      <c r="N249" s="388"/>
      <c r="O249" s="388"/>
      <c r="P249" s="388"/>
      <c r="Q249" s="389"/>
    </row>
    <row r="251" spans="1:29" s="149" customFormat="1" ht="8.25" x14ac:dyDescent="0.15">
      <c r="A251" s="140"/>
      <c r="B251" s="140"/>
      <c r="C251" s="140"/>
      <c r="D251" s="140"/>
      <c r="E251" s="142"/>
      <c r="F251" s="142"/>
      <c r="G251" s="143"/>
      <c r="H251" s="144"/>
      <c r="I251" s="145"/>
      <c r="J251" s="146"/>
      <c r="K251" s="146"/>
      <c r="L251" s="146"/>
      <c r="M251" s="147"/>
      <c r="N251" s="147"/>
      <c r="O251" s="147"/>
      <c r="P251" s="148"/>
      <c r="Q251" s="148"/>
    </row>
    <row r="252" spans="1:29" s="335" customFormat="1" x14ac:dyDescent="0.2">
      <c r="A252" s="278" t="s">
        <v>135</v>
      </c>
      <c r="B252" s="331" t="s">
        <v>5</v>
      </c>
      <c r="C252" s="278">
        <v>9</v>
      </c>
      <c r="D252" s="278">
        <v>3629</v>
      </c>
      <c r="E252" s="279">
        <v>41719.25</v>
      </c>
      <c r="F252" s="279">
        <v>41719.600694444445</v>
      </c>
      <c r="G252" s="364">
        <v>8.4166666666860692</v>
      </c>
      <c r="H252" s="364">
        <v>8.4166666666860692</v>
      </c>
      <c r="I252" s="332">
        <v>1472.9166666700621</v>
      </c>
      <c r="J252" s="440"/>
      <c r="K252" s="440"/>
      <c r="L252" s="440"/>
      <c r="M252" s="292">
        <v>0</v>
      </c>
      <c r="N252" s="292">
        <v>176</v>
      </c>
      <c r="O252" s="449">
        <v>175</v>
      </c>
      <c r="P252" s="333" t="s">
        <v>215</v>
      </c>
      <c r="Q252" s="447" t="s">
        <v>216</v>
      </c>
      <c r="R252" s="334"/>
    </row>
    <row r="253" spans="1:29" s="335" customFormat="1" x14ac:dyDescent="0.2">
      <c r="A253" s="280" t="s">
        <v>140</v>
      </c>
      <c r="B253" s="424" t="s">
        <v>201</v>
      </c>
      <c r="C253" s="280">
        <v>33</v>
      </c>
      <c r="D253" s="280">
        <v>3631</v>
      </c>
      <c r="E253" s="281">
        <v>41716.214583333334</v>
      </c>
      <c r="F253" s="281">
        <v>41716.287499999999</v>
      </c>
      <c r="G253" s="425">
        <v>1.7499999999417923</v>
      </c>
      <c r="H253" s="425">
        <v>1.7499999999417923</v>
      </c>
      <c r="I253" s="426">
        <v>307.99999998975545</v>
      </c>
      <c r="J253" s="436"/>
      <c r="K253" s="436"/>
      <c r="L253" s="436"/>
      <c r="M253" s="399">
        <v>0</v>
      </c>
      <c r="N253" s="399">
        <v>180</v>
      </c>
      <c r="O253" s="453">
        <v>176</v>
      </c>
      <c r="P253" s="284" t="s">
        <v>223</v>
      </c>
      <c r="Q253" s="446" t="s">
        <v>224</v>
      </c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</row>
    <row r="254" spans="1:29" s="335" customFormat="1" x14ac:dyDescent="0.2">
      <c r="A254" s="280" t="s">
        <v>122</v>
      </c>
      <c r="B254" s="424" t="s">
        <v>175</v>
      </c>
      <c r="C254" s="280">
        <v>37</v>
      </c>
      <c r="D254" s="280">
        <v>3631</v>
      </c>
      <c r="E254" s="281">
        <v>41716.256249999999</v>
      </c>
      <c r="F254" s="281">
        <v>41716.263194444444</v>
      </c>
      <c r="G254" s="425">
        <v>0.16666666668606922</v>
      </c>
      <c r="H254" s="425">
        <v>0.16666666668606922</v>
      </c>
      <c r="I254" s="426">
        <v>29.333333336748183</v>
      </c>
      <c r="J254" s="436"/>
      <c r="K254" s="436"/>
      <c r="L254" s="436"/>
      <c r="M254" s="399">
        <v>0</v>
      </c>
      <c r="N254" s="399">
        <v>180</v>
      </c>
      <c r="O254" s="453">
        <v>176</v>
      </c>
      <c r="P254" s="284" t="s">
        <v>223</v>
      </c>
      <c r="Q254" s="446" t="s">
        <v>226</v>
      </c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</row>
    <row r="255" spans="1:29" s="63" customFormat="1" x14ac:dyDescent="0.2">
      <c r="A255" s="278" t="s">
        <v>135</v>
      </c>
      <c r="B255" s="419" t="s">
        <v>175</v>
      </c>
      <c r="C255" s="278">
        <v>5</v>
      </c>
      <c r="D255" s="278">
        <v>3860</v>
      </c>
      <c r="E255" s="279">
        <v>41701.350694444445</v>
      </c>
      <c r="F255" s="279">
        <v>41704.564583333333</v>
      </c>
      <c r="G255" s="420">
        <v>77.133333333302289</v>
      </c>
      <c r="H255" s="420">
        <v>77.133333333302289</v>
      </c>
      <c r="I255" s="421">
        <v>13498.333333327901</v>
      </c>
      <c r="J255" s="440"/>
      <c r="K255" s="440"/>
      <c r="L255" s="440"/>
      <c r="M255" s="292">
        <v>0</v>
      </c>
      <c r="N255" s="292">
        <v>176</v>
      </c>
      <c r="O255" s="449">
        <v>175</v>
      </c>
      <c r="P255" s="333" t="s">
        <v>212</v>
      </c>
      <c r="Q255" s="447" t="s">
        <v>213</v>
      </c>
      <c r="R255" s="334"/>
      <c r="S255" s="335"/>
      <c r="T255" s="335"/>
      <c r="U255" s="335"/>
      <c r="V255" s="335"/>
      <c r="W255" s="335"/>
      <c r="X255" s="335"/>
      <c r="Y255" s="335"/>
      <c r="Z255" s="335"/>
      <c r="AA255" s="335"/>
      <c r="AB255" s="335"/>
      <c r="AC255" s="335"/>
    </row>
    <row r="256" spans="1:29" s="149" customFormat="1" ht="8.25" x14ac:dyDescent="0.15">
      <c r="A256" s="165"/>
      <c r="B256" s="165"/>
      <c r="C256" s="165"/>
      <c r="D256" s="165"/>
      <c r="E256" s="166"/>
      <c r="F256" s="166"/>
      <c r="G256" s="162"/>
      <c r="H256" s="163"/>
      <c r="I256" s="167"/>
      <c r="J256" s="155"/>
      <c r="K256" s="155"/>
      <c r="L256" s="155"/>
      <c r="M256" s="168"/>
      <c r="N256" s="168"/>
      <c r="O256" s="168"/>
      <c r="P256" s="169"/>
      <c r="Q256" s="169"/>
    </row>
    <row r="257" spans="1:29" ht="15" x14ac:dyDescent="0.3">
      <c r="A257" s="31"/>
      <c r="B257" s="31"/>
      <c r="C257" s="31"/>
      <c r="D257" s="40" t="s">
        <v>36</v>
      </c>
      <c r="E257" s="32"/>
      <c r="F257" s="39" t="s">
        <v>35</v>
      </c>
      <c r="G257" s="33">
        <f t="shared" ref="G257:L257" si="26">SUM(G251:G256)</f>
        <v>87.46666666661622</v>
      </c>
      <c r="H257" s="33">
        <f t="shared" si="26"/>
        <v>87.46666666661622</v>
      </c>
      <c r="I257" s="34">
        <f t="shared" si="26"/>
        <v>15308.583333324466</v>
      </c>
      <c r="J257" s="37">
        <f t="shared" si="26"/>
        <v>0</v>
      </c>
      <c r="K257" s="37">
        <f t="shared" si="26"/>
        <v>0</v>
      </c>
      <c r="L257" s="37">
        <f t="shared" si="26"/>
        <v>0</v>
      </c>
      <c r="M257" s="31"/>
      <c r="N257" s="31"/>
      <c r="O257" s="31"/>
      <c r="P257" s="31"/>
      <c r="Q257" s="36"/>
    </row>
    <row r="258" spans="1:29" x14ac:dyDescent="0.2">
      <c r="A258" s="10"/>
      <c r="B258" s="10"/>
      <c r="C258" s="10"/>
      <c r="D258" s="10"/>
      <c r="E258" s="12"/>
      <c r="F258" s="12"/>
      <c r="G258" s="11"/>
      <c r="H258" s="11"/>
      <c r="I258" s="23"/>
      <c r="J258" s="171"/>
      <c r="K258" s="171"/>
      <c r="L258" s="171"/>
      <c r="M258" s="10"/>
      <c r="N258" s="10"/>
      <c r="O258" s="10"/>
      <c r="P258" s="10"/>
      <c r="Q258" s="18"/>
    </row>
    <row r="259" spans="1:29" s="149" customFormat="1" ht="8.25" x14ac:dyDescent="0.15">
      <c r="A259" s="140"/>
      <c r="B259" s="140"/>
      <c r="C259" s="140"/>
      <c r="D259" s="140"/>
      <c r="E259" s="142"/>
      <c r="F259" s="142"/>
      <c r="G259" s="143"/>
      <c r="H259" s="144"/>
      <c r="I259" s="145"/>
      <c r="J259" s="146"/>
      <c r="K259" s="146"/>
      <c r="L259" s="146"/>
      <c r="M259" s="147"/>
      <c r="N259" s="147"/>
      <c r="O259" s="147"/>
      <c r="P259" s="148"/>
      <c r="Q259" s="148"/>
    </row>
    <row r="260" spans="1:29" s="63" customFormat="1" x14ac:dyDescent="0.2">
      <c r="A260" s="280" t="s">
        <v>135</v>
      </c>
      <c r="B260" s="424" t="s">
        <v>201</v>
      </c>
      <c r="C260" s="280">
        <v>11</v>
      </c>
      <c r="D260" s="280">
        <v>4610</v>
      </c>
      <c r="E260" s="281">
        <v>41723.239583333336</v>
      </c>
      <c r="F260" s="281">
        <v>41723.26666666667</v>
      </c>
      <c r="G260" s="425">
        <v>0.65000000002328306</v>
      </c>
      <c r="H260" s="425">
        <v>0.65000000002328306</v>
      </c>
      <c r="I260" s="426">
        <v>113.75000000407454</v>
      </c>
      <c r="J260" s="329"/>
      <c r="K260" s="329"/>
      <c r="L260" s="329"/>
      <c r="M260" s="453">
        <v>0</v>
      </c>
      <c r="N260" s="399">
        <v>176</v>
      </c>
      <c r="O260" s="453">
        <v>175</v>
      </c>
      <c r="P260" s="284" t="s">
        <v>342</v>
      </c>
      <c r="Q260" s="446" t="s">
        <v>382</v>
      </c>
      <c r="R260" s="285"/>
    </row>
    <row r="261" spans="1:29" s="335" customFormat="1" x14ac:dyDescent="0.2">
      <c r="A261" s="278" t="s">
        <v>135</v>
      </c>
      <c r="B261" s="331" t="s">
        <v>5</v>
      </c>
      <c r="C261" s="278">
        <v>6</v>
      </c>
      <c r="D261" s="278">
        <v>4720</v>
      </c>
      <c r="E261" s="279">
        <v>41704.564583333333</v>
      </c>
      <c r="F261" s="279">
        <v>41705.461111111108</v>
      </c>
      <c r="G261" s="364">
        <v>21.516666666604578</v>
      </c>
      <c r="H261" s="364">
        <v>21.516666666604578</v>
      </c>
      <c r="I261" s="332">
        <v>3765.4166666558012</v>
      </c>
      <c r="J261" s="440"/>
      <c r="K261" s="440"/>
      <c r="L261" s="440"/>
      <c r="M261" s="292">
        <v>0</v>
      </c>
      <c r="N261" s="292">
        <v>176</v>
      </c>
      <c r="O261" s="449">
        <v>175</v>
      </c>
      <c r="P261" s="333" t="s">
        <v>210</v>
      </c>
      <c r="Q261" s="447" t="s">
        <v>214</v>
      </c>
      <c r="R261" s="334"/>
    </row>
    <row r="262" spans="1:29" s="63" customFormat="1" x14ac:dyDescent="0.2">
      <c r="A262" s="280" t="s">
        <v>135</v>
      </c>
      <c r="B262" s="427" t="s">
        <v>5</v>
      </c>
      <c r="C262" s="280">
        <v>7</v>
      </c>
      <c r="D262" s="280">
        <v>4720</v>
      </c>
      <c r="E262" s="281">
        <v>41705.479861111111</v>
      </c>
      <c r="F262" s="281">
        <v>41705.499305555553</v>
      </c>
      <c r="G262" s="428">
        <v>0.46666666661622003</v>
      </c>
      <c r="H262" s="428">
        <v>0.46666666661622003</v>
      </c>
      <c r="I262" s="429">
        <v>81.666666657838505</v>
      </c>
      <c r="J262" s="436"/>
      <c r="K262" s="436"/>
      <c r="L262" s="436"/>
      <c r="M262" s="399">
        <v>0</v>
      </c>
      <c r="N262" s="399">
        <v>176</v>
      </c>
      <c r="O262" s="453">
        <v>175</v>
      </c>
      <c r="P262" s="284" t="s">
        <v>210</v>
      </c>
      <c r="Q262" s="446" t="s">
        <v>214</v>
      </c>
      <c r="R262" s="285"/>
    </row>
    <row r="263" spans="1:29" s="149" customFormat="1" ht="8.25" x14ac:dyDescent="0.15">
      <c r="A263" s="165"/>
      <c r="B263" s="165"/>
      <c r="C263" s="165"/>
      <c r="D263" s="165"/>
      <c r="E263" s="166"/>
      <c r="F263" s="166"/>
      <c r="G263" s="162"/>
      <c r="H263" s="163"/>
      <c r="I263" s="167"/>
      <c r="J263" s="155"/>
      <c r="K263" s="155"/>
      <c r="L263" s="155"/>
      <c r="M263" s="168"/>
      <c r="N263" s="168"/>
      <c r="O263" s="168"/>
      <c r="P263" s="169"/>
      <c r="Q263" s="169"/>
    </row>
    <row r="264" spans="1:29" ht="15" x14ac:dyDescent="0.3">
      <c r="A264" s="31"/>
      <c r="B264" s="31"/>
      <c r="C264" s="31"/>
      <c r="D264" s="40" t="s">
        <v>40</v>
      </c>
      <c r="E264" s="32"/>
      <c r="F264" s="39" t="s">
        <v>39</v>
      </c>
      <c r="G264" s="33">
        <f t="shared" ref="G264:L264" si="27">SUM(G259:G263)</f>
        <v>22.633333333244082</v>
      </c>
      <c r="H264" s="33">
        <f t="shared" si="27"/>
        <v>22.633333333244082</v>
      </c>
      <c r="I264" s="34">
        <f t="shared" si="27"/>
        <v>3960.8333333177143</v>
      </c>
      <c r="J264" s="37">
        <f t="shared" si="27"/>
        <v>0</v>
      </c>
      <c r="K264" s="37">
        <f t="shared" si="27"/>
        <v>0</v>
      </c>
      <c r="L264" s="37">
        <f t="shared" si="27"/>
        <v>0</v>
      </c>
      <c r="M264" s="31"/>
      <c r="N264" s="31"/>
      <c r="O264" s="31"/>
      <c r="P264" s="31"/>
      <c r="Q264" s="36"/>
    </row>
    <row r="265" spans="1:29" x14ac:dyDescent="0.2">
      <c r="A265" s="10"/>
      <c r="B265" s="10"/>
      <c r="C265" s="10"/>
      <c r="D265" s="10"/>
      <c r="E265" s="12"/>
      <c r="F265" s="12"/>
      <c r="G265" s="11"/>
      <c r="H265" s="11"/>
      <c r="I265" s="23"/>
      <c r="J265" s="171"/>
      <c r="K265" s="171"/>
      <c r="L265" s="171"/>
      <c r="M265" s="10"/>
      <c r="N265" s="10"/>
      <c r="O265" s="10"/>
      <c r="P265" s="10"/>
      <c r="Q265" s="18"/>
    </row>
    <row r="266" spans="1:29" s="106" customFormat="1" ht="8.25" x14ac:dyDescent="0.15">
      <c r="A266" s="107"/>
      <c r="B266" s="107"/>
      <c r="C266" s="107"/>
      <c r="D266" s="107"/>
      <c r="E266" s="108"/>
      <c r="F266" s="108"/>
      <c r="G266" s="109"/>
      <c r="H266" s="109"/>
      <c r="I266" s="110"/>
      <c r="J266" s="111"/>
      <c r="K266" s="111"/>
      <c r="L266" s="111"/>
      <c r="M266" s="112"/>
      <c r="N266" s="112"/>
      <c r="O266" s="112"/>
      <c r="P266" s="113"/>
      <c r="Q266" s="113"/>
    </row>
    <row r="267" spans="1:29" s="335" customFormat="1" x14ac:dyDescent="0.2">
      <c r="A267" s="280" t="s">
        <v>123</v>
      </c>
      <c r="B267" s="424" t="s">
        <v>201</v>
      </c>
      <c r="C267" s="280">
        <v>23</v>
      </c>
      <c r="D267" s="280">
        <v>5016</v>
      </c>
      <c r="E267" s="281">
        <v>41700.902777777781</v>
      </c>
      <c r="F267" s="281">
        <v>41701.082638888889</v>
      </c>
      <c r="G267" s="425">
        <v>4.316666666592937</v>
      </c>
      <c r="H267" s="425">
        <v>4.316666666592937</v>
      </c>
      <c r="I267" s="426">
        <v>759.73333332035691</v>
      </c>
      <c r="J267" s="436"/>
      <c r="K267" s="436"/>
      <c r="L267" s="436"/>
      <c r="M267" s="399">
        <v>0</v>
      </c>
      <c r="N267" s="399">
        <v>180</v>
      </c>
      <c r="O267" s="453">
        <v>176</v>
      </c>
      <c r="P267" s="284" t="s">
        <v>217</v>
      </c>
      <c r="Q267" s="446" t="s">
        <v>218</v>
      </c>
      <c r="R267" s="285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</row>
    <row r="268" spans="1:29" s="63" customFormat="1" x14ac:dyDescent="0.2">
      <c r="A268" s="280" t="s">
        <v>136</v>
      </c>
      <c r="B268" s="424" t="s">
        <v>175</v>
      </c>
      <c r="C268" s="280">
        <v>23</v>
      </c>
      <c r="D268" s="280">
        <v>5016</v>
      </c>
      <c r="E268" s="281">
        <v>41729.24722222222</v>
      </c>
      <c r="F268" s="281">
        <v>41729.253472222219</v>
      </c>
      <c r="G268" s="425">
        <v>0.1499999999650754</v>
      </c>
      <c r="H268" s="425">
        <v>0.1499999999650754</v>
      </c>
      <c r="I268" s="426">
        <v>19.199999995529652</v>
      </c>
      <c r="J268" s="436"/>
      <c r="K268" s="436"/>
      <c r="L268" s="436"/>
      <c r="M268" s="453">
        <v>0</v>
      </c>
      <c r="N268" s="453">
        <v>129</v>
      </c>
      <c r="O268" s="453">
        <v>128</v>
      </c>
      <c r="P268" s="284" t="s">
        <v>217</v>
      </c>
      <c r="Q268" s="446" t="s">
        <v>364</v>
      </c>
      <c r="R268" s="285"/>
    </row>
    <row r="269" spans="1:29" s="335" customFormat="1" x14ac:dyDescent="0.2">
      <c r="A269" s="278" t="s">
        <v>137</v>
      </c>
      <c r="B269" s="331" t="s">
        <v>5</v>
      </c>
      <c r="C269" s="278">
        <v>25</v>
      </c>
      <c r="D269" s="278">
        <v>5041</v>
      </c>
      <c r="E269" s="279">
        <v>41719.92083333333</v>
      </c>
      <c r="F269" s="279">
        <v>41720.666666666664</v>
      </c>
      <c r="G269" s="364">
        <v>17.900000000023283</v>
      </c>
      <c r="H269" s="364">
        <v>17.900000000023283</v>
      </c>
      <c r="I269" s="332">
        <v>3060.9000000039814</v>
      </c>
      <c r="J269" s="440"/>
      <c r="K269" s="440"/>
      <c r="L269" s="440"/>
      <c r="M269" s="292">
        <v>0</v>
      </c>
      <c r="N269" s="292">
        <v>172</v>
      </c>
      <c r="O269" s="449">
        <v>171</v>
      </c>
      <c r="P269" s="333" t="s">
        <v>195</v>
      </c>
      <c r="Q269" s="447" t="s">
        <v>196</v>
      </c>
      <c r="R269" s="334"/>
    </row>
    <row r="270" spans="1:29" s="335" customFormat="1" x14ac:dyDescent="0.2">
      <c r="A270" s="280" t="s">
        <v>133</v>
      </c>
      <c r="B270" s="424" t="s">
        <v>201</v>
      </c>
      <c r="C270" s="280">
        <v>27</v>
      </c>
      <c r="D270" s="280">
        <v>5041</v>
      </c>
      <c r="E270" s="281">
        <v>41717.432638888888</v>
      </c>
      <c r="F270" s="281">
        <v>41717.531944444447</v>
      </c>
      <c r="G270" s="425">
        <v>2.3833333334187046</v>
      </c>
      <c r="H270" s="425">
        <v>2.3833333334187046</v>
      </c>
      <c r="I270" s="426">
        <v>305.06666667759418</v>
      </c>
      <c r="J270" s="436"/>
      <c r="K270" s="436"/>
      <c r="L270" s="436"/>
      <c r="M270" s="399">
        <v>0</v>
      </c>
      <c r="N270" s="399">
        <v>129</v>
      </c>
      <c r="O270" s="453">
        <v>128</v>
      </c>
      <c r="P270" s="284" t="s">
        <v>195</v>
      </c>
      <c r="Q270" s="446" t="s">
        <v>202</v>
      </c>
      <c r="R270" s="285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</row>
    <row r="271" spans="1:29" s="335" customFormat="1" x14ac:dyDescent="0.2">
      <c r="A271" s="280" t="s">
        <v>124</v>
      </c>
      <c r="B271" s="424" t="s">
        <v>201</v>
      </c>
      <c r="C271" s="280">
        <v>46</v>
      </c>
      <c r="D271" s="280">
        <v>5041</v>
      </c>
      <c r="E271" s="281">
        <v>41716.226388888892</v>
      </c>
      <c r="F271" s="281">
        <v>41716.243055555555</v>
      </c>
      <c r="G271" s="425">
        <v>0.39999999990686774</v>
      </c>
      <c r="H271" s="425">
        <v>0.39999999990686774</v>
      </c>
      <c r="I271" s="426">
        <v>70.399999983608723</v>
      </c>
      <c r="J271" s="436"/>
      <c r="K271" s="436"/>
      <c r="L271" s="436"/>
      <c r="M271" s="399">
        <v>0</v>
      </c>
      <c r="N271" s="399">
        <v>180</v>
      </c>
      <c r="O271" s="453">
        <v>176</v>
      </c>
      <c r="P271" s="284" t="s">
        <v>195</v>
      </c>
      <c r="Q271" s="446" t="s">
        <v>219</v>
      </c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</row>
    <row r="272" spans="1:29" s="335" customFormat="1" x14ac:dyDescent="0.2">
      <c r="A272" s="280" t="s">
        <v>130</v>
      </c>
      <c r="B272" s="424" t="s">
        <v>201</v>
      </c>
      <c r="C272" s="280">
        <v>18</v>
      </c>
      <c r="D272" s="280">
        <v>5041</v>
      </c>
      <c r="E272" s="281">
        <v>41700.902777777781</v>
      </c>
      <c r="F272" s="281">
        <v>41700.910416666666</v>
      </c>
      <c r="G272" s="425">
        <v>0.18333333323244005</v>
      </c>
      <c r="H272" s="425">
        <v>0.18333333323244005</v>
      </c>
      <c r="I272" s="426">
        <v>32.26666664890945</v>
      </c>
      <c r="J272" s="436"/>
      <c r="K272" s="436"/>
      <c r="L272" s="436"/>
      <c r="M272" s="399">
        <v>0</v>
      </c>
      <c r="N272" s="399">
        <v>180</v>
      </c>
      <c r="O272" s="453">
        <v>176</v>
      </c>
      <c r="P272" s="284" t="s">
        <v>195</v>
      </c>
      <c r="Q272" s="446" t="s">
        <v>220</v>
      </c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</row>
    <row r="273" spans="1:29" s="335" customFormat="1" x14ac:dyDescent="0.2">
      <c r="A273" s="280" t="s">
        <v>123</v>
      </c>
      <c r="B273" s="424" t="s">
        <v>175</v>
      </c>
      <c r="C273" s="280">
        <v>43</v>
      </c>
      <c r="D273" s="280">
        <v>5049</v>
      </c>
      <c r="E273" s="281">
        <v>41726.239583333336</v>
      </c>
      <c r="F273" s="281">
        <v>41726.259722222225</v>
      </c>
      <c r="G273" s="425">
        <v>0.48333333333721384</v>
      </c>
      <c r="H273" s="425">
        <v>0.48333333333721384</v>
      </c>
      <c r="I273" s="426">
        <v>85.066666667349637</v>
      </c>
      <c r="J273" s="436"/>
      <c r="K273" s="436"/>
      <c r="L273" s="436"/>
      <c r="M273" s="453">
        <v>0</v>
      </c>
      <c r="N273" s="399">
        <v>180</v>
      </c>
      <c r="O273" s="453">
        <v>176</v>
      </c>
      <c r="P273" s="284" t="s">
        <v>350</v>
      </c>
      <c r="Q273" s="446" t="s">
        <v>384</v>
      </c>
      <c r="R273" s="285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</row>
    <row r="274" spans="1:29" s="63" customFormat="1" x14ac:dyDescent="0.2">
      <c r="A274" s="280" t="s">
        <v>124</v>
      </c>
      <c r="B274" s="424" t="s">
        <v>175</v>
      </c>
      <c r="C274" s="280">
        <v>53</v>
      </c>
      <c r="D274" s="280">
        <v>5049</v>
      </c>
      <c r="E274" s="281">
        <v>41726.239583333336</v>
      </c>
      <c r="F274" s="281">
        <v>41726.259722222225</v>
      </c>
      <c r="G274" s="425">
        <v>0.48333333333721384</v>
      </c>
      <c r="H274" s="425">
        <v>0.48333333333721384</v>
      </c>
      <c r="I274" s="426">
        <v>85.066666667349637</v>
      </c>
      <c r="J274" s="436"/>
      <c r="K274" s="436"/>
      <c r="L274" s="436"/>
      <c r="M274" s="453">
        <v>0</v>
      </c>
      <c r="N274" s="399">
        <v>180</v>
      </c>
      <c r="O274" s="453">
        <v>176</v>
      </c>
      <c r="P274" s="284" t="s">
        <v>350</v>
      </c>
      <c r="Q274" s="446" t="s">
        <v>385</v>
      </c>
    </row>
    <row r="275" spans="1:29" s="335" customFormat="1" x14ac:dyDescent="0.2">
      <c r="A275" s="280" t="s">
        <v>140</v>
      </c>
      <c r="B275" s="424" t="s">
        <v>201</v>
      </c>
      <c r="C275" s="280">
        <v>30</v>
      </c>
      <c r="D275" s="280">
        <v>5130</v>
      </c>
      <c r="E275" s="281">
        <v>41714.767361111109</v>
      </c>
      <c r="F275" s="281">
        <v>41714.852083333331</v>
      </c>
      <c r="G275" s="425">
        <v>2.0333333333255723</v>
      </c>
      <c r="H275" s="425">
        <v>2.0333333333255723</v>
      </c>
      <c r="I275" s="426">
        <v>357.86666666530073</v>
      </c>
      <c r="J275" s="436"/>
      <c r="K275" s="436"/>
      <c r="L275" s="436"/>
      <c r="M275" s="399">
        <v>0</v>
      </c>
      <c r="N275" s="399">
        <v>180</v>
      </c>
      <c r="O275" s="453">
        <v>176</v>
      </c>
      <c r="P275" s="284" t="s">
        <v>203</v>
      </c>
      <c r="Q275" s="446" t="s">
        <v>222</v>
      </c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</row>
    <row r="276" spans="1:29" s="63" customFormat="1" x14ac:dyDescent="0.2">
      <c r="A276" s="280" t="s">
        <v>122</v>
      </c>
      <c r="B276" s="424" t="s">
        <v>175</v>
      </c>
      <c r="C276" s="280">
        <v>33</v>
      </c>
      <c r="D276" s="280">
        <v>5130</v>
      </c>
      <c r="E276" s="281">
        <v>41714.767361111109</v>
      </c>
      <c r="F276" s="281">
        <v>41714.852083333331</v>
      </c>
      <c r="G276" s="425">
        <v>2.0333333333255723</v>
      </c>
      <c r="H276" s="425">
        <v>2.0333333333255723</v>
      </c>
      <c r="I276" s="426">
        <v>357.86666666530073</v>
      </c>
      <c r="J276" s="436"/>
      <c r="K276" s="436"/>
      <c r="L276" s="436"/>
      <c r="M276" s="399">
        <v>0</v>
      </c>
      <c r="N276" s="399">
        <v>180</v>
      </c>
      <c r="O276" s="453">
        <v>176</v>
      </c>
      <c r="P276" s="284" t="s">
        <v>203</v>
      </c>
      <c r="Q276" s="446" t="s">
        <v>225</v>
      </c>
    </row>
    <row r="277" spans="1:29" s="63" customFormat="1" x14ac:dyDescent="0.2">
      <c r="A277" s="280" t="s">
        <v>122</v>
      </c>
      <c r="B277" s="424" t="s">
        <v>175</v>
      </c>
      <c r="C277" s="280">
        <v>29</v>
      </c>
      <c r="D277" s="280">
        <v>5130</v>
      </c>
      <c r="E277" s="281">
        <v>41706.335416666669</v>
      </c>
      <c r="F277" s="281">
        <v>41706.368055555555</v>
      </c>
      <c r="G277" s="425">
        <v>0.78333333326736465</v>
      </c>
      <c r="H277" s="425">
        <v>0.78333333326736465</v>
      </c>
      <c r="I277" s="426">
        <v>137.86666665505618</v>
      </c>
      <c r="J277" s="436"/>
      <c r="K277" s="436"/>
      <c r="L277" s="436"/>
      <c r="M277" s="399">
        <v>0</v>
      </c>
      <c r="N277" s="399">
        <v>180</v>
      </c>
      <c r="O277" s="453">
        <v>176</v>
      </c>
      <c r="P277" s="284" t="s">
        <v>203</v>
      </c>
      <c r="Q277" s="446" t="s">
        <v>225</v>
      </c>
    </row>
    <row r="278" spans="1:29" s="63" customFormat="1" x14ac:dyDescent="0.2">
      <c r="A278" s="280" t="s">
        <v>122</v>
      </c>
      <c r="B278" s="424" t="s">
        <v>175</v>
      </c>
      <c r="C278" s="280">
        <v>41</v>
      </c>
      <c r="D278" s="280">
        <v>5130</v>
      </c>
      <c r="E278" s="281">
        <v>41718.354166666664</v>
      </c>
      <c r="F278" s="281">
        <v>41718.377083333333</v>
      </c>
      <c r="G278" s="425">
        <v>0.55000000004656613</v>
      </c>
      <c r="H278" s="425">
        <v>0.55000000004656613</v>
      </c>
      <c r="I278" s="426">
        <v>96.800000008195639</v>
      </c>
      <c r="J278" s="436"/>
      <c r="K278" s="436"/>
      <c r="L278" s="436"/>
      <c r="M278" s="399">
        <v>0</v>
      </c>
      <c r="N278" s="399">
        <v>180</v>
      </c>
      <c r="O278" s="453">
        <v>176</v>
      </c>
      <c r="P278" s="284" t="s">
        <v>203</v>
      </c>
      <c r="Q278" s="446" t="s">
        <v>227</v>
      </c>
    </row>
    <row r="279" spans="1:29" s="63" customFormat="1" x14ac:dyDescent="0.2">
      <c r="A279" s="278" t="s">
        <v>128</v>
      </c>
      <c r="B279" s="331" t="s">
        <v>5</v>
      </c>
      <c r="C279" s="278">
        <v>11</v>
      </c>
      <c r="D279" s="278">
        <v>5130</v>
      </c>
      <c r="E279" s="279">
        <v>41718.270833333336</v>
      </c>
      <c r="F279" s="279">
        <v>41718.543749999997</v>
      </c>
      <c r="G279" s="364">
        <v>6.5499999998719431</v>
      </c>
      <c r="H279" s="364">
        <v>6.5499999998719431</v>
      </c>
      <c r="I279" s="332">
        <v>91.699999998207204</v>
      </c>
      <c r="J279" s="440"/>
      <c r="K279" s="440"/>
      <c r="L279" s="440"/>
      <c r="M279" s="292">
        <v>0</v>
      </c>
      <c r="N279" s="292">
        <v>14</v>
      </c>
      <c r="O279" s="449">
        <v>14</v>
      </c>
      <c r="P279" s="333" t="s">
        <v>203</v>
      </c>
      <c r="Q279" s="447" t="s">
        <v>204</v>
      </c>
      <c r="R279" s="334"/>
      <c r="S279" s="335"/>
      <c r="T279" s="335"/>
      <c r="U279" s="335"/>
      <c r="V279" s="335"/>
      <c r="W279" s="335"/>
      <c r="X279" s="335"/>
      <c r="Y279" s="335"/>
      <c r="Z279" s="335"/>
      <c r="AA279" s="335"/>
      <c r="AB279" s="335"/>
      <c r="AC279" s="335"/>
    </row>
    <row r="280" spans="1:29" s="63" customFormat="1" x14ac:dyDescent="0.2">
      <c r="A280" s="280" t="s">
        <v>228</v>
      </c>
      <c r="B280" s="427" t="s">
        <v>5</v>
      </c>
      <c r="C280" s="280">
        <v>4</v>
      </c>
      <c r="D280" s="280">
        <v>5130</v>
      </c>
      <c r="E280" s="281">
        <v>41719.270833333336</v>
      </c>
      <c r="F280" s="281">
        <v>41719.440972222219</v>
      </c>
      <c r="G280" s="428">
        <v>4.0833333331975155</v>
      </c>
      <c r="H280" s="428">
        <v>4.0833333331975155</v>
      </c>
      <c r="I280" s="429">
        <v>65.333333331160247</v>
      </c>
      <c r="J280" s="436"/>
      <c r="K280" s="436"/>
      <c r="L280" s="436"/>
      <c r="M280" s="399">
        <v>0</v>
      </c>
      <c r="N280" s="399">
        <v>16</v>
      </c>
      <c r="O280" s="453">
        <v>16</v>
      </c>
      <c r="P280" s="284" t="s">
        <v>203</v>
      </c>
      <c r="Q280" s="446" t="s">
        <v>205</v>
      </c>
    </row>
    <row r="281" spans="1:29" s="63" customFormat="1" x14ac:dyDescent="0.2">
      <c r="A281" s="280" t="s">
        <v>106</v>
      </c>
      <c r="B281" s="427" t="s">
        <v>5</v>
      </c>
      <c r="C281" s="280">
        <v>4</v>
      </c>
      <c r="D281" s="280">
        <v>5130</v>
      </c>
      <c r="E281" s="281">
        <v>41717.291666666664</v>
      </c>
      <c r="F281" s="281">
        <v>41717.451388888891</v>
      </c>
      <c r="G281" s="428">
        <v>3.8333333334303461</v>
      </c>
      <c r="H281" s="428">
        <v>3.8333333334303461</v>
      </c>
      <c r="I281" s="429">
        <v>49.833333334594499</v>
      </c>
      <c r="J281" s="436"/>
      <c r="K281" s="436"/>
      <c r="L281" s="436"/>
      <c r="M281" s="399">
        <v>0</v>
      </c>
      <c r="N281" s="399">
        <v>13</v>
      </c>
      <c r="O281" s="453">
        <v>13</v>
      </c>
      <c r="P281" s="284" t="s">
        <v>203</v>
      </c>
      <c r="Q281" s="446" t="s">
        <v>205</v>
      </c>
      <c r="R281" s="285"/>
    </row>
    <row r="282" spans="1:29" s="63" customFormat="1" x14ac:dyDescent="0.2">
      <c r="A282" s="278" t="s">
        <v>118</v>
      </c>
      <c r="B282" s="419" t="s">
        <v>175</v>
      </c>
      <c r="C282" s="278">
        <v>21</v>
      </c>
      <c r="D282" s="278">
        <v>5160</v>
      </c>
      <c r="E282" s="279">
        <v>41711.374305555553</v>
      </c>
      <c r="F282" s="279">
        <v>41712.725694444445</v>
      </c>
      <c r="G282" s="420">
        <v>32.433333333407063</v>
      </c>
      <c r="H282" s="420">
        <v>32.433333333407063</v>
      </c>
      <c r="I282" s="421">
        <v>5546.1000000126078</v>
      </c>
      <c r="J282" s="440"/>
      <c r="K282" s="440"/>
      <c r="L282" s="440"/>
      <c r="M282" s="292">
        <v>0</v>
      </c>
      <c r="N282" s="292">
        <v>172</v>
      </c>
      <c r="O282" s="449">
        <v>171</v>
      </c>
      <c r="P282" s="333" t="s">
        <v>192</v>
      </c>
      <c r="Q282" s="447" t="s">
        <v>194</v>
      </c>
      <c r="R282" s="334"/>
      <c r="S282" s="335"/>
      <c r="T282" s="335"/>
      <c r="U282" s="335"/>
      <c r="V282" s="335"/>
      <c r="W282" s="335"/>
      <c r="X282" s="335"/>
      <c r="Y282" s="335"/>
      <c r="Z282" s="335"/>
      <c r="AA282" s="335"/>
      <c r="AB282" s="335"/>
      <c r="AC282" s="335"/>
    </row>
    <row r="283" spans="1:29" s="63" customFormat="1" x14ac:dyDescent="0.2">
      <c r="A283" s="280" t="s">
        <v>140</v>
      </c>
      <c r="B283" s="427" t="s">
        <v>5</v>
      </c>
      <c r="C283" s="280">
        <v>27</v>
      </c>
      <c r="D283" s="280">
        <v>5160</v>
      </c>
      <c r="E283" s="281">
        <v>41705.27847222222</v>
      </c>
      <c r="F283" s="281">
        <v>41705.525694444441</v>
      </c>
      <c r="G283" s="428">
        <v>5.9333333332906477</v>
      </c>
      <c r="H283" s="428">
        <v>5.9333333332906477</v>
      </c>
      <c r="I283" s="429">
        <v>1044.266666659154</v>
      </c>
      <c r="J283" s="436"/>
      <c r="K283" s="436"/>
      <c r="L283" s="436"/>
      <c r="M283" s="399">
        <v>0</v>
      </c>
      <c r="N283" s="399">
        <v>180</v>
      </c>
      <c r="O283" s="453">
        <v>176</v>
      </c>
      <c r="P283" s="284" t="s">
        <v>192</v>
      </c>
      <c r="Q283" s="446" t="s">
        <v>221</v>
      </c>
    </row>
    <row r="284" spans="1:29" s="63" customFormat="1" x14ac:dyDescent="0.2">
      <c r="A284" s="280" t="s">
        <v>137</v>
      </c>
      <c r="B284" s="424" t="s">
        <v>175</v>
      </c>
      <c r="C284" s="280">
        <v>27</v>
      </c>
      <c r="D284" s="280">
        <v>5160</v>
      </c>
      <c r="E284" s="281">
        <v>41722.20208333333</v>
      </c>
      <c r="F284" s="281">
        <v>41722.286805555559</v>
      </c>
      <c r="G284" s="425">
        <v>2.0333333335001953</v>
      </c>
      <c r="H284" s="425">
        <v>2.0333333335001953</v>
      </c>
      <c r="I284" s="426">
        <v>347.7000000285334</v>
      </c>
      <c r="J284" s="436"/>
      <c r="K284" s="436"/>
      <c r="L284" s="436"/>
      <c r="M284" s="453">
        <v>0</v>
      </c>
      <c r="N284" s="453">
        <v>172</v>
      </c>
      <c r="O284" s="453">
        <v>171</v>
      </c>
      <c r="P284" s="284" t="s">
        <v>192</v>
      </c>
      <c r="Q284" s="446" t="s">
        <v>362</v>
      </c>
      <c r="R284" s="285"/>
    </row>
    <row r="285" spans="1:29" s="63" customFormat="1" x14ac:dyDescent="0.2">
      <c r="A285" s="280" t="s">
        <v>118</v>
      </c>
      <c r="B285" s="424" t="s">
        <v>175</v>
      </c>
      <c r="C285" s="280">
        <v>18</v>
      </c>
      <c r="D285" s="280">
        <v>5160</v>
      </c>
      <c r="E285" s="281">
        <v>41703.550000000003</v>
      </c>
      <c r="F285" s="281">
        <v>41703.614583333336</v>
      </c>
      <c r="G285" s="425">
        <v>1.5499999999883585</v>
      </c>
      <c r="H285" s="425">
        <v>1.5499999999883585</v>
      </c>
      <c r="I285" s="426">
        <v>265.0499999980093</v>
      </c>
      <c r="J285" s="436"/>
      <c r="K285" s="436"/>
      <c r="L285" s="436"/>
      <c r="M285" s="399">
        <v>0</v>
      </c>
      <c r="N285" s="399">
        <v>172</v>
      </c>
      <c r="O285" s="453">
        <v>171</v>
      </c>
      <c r="P285" s="284" t="s">
        <v>192</v>
      </c>
      <c r="Q285" s="446" t="s">
        <v>193</v>
      </c>
      <c r="R285" s="285"/>
    </row>
    <row r="286" spans="1:29" s="63" customFormat="1" x14ac:dyDescent="0.2">
      <c r="A286" s="278" t="s">
        <v>139</v>
      </c>
      <c r="B286" s="419" t="s">
        <v>175</v>
      </c>
      <c r="C286" s="278">
        <v>4</v>
      </c>
      <c r="D286" s="278">
        <v>5170</v>
      </c>
      <c r="E286" s="422">
        <v>41689.434027777781</v>
      </c>
      <c r="F286" s="279">
        <v>41704.564583333333</v>
      </c>
      <c r="G286" s="420">
        <v>363.13333333324408</v>
      </c>
      <c r="H286" s="420">
        <v>363.13333333324408</v>
      </c>
      <c r="I286" s="421">
        <v>10167.733333330834</v>
      </c>
      <c r="J286" s="440"/>
      <c r="K286" s="440"/>
      <c r="L286" s="440"/>
      <c r="M286" s="292">
        <v>0</v>
      </c>
      <c r="N286" s="292">
        <v>28</v>
      </c>
      <c r="O286" s="449">
        <v>28</v>
      </c>
      <c r="P286" s="333" t="s">
        <v>206</v>
      </c>
      <c r="Q286" s="447" t="s">
        <v>207</v>
      </c>
      <c r="R286" s="334"/>
      <c r="S286" s="335"/>
      <c r="T286" s="335"/>
      <c r="U286" s="335"/>
      <c r="V286" s="335"/>
      <c r="W286" s="335"/>
      <c r="X286" s="335"/>
      <c r="Y286" s="335"/>
      <c r="Z286" s="335"/>
      <c r="AA286" s="335"/>
      <c r="AB286" s="335"/>
      <c r="AC286" s="335"/>
    </row>
    <row r="287" spans="1:29" s="63" customFormat="1" x14ac:dyDescent="0.2">
      <c r="A287" s="280" t="s">
        <v>134</v>
      </c>
      <c r="B287" s="424" t="s">
        <v>175</v>
      </c>
      <c r="C287" s="280">
        <v>17</v>
      </c>
      <c r="D287" s="280">
        <v>5246</v>
      </c>
      <c r="E287" s="281">
        <v>41702.393750000003</v>
      </c>
      <c r="F287" s="281">
        <v>41702.42083333333</v>
      </c>
      <c r="G287" s="425">
        <v>0.64999999984866008</v>
      </c>
      <c r="H287" s="425">
        <v>0.64999999984866008</v>
      </c>
      <c r="I287" s="426">
        <v>89.699999979115091</v>
      </c>
      <c r="J287" s="436"/>
      <c r="K287" s="436"/>
      <c r="L287" s="436"/>
      <c r="M287" s="399">
        <v>0</v>
      </c>
      <c r="N287" s="399">
        <v>139</v>
      </c>
      <c r="O287" s="453">
        <v>138</v>
      </c>
      <c r="P287" s="284" t="s">
        <v>197</v>
      </c>
      <c r="Q287" s="446" t="s">
        <v>198</v>
      </c>
      <c r="R287" s="285"/>
    </row>
    <row r="288" spans="1:29" s="63" customFormat="1" x14ac:dyDescent="0.2">
      <c r="A288" s="278" t="s">
        <v>139</v>
      </c>
      <c r="B288" s="419" t="s">
        <v>175</v>
      </c>
      <c r="C288" s="278">
        <v>6</v>
      </c>
      <c r="D288" s="278">
        <v>5250</v>
      </c>
      <c r="E288" s="279">
        <v>41709.481944444444</v>
      </c>
      <c r="F288" s="279">
        <v>41710.431944444441</v>
      </c>
      <c r="G288" s="420">
        <v>22.799999999930151</v>
      </c>
      <c r="H288" s="420">
        <v>22.799999999930151</v>
      </c>
      <c r="I288" s="421">
        <v>638.39999999804422</v>
      </c>
      <c r="J288" s="440"/>
      <c r="K288" s="440"/>
      <c r="L288" s="440"/>
      <c r="M288" s="292">
        <v>0</v>
      </c>
      <c r="N288" s="292">
        <v>28</v>
      </c>
      <c r="O288" s="449">
        <v>28</v>
      </c>
      <c r="P288" s="333" t="s">
        <v>208</v>
      </c>
      <c r="Q288" s="447" t="s">
        <v>209</v>
      </c>
      <c r="R288" s="334"/>
      <c r="S288" s="335"/>
      <c r="T288" s="335"/>
      <c r="U288" s="335"/>
      <c r="V288" s="335"/>
      <c r="W288" s="335"/>
      <c r="X288" s="335"/>
      <c r="Y288" s="335"/>
      <c r="Z288" s="335"/>
      <c r="AA288" s="335"/>
      <c r="AB288" s="335"/>
      <c r="AC288" s="335"/>
    </row>
    <row r="289" spans="1:29" s="63" customFormat="1" x14ac:dyDescent="0.2">
      <c r="A289" s="278" t="s">
        <v>138</v>
      </c>
      <c r="B289" s="331" t="s">
        <v>5</v>
      </c>
      <c r="C289" s="278">
        <v>12</v>
      </c>
      <c r="D289" s="278">
        <v>5272</v>
      </c>
      <c r="E289" s="422">
        <v>41698.449999999997</v>
      </c>
      <c r="F289" s="279">
        <v>41700.576388888891</v>
      </c>
      <c r="G289" s="364">
        <v>51.033333333441988</v>
      </c>
      <c r="H289" s="364">
        <v>51.033333333441988</v>
      </c>
      <c r="I289" s="332">
        <v>7042.6000000149943</v>
      </c>
      <c r="J289" s="440"/>
      <c r="K289" s="440"/>
      <c r="L289" s="440"/>
      <c r="M289" s="292">
        <v>0</v>
      </c>
      <c r="N289" s="292">
        <v>139</v>
      </c>
      <c r="O289" s="449">
        <v>138</v>
      </c>
      <c r="P289" s="333" t="s">
        <v>199</v>
      </c>
      <c r="Q289" s="447" t="s">
        <v>200</v>
      </c>
      <c r="R289" s="334"/>
      <c r="S289" s="335"/>
      <c r="T289" s="335"/>
      <c r="U289" s="335"/>
      <c r="V289" s="335"/>
      <c r="W289" s="335"/>
      <c r="X289" s="335"/>
      <c r="Y289" s="335"/>
      <c r="Z289" s="335"/>
      <c r="AA289" s="335"/>
      <c r="AB289" s="335"/>
      <c r="AC289" s="335"/>
    </row>
    <row r="290" spans="1:29" s="149" customFormat="1" ht="8.25" x14ac:dyDescent="0.15">
      <c r="A290" s="165"/>
      <c r="B290" s="165"/>
      <c r="C290" s="165"/>
      <c r="D290" s="165"/>
      <c r="E290" s="166"/>
      <c r="F290" s="166"/>
      <c r="G290" s="162"/>
      <c r="H290" s="163"/>
      <c r="I290" s="167"/>
      <c r="J290" s="155"/>
      <c r="K290" s="155"/>
      <c r="L290" s="155"/>
      <c r="M290" s="168"/>
      <c r="N290" s="168"/>
      <c r="O290" s="168"/>
      <c r="P290" s="169"/>
      <c r="Q290" s="169"/>
    </row>
    <row r="291" spans="1:29" ht="15" x14ac:dyDescent="0.3">
      <c r="A291" s="31"/>
      <c r="B291" s="31"/>
      <c r="C291" s="31"/>
      <c r="D291" s="40" t="s">
        <v>49</v>
      </c>
      <c r="E291" s="32"/>
      <c r="F291" s="39" t="s">
        <v>48</v>
      </c>
      <c r="G291" s="33">
        <f>SUM(G266:G290)</f>
        <v>525.73333333292976</v>
      </c>
      <c r="H291" s="33">
        <f>SUM(H290:H290)</f>
        <v>0</v>
      </c>
      <c r="I291" s="34">
        <f>SUM(I290:I290)</f>
        <v>0</v>
      </c>
      <c r="J291" s="37">
        <f>SUM(J266:J290)</f>
        <v>0</v>
      </c>
      <c r="K291" s="37">
        <f>SUM(K266:K290)</f>
        <v>0</v>
      </c>
      <c r="L291" s="37">
        <f>SUM(L266:L290)</f>
        <v>0</v>
      </c>
      <c r="M291" s="31"/>
      <c r="N291" s="31"/>
      <c r="O291" s="31"/>
      <c r="P291" s="31"/>
      <c r="Q291" s="36"/>
    </row>
    <row r="292" spans="1:29" x14ac:dyDescent="0.2">
      <c r="A292" s="10"/>
      <c r="B292" s="10"/>
      <c r="C292" s="10"/>
      <c r="D292" s="10"/>
      <c r="E292" s="12"/>
      <c r="F292" s="12"/>
      <c r="G292" s="11"/>
      <c r="H292" s="11"/>
      <c r="I292" s="23"/>
      <c r="J292" s="171"/>
      <c r="K292" s="171"/>
      <c r="L292" s="171"/>
      <c r="M292" s="10"/>
      <c r="N292" s="10"/>
      <c r="O292" s="10"/>
      <c r="P292" s="10"/>
      <c r="Q292" s="18"/>
    </row>
    <row r="293" spans="1:29" s="149" customFormat="1" ht="8.25" x14ac:dyDescent="0.15">
      <c r="A293" s="123"/>
      <c r="B293" s="123"/>
      <c r="C293" s="123"/>
      <c r="D293" s="123"/>
      <c r="E293" s="124"/>
      <c r="F293" s="124"/>
      <c r="G293" s="125"/>
      <c r="H293" s="126"/>
      <c r="I293" s="127"/>
      <c r="J293" s="128"/>
      <c r="K293" s="128"/>
      <c r="L293" s="128"/>
      <c r="M293" s="129"/>
      <c r="N293" s="129"/>
      <c r="O293" s="129"/>
      <c r="P293" s="170"/>
      <c r="Q293" s="170"/>
    </row>
    <row r="294" spans="1:29" s="149" customFormat="1" ht="8.25" x14ac:dyDescent="0.15">
      <c r="A294" s="123"/>
      <c r="B294" s="123"/>
      <c r="C294" s="123"/>
      <c r="D294" s="123"/>
      <c r="E294" s="124"/>
      <c r="F294" s="124"/>
      <c r="G294" s="125"/>
      <c r="H294" s="126"/>
      <c r="I294" s="127"/>
      <c r="J294" s="128"/>
      <c r="K294" s="128"/>
      <c r="L294" s="128"/>
      <c r="M294" s="129"/>
      <c r="N294" s="129"/>
      <c r="O294" s="129"/>
      <c r="P294" s="170"/>
      <c r="Q294" s="170"/>
    </row>
    <row r="295" spans="1:29" ht="15" x14ac:dyDescent="0.3">
      <c r="A295" s="31"/>
      <c r="B295" s="31"/>
      <c r="C295" s="31"/>
      <c r="D295" s="40" t="s">
        <v>42</v>
      </c>
      <c r="E295" s="32"/>
      <c r="F295" s="39" t="s">
        <v>41</v>
      </c>
      <c r="G295" s="33">
        <f t="shared" ref="G295:L295" si="28">SUM(G293:G294)</f>
        <v>0</v>
      </c>
      <c r="H295" s="33">
        <f t="shared" si="28"/>
        <v>0</v>
      </c>
      <c r="I295" s="34">
        <f t="shared" si="28"/>
        <v>0</v>
      </c>
      <c r="J295" s="37">
        <f t="shared" si="28"/>
        <v>0</v>
      </c>
      <c r="K295" s="37">
        <f t="shared" si="28"/>
        <v>0</v>
      </c>
      <c r="L295" s="37">
        <f t="shared" si="28"/>
        <v>0</v>
      </c>
      <c r="M295" s="31"/>
      <c r="N295" s="31"/>
      <c r="O295" s="31"/>
      <c r="P295" s="31"/>
      <c r="Q295" s="36"/>
    </row>
    <row r="296" spans="1:29" x14ac:dyDescent="0.2">
      <c r="A296" s="10"/>
      <c r="B296" s="10"/>
      <c r="C296" s="10"/>
      <c r="D296" s="10"/>
      <c r="E296" s="12"/>
      <c r="F296" s="12"/>
      <c r="G296" s="11"/>
      <c r="H296" s="11"/>
      <c r="I296" s="23"/>
      <c r="J296" s="171"/>
      <c r="K296" s="171"/>
      <c r="L296" s="171"/>
      <c r="M296" s="10"/>
      <c r="N296" s="10"/>
      <c r="O296" s="10"/>
      <c r="P296" s="10"/>
      <c r="Q296" s="18"/>
    </row>
    <row r="297" spans="1:29" s="149" customFormat="1" ht="8.25" x14ac:dyDescent="0.15">
      <c r="A297" s="140"/>
      <c r="B297" s="140"/>
      <c r="C297" s="140"/>
      <c r="D297" s="140"/>
      <c r="E297" s="142"/>
      <c r="F297" s="142"/>
      <c r="G297" s="143"/>
      <c r="H297" s="144"/>
      <c r="I297" s="145"/>
      <c r="J297" s="146"/>
      <c r="K297" s="146"/>
      <c r="L297" s="146"/>
      <c r="M297" s="147"/>
      <c r="N297" s="147"/>
      <c r="O297" s="147"/>
      <c r="P297" s="148"/>
      <c r="Q297" s="148"/>
    </row>
    <row r="298" spans="1:29" s="149" customFormat="1" ht="8.25" x14ac:dyDescent="0.15">
      <c r="A298" s="165"/>
      <c r="B298" s="165"/>
      <c r="C298" s="165"/>
      <c r="D298" s="165"/>
      <c r="E298" s="166"/>
      <c r="F298" s="166"/>
      <c r="G298" s="162"/>
      <c r="H298" s="163"/>
      <c r="I298" s="167"/>
      <c r="J298" s="155"/>
      <c r="K298" s="155"/>
      <c r="L298" s="155"/>
      <c r="M298" s="168"/>
      <c r="N298" s="168"/>
      <c r="O298" s="168"/>
      <c r="P298" s="169"/>
      <c r="Q298" s="169"/>
    </row>
    <row r="299" spans="1:29" ht="15" x14ac:dyDescent="0.3">
      <c r="A299" s="31"/>
      <c r="B299" s="31"/>
      <c r="C299" s="31"/>
      <c r="D299" s="40" t="s">
        <v>44</v>
      </c>
      <c r="E299" s="32"/>
      <c r="F299" s="39" t="s">
        <v>43</v>
      </c>
      <c r="G299" s="33">
        <f t="shared" ref="G299:L299" si="29">SUM(G296:G298)</f>
        <v>0</v>
      </c>
      <c r="H299" s="33">
        <f t="shared" si="29"/>
        <v>0</v>
      </c>
      <c r="I299" s="34">
        <f t="shared" si="29"/>
        <v>0</v>
      </c>
      <c r="J299" s="37">
        <f t="shared" si="29"/>
        <v>0</v>
      </c>
      <c r="K299" s="37">
        <f t="shared" si="29"/>
        <v>0</v>
      </c>
      <c r="L299" s="37">
        <f t="shared" si="29"/>
        <v>0</v>
      </c>
      <c r="M299" s="31"/>
      <c r="N299" s="31"/>
      <c r="O299" s="31"/>
      <c r="P299" s="31"/>
      <c r="Q299" s="36"/>
    </row>
    <row r="300" spans="1:29" x14ac:dyDescent="0.2">
      <c r="A300" s="10"/>
      <c r="B300" s="10"/>
      <c r="C300" s="10"/>
      <c r="D300" s="10"/>
      <c r="E300" s="12"/>
      <c r="F300" s="12"/>
      <c r="G300" s="11"/>
      <c r="H300" s="11"/>
      <c r="I300" s="23"/>
      <c r="J300" s="171"/>
      <c r="K300" s="171"/>
      <c r="L300" s="171"/>
      <c r="M300" s="10"/>
      <c r="N300" s="10"/>
      <c r="O300" s="10"/>
      <c r="P300" s="10"/>
      <c r="Q300" s="18"/>
    </row>
    <row r="301" spans="1:29" s="149" customFormat="1" ht="8.25" x14ac:dyDescent="0.15">
      <c r="A301" s="140"/>
      <c r="B301" s="140"/>
      <c r="C301" s="140"/>
      <c r="D301" s="140"/>
      <c r="E301" s="142"/>
      <c r="F301" s="142"/>
      <c r="G301" s="143"/>
      <c r="H301" s="144"/>
      <c r="I301" s="145"/>
      <c r="J301" s="146"/>
      <c r="K301" s="146"/>
      <c r="L301" s="146"/>
      <c r="M301" s="147"/>
      <c r="N301" s="147"/>
      <c r="O301" s="147"/>
      <c r="P301" s="148"/>
      <c r="Q301" s="148"/>
    </row>
    <row r="302" spans="1:29" s="149" customFormat="1" ht="8.25" x14ac:dyDescent="0.15">
      <c r="A302" s="165"/>
      <c r="B302" s="165"/>
      <c r="C302" s="165"/>
      <c r="D302" s="165"/>
      <c r="E302" s="166"/>
      <c r="F302" s="166"/>
      <c r="G302" s="162"/>
      <c r="H302" s="163"/>
      <c r="I302" s="167"/>
      <c r="J302" s="155"/>
      <c r="K302" s="155"/>
      <c r="L302" s="155"/>
      <c r="M302" s="168"/>
      <c r="N302" s="168"/>
      <c r="O302" s="168"/>
      <c r="P302" s="169"/>
      <c r="Q302" s="169"/>
    </row>
    <row r="303" spans="1:29" ht="15" x14ac:dyDescent="0.3">
      <c r="A303" s="31"/>
      <c r="B303" s="31"/>
      <c r="C303" s="31"/>
      <c r="D303" s="40" t="s">
        <v>46</v>
      </c>
      <c r="E303" s="32"/>
      <c r="F303" s="39" t="s">
        <v>45</v>
      </c>
      <c r="G303" s="33">
        <f t="shared" ref="G303:L303" si="30">SUM(G301:G302)</f>
        <v>0</v>
      </c>
      <c r="H303" s="33">
        <f t="shared" si="30"/>
        <v>0</v>
      </c>
      <c r="I303" s="34">
        <f t="shared" si="30"/>
        <v>0</v>
      </c>
      <c r="J303" s="37">
        <f t="shared" si="30"/>
        <v>0</v>
      </c>
      <c r="K303" s="37">
        <f t="shared" si="30"/>
        <v>0</v>
      </c>
      <c r="L303" s="37">
        <f t="shared" si="30"/>
        <v>0</v>
      </c>
      <c r="M303" s="31"/>
      <c r="N303" s="31"/>
      <c r="O303" s="31"/>
      <c r="P303" s="31"/>
      <c r="Q303" s="36"/>
    </row>
    <row r="304" spans="1:29" x14ac:dyDescent="0.2">
      <c r="A304" s="10"/>
      <c r="B304" s="10"/>
      <c r="C304" s="10"/>
      <c r="D304" s="10"/>
      <c r="E304" s="12"/>
      <c r="F304" s="12"/>
      <c r="G304" s="11"/>
      <c r="H304" s="11"/>
      <c r="I304" s="23"/>
      <c r="J304" s="171"/>
      <c r="K304" s="171"/>
      <c r="L304" s="171"/>
      <c r="M304" s="10"/>
      <c r="N304" s="10"/>
      <c r="O304" s="10"/>
      <c r="P304" s="10"/>
      <c r="Q304" s="18"/>
    </row>
    <row r="305" spans="1:18" s="149" customFormat="1" ht="8.25" x14ac:dyDescent="0.15">
      <c r="A305" s="140"/>
      <c r="B305" s="140"/>
      <c r="C305" s="140"/>
      <c r="D305" s="140"/>
      <c r="E305" s="142"/>
      <c r="F305" s="142"/>
      <c r="G305" s="143"/>
      <c r="H305" s="144"/>
      <c r="I305" s="145"/>
      <c r="J305" s="146"/>
      <c r="K305" s="146"/>
      <c r="L305" s="146"/>
      <c r="M305" s="147"/>
      <c r="N305" s="147"/>
      <c r="O305" s="147"/>
      <c r="P305" s="148"/>
      <c r="Q305" s="148"/>
    </row>
    <row r="306" spans="1:18" s="149" customFormat="1" ht="8.25" x14ac:dyDescent="0.15">
      <c r="A306" s="165"/>
      <c r="B306" s="165"/>
      <c r="C306" s="165"/>
      <c r="D306" s="165"/>
      <c r="E306" s="166"/>
      <c r="F306" s="166"/>
      <c r="G306" s="162"/>
      <c r="H306" s="163"/>
      <c r="I306" s="167"/>
      <c r="J306" s="155"/>
      <c r="K306" s="155"/>
      <c r="L306" s="155"/>
      <c r="M306" s="168"/>
      <c r="N306" s="168"/>
      <c r="O306" s="168"/>
      <c r="P306" s="169"/>
      <c r="Q306" s="169"/>
    </row>
    <row r="307" spans="1:18" ht="15" x14ac:dyDescent="0.3">
      <c r="A307" s="31"/>
      <c r="B307" s="31"/>
      <c r="C307" s="31"/>
      <c r="D307" s="40" t="s">
        <v>46</v>
      </c>
      <c r="E307" s="32"/>
      <c r="F307" s="39" t="s">
        <v>45</v>
      </c>
      <c r="G307" s="33">
        <f t="shared" ref="G307:L307" si="31">SUM(G305:G306)</f>
        <v>0</v>
      </c>
      <c r="H307" s="33">
        <f t="shared" si="31"/>
        <v>0</v>
      </c>
      <c r="I307" s="34">
        <f t="shared" si="31"/>
        <v>0</v>
      </c>
      <c r="J307" s="37">
        <f t="shared" si="31"/>
        <v>0</v>
      </c>
      <c r="K307" s="37">
        <f t="shared" si="31"/>
        <v>0</v>
      </c>
      <c r="L307" s="37">
        <f t="shared" si="31"/>
        <v>0</v>
      </c>
      <c r="M307" s="31"/>
      <c r="N307" s="31"/>
      <c r="O307" s="31"/>
      <c r="P307" s="31"/>
      <c r="Q307" s="36"/>
    </row>
    <row r="308" spans="1:18" x14ac:dyDescent="0.2">
      <c r="A308" s="10"/>
      <c r="B308" s="10"/>
      <c r="C308" s="10"/>
      <c r="D308" s="10"/>
      <c r="E308" s="12"/>
      <c r="F308" s="12"/>
      <c r="G308" s="11"/>
      <c r="H308" s="11"/>
      <c r="I308" s="23"/>
      <c r="J308" s="171"/>
      <c r="K308" s="171"/>
      <c r="L308" s="171"/>
      <c r="M308" s="10"/>
      <c r="N308" s="10"/>
      <c r="O308" s="10"/>
      <c r="P308" s="10"/>
      <c r="Q308" s="18"/>
    </row>
    <row r="309" spans="1:18" s="149" customFormat="1" ht="8.25" x14ac:dyDescent="0.15">
      <c r="A309" s="140"/>
      <c r="B309" s="140"/>
      <c r="C309" s="140"/>
      <c r="D309" s="140"/>
      <c r="E309" s="142"/>
      <c r="F309" s="142"/>
      <c r="G309" s="143"/>
      <c r="H309" s="144"/>
      <c r="I309" s="145"/>
      <c r="J309" s="146"/>
      <c r="K309" s="146"/>
      <c r="L309" s="146"/>
      <c r="M309" s="147"/>
      <c r="N309" s="147"/>
      <c r="O309" s="147"/>
      <c r="P309" s="148"/>
      <c r="Q309" s="148"/>
    </row>
    <row r="310" spans="1:18" s="149" customFormat="1" ht="8.25" x14ac:dyDescent="0.15">
      <c r="A310" s="165"/>
      <c r="B310" s="165"/>
      <c r="C310" s="165"/>
      <c r="D310" s="165"/>
      <c r="E310" s="166"/>
      <c r="F310" s="166"/>
      <c r="G310" s="162"/>
      <c r="H310" s="163"/>
      <c r="I310" s="167"/>
      <c r="J310" s="155"/>
      <c r="K310" s="155"/>
      <c r="L310" s="155"/>
      <c r="M310" s="168"/>
      <c r="N310" s="168"/>
      <c r="O310" s="168"/>
      <c r="P310" s="169"/>
      <c r="Q310" s="169"/>
    </row>
    <row r="311" spans="1:18" ht="15" x14ac:dyDescent="0.3">
      <c r="A311" s="31"/>
      <c r="B311" s="31"/>
      <c r="C311" s="31"/>
      <c r="D311" s="40" t="s">
        <v>81</v>
      </c>
      <c r="E311" s="32"/>
      <c r="F311" s="39" t="s">
        <v>47</v>
      </c>
      <c r="G311" s="33">
        <f t="shared" ref="G311:L311" si="32">SUM(G309:G310)</f>
        <v>0</v>
      </c>
      <c r="H311" s="41">
        <f t="shared" si="32"/>
        <v>0</v>
      </c>
      <c r="I311" s="34">
        <f t="shared" si="32"/>
        <v>0</v>
      </c>
      <c r="J311" s="37">
        <f t="shared" si="32"/>
        <v>0</v>
      </c>
      <c r="K311" s="37">
        <f t="shared" si="32"/>
        <v>0</v>
      </c>
      <c r="L311" s="37">
        <f t="shared" si="32"/>
        <v>0</v>
      </c>
      <c r="M311" s="31"/>
      <c r="N311" s="31"/>
      <c r="O311" s="31"/>
      <c r="P311" s="31"/>
      <c r="Q311" s="36"/>
    </row>
    <row r="312" spans="1:18" x14ac:dyDescent="0.2">
      <c r="A312" s="10"/>
      <c r="B312" s="10"/>
      <c r="C312" s="10"/>
      <c r="D312" s="10"/>
      <c r="E312" s="12"/>
      <c r="F312" s="12"/>
      <c r="G312" s="11"/>
      <c r="H312" s="11"/>
      <c r="I312" s="23"/>
      <c r="J312" s="171"/>
      <c r="K312" s="171"/>
      <c r="L312" s="171"/>
      <c r="M312" s="10"/>
      <c r="N312" s="10"/>
      <c r="O312" s="10"/>
      <c r="P312" s="10"/>
      <c r="Q312" s="18"/>
    </row>
    <row r="313" spans="1:18" ht="13.5" thickBot="1" x14ac:dyDescent="0.25">
      <c r="A313" s="14"/>
      <c r="B313" s="14"/>
      <c r="C313" s="14"/>
      <c r="D313" s="14"/>
      <c r="E313" s="15"/>
      <c r="F313" s="15"/>
      <c r="G313" s="16"/>
      <c r="H313" s="16"/>
      <c r="I313" s="24"/>
      <c r="J313" s="174"/>
      <c r="K313" s="174"/>
      <c r="L313" s="174"/>
      <c r="M313" s="14"/>
      <c r="N313" s="14"/>
      <c r="O313" s="14"/>
      <c r="P313" s="14"/>
      <c r="Q313" s="19"/>
    </row>
    <row r="314" spans="1:18" ht="13.5" thickTop="1" x14ac:dyDescent="0.2"/>
    <row r="315" spans="1:18" s="63" customFormat="1" x14ac:dyDescent="0.2">
      <c r="A315" s="280"/>
      <c r="B315" s="280"/>
      <c r="C315" s="280"/>
      <c r="D315" s="280"/>
      <c r="E315" s="281"/>
      <c r="F315" s="281"/>
      <c r="G315" s="282"/>
      <c r="H315" s="309"/>
      <c r="I315" s="283"/>
      <c r="J315" s="329"/>
      <c r="K315" s="329"/>
      <c r="L315" s="329"/>
      <c r="M315" s="400"/>
      <c r="N315" s="400"/>
      <c r="O315" s="400"/>
      <c r="P315" s="284"/>
      <c r="Q315" s="330"/>
      <c r="R315" s="285"/>
    </row>
    <row r="316" spans="1:18" s="63" customFormat="1" x14ac:dyDescent="0.2">
      <c r="A316" s="280"/>
      <c r="B316" s="280"/>
      <c r="C316" s="280"/>
      <c r="D316" s="280"/>
      <c r="E316" s="281"/>
      <c r="F316" s="281"/>
      <c r="G316" s="282"/>
      <c r="H316" s="309"/>
      <c r="I316" s="283"/>
      <c r="J316" s="329"/>
      <c r="K316" s="329"/>
      <c r="L316" s="329"/>
      <c r="M316" s="453"/>
      <c r="N316" s="453"/>
      <c r="O316" s="453"/>
      <c r="P316" s="284"/>
      <c r="Q316" s="446"/>
      <c r="R316" s="285"/>
    </row>
    <row r="317" spans="1:18" s="63" customFormat="1" x14ac:dyDescent="0.2">
      <c r="A317" s="280"/>
      <c r="B317" s="280"/>
      <c r="C317" s="280"/>
      <c r="D317" s="280"/>
      <c r="E317" s="281"/>
      <c r="F317" s="281"/>
      <c r="G317" s="282"/>
      <c r="H317" s="309"/>
      <c r="I317" s="283"/>
      <c r="J317" s="329"/>
      <c r="K317" s="329"/>
      <c r="L317" s="329"/>
      <c r="M317" s="453"/>
      <c r="N317" s="453"/>
      <c r="O317" s="453"/>
      <c r="P317" s="284"/>
      <c r="Q317" s="446"/>
      <c r="R317" s="285"/>
    </row>
    <row r="318" spans="1:18" s="63" customFormat="1" x14ac:dyDescent="0.2">
      <c r="A318" s="280"/>
      <c r="B318" s="280"/>
      <c r="C318" s="280"/>
      <c r="D318" s="280"/>
      <c r="E318" s="281"/>
      <c r="F318" s="281"/>
      <c r="G318" s="282"/>
      <c r="H318" s="309"/>
      <c r="I318" s="283"/>
      <c r="J318" s="329"/>
      <c r="K318" s="329"/>
      <c r="L318" s="329"/>
      <c r="M318" s="453"/>
      <c r="N318" s="453"/>
      <c r="O318" s="453"/>
      <c r="P318" s="284"/>
      <c r="Q318" s="446"/>
      <c r="R318" s="285"/>
    </row>
    <row r="319" spans="1:18" s="63" customFormat="1" x14ac:dyDescent="0.2">
      <c r="A319" s="280"/>
      <c r="B319" s="280"/>
      <c r="C319" s="280"/>
      <c r="D319" s="280"/>
      <c r="E319" s="281"/>
      <c r="F319" s="281"/>
      <c r="G319" s="282"/>
      <c r="H319" s="309"/>
      <c r="I319" s="283"/>
      <c r="J319" s="329"/>
      <c r="K319" s="329"/>
      <c r="L319" s="329"/>
      <c r="M319" s="453"/>
      <c r="N319" s="453"/>
      <c r="O319" s="453"/>
      <c r="P319" s="284"/>
      <c r="Q319" s="446"/>
      <c r="R319" s="285"/>
    </row>
    <row r="320" spans="1:18" s="63" customFormat="1" x14ac:dyDescent="0.2">
      <c r="A320" s="280"/>
      <c r="B320" s="280"/>
      <c r="C320" s="280"/>
      <c r="D320" s="280"/>
      <c r="E320" s="281"/>
      <c r="F320" s="281"/>
      <c r="G320" s="282"/>
      <c r="H320" s="309"/>
      <c r="I320" s="283"/>
      <c r="J320" s="329"/>
      <c r="K320" s="329"/>
      <c r="L320" s="329"/>
      <c r="M320" s="453"/>
      <c r="N320" s="453"/>
      <c r="O320" s="453"/>
      <c r="P320" s="284"/>
      <c r="Q320" s="446"/>
      <c r="R320" s="285"/>
    </row>
    <row r="321" spans="1:18" s="63" customFormat="1" x14ac:dyDescent="0.2">
      <c r="A321" s="280"/>
      <c r="B321" s="280"/>
      <c r="C321" s="280"/>
      <c r="D321" s="280"/>
      <c r="E321" s="281"/>
      <c r="F321" s="281"/>
      <c r="G321" s="282"/>
      <c r="H321" s="309"/>
      <c r="I321" s="283"/>
      <c r="J321" s="329"/>
      <c r="K321" s="329"/>
      <c r="L321" s="329"/>
      <c r="M321" s="453"/>
      <c r="N321" s="453"/>
      <c r="O321" s="453"/>
      <c r="P321" s="284"/>
      <c r="Q321" s="446"/>
      <c r="R321" s="285"/>
    </row>
    <row r="322" spans="1:18" s="63" customFormat="1" x14ac:dyDescent="0.2">
      <c r="A322" s="280"/>
      <c r="B322" s="280"/>
      <c r="C322" s="280"/>
      <c r="D322" s="280"/>
      <c r="E322" s="281"/>
      <c r="F322" s="281"/>
      <c r="G322" s="282"/>
      <c r="H322" s="309"/>
      <c r="I322" s="283"/>
      <c r="J322" s="329"/>
      <c r="K322" s="329"/>
      <c r="L322" s="329"/>
      <c r="M322" s="453"/>
      <c r="N322" s="453"/>
      <c r="O322" s="453"/>
      <c r="P322" s="284"/>
      <c r="Q322" s="446"/>
      <c r="R322" s="285"/>
    </row>
    <row r="323" spans="1:18" s="63" customFormat="1" x14ac:dyDescent="0.2">
      <c r="A323" s="280"/>
      <c r="B323" s="280"/>
      <c r="C323" s="280"/>
      <c r="D323" s="280"/>
      <c r="E323" s="281"/>
      <c r="F323" s="281"/>
      <c r="G323" s="282"/>
      <c r="H323" s="309"/>
      <c r="I323" s="283"/>
      <c r="J323" s="329"/>
      <c r="K323" s="329"/>
      <c r="L323" s="329"/>
      <c r="M323" s="453"/>
      <c r="N323" s="453"/>
      <c r="O323" s="453"/>
      <c r="P323" s="284"/>
      <c r="Q323" s="446"/>
      <c r="R323" s="285"/>
    </row>
    <row r="324" spans="1:18" s="63" customFormat="1" x14ac:dyDescent="0.2">
      <c r="A324" s="280"/>
      <c r="B324" s="280"/>
      <c r="C324" s="280"/>
      <c r="D324" s="280"/>
      <c r="E324" s="281"/>
      <c r="F324" s="281"/>
      <c r="G324" s="282"/>
      <c r="H324" s="309"/>
      <c r="I324" s="283"/>
      <c r="J324" s="329"/>
      <c r="K324" s="329"/>
      <c r="L324" s="329"/>
      <c r="M324" s="453"/>
      <c r="N324" s="453"/>
      <c r="O324" s="453"/>
      <c r="P324" s="284"/>
      <c r="Q324" s="446"/>
      <c r="R324" s="285"/>
    </row>
    <row r="325" spans="1:18" s="63" customFormat="1" x14ac:dyDescent="0.2">
      <c r="A325" s="280"/>
      <c r="B325" s="280"/>
      <c r="C325" s="280"/>
      <c r="D325" s="280"/>
      <c r="E325" s="281"/>
      <c r="F325" s="281"/>
      <c r="G325" s="282"/>
      <c r="H325" s="309"/>
      <c r="I325" s="283"/>
      <c r="J325" s="329"/>
      <c r="K325" s="329"/>
      <c r="L325" s="329"/>
      <c r="M325" s="453"/>
      <c r="N325" s="453"/>
      <c r="O325" s="453"/>
      <c r="P325" s="284"/>
      <c r="Q325" s="446"/>
      <c r="R325" s="285"/>
    </row>
    <row r="326" spans="1:18" s="63" customFormat="1" x14ac:dyDescent="0.2">
      <c r="A326" s="280"/>
      <c r="B326" s="280"/>
      <c r="C326" s="280"/>
      <c r="D326" s="280"/>
      <c r="E326" s="281"/>
      <c r="F326" s="281"/>
      <c r="G326" s="282"/>
      <c r="H326" s="309"/>
      <c r="I326" s="283"/>
      <c r="J326" s="329"/>
      <c r="K326" s="329"/>
      <c r="L326" s="329"/>
      <c r="M326" s="453"/>
      <c r="N326" s="453"/>
      <c r="O326" s="453"/>
      <c r="P326" s="284"/>
      <c r="Q326" s="446"/>
      <c r="R326" s="285"/>
    </row>
    <row r="327" spans="1:18" s="63" customFormat="1" x14ac:dyDescent="0.2">
      <c r="A327" s="280"/>
      <c r="B327" s="280"/>
      <c r="C327" s="280"/>
      <c r="D327" s="280"/>
      <c r="E327" s="281"/>
      <c r="F327" s="281"/>
      <c r="G327" s="282"/>
      <c r="H327" s="309"/>
      <c r="I327" s="283"/>
      <c r="J327" s="329"/>
      <c r="K327" s="329"/>
      <c r="L327" s="329"/>
      <c r="M327" s="453"/>
      <c r="N327" s="453"/>
      <c r="O327" s="453"/>
      <c r="P327" s="284"/>
      <c r="Q327" s="446"/>
      <c r="R327" s="285"/>
    </row>
    <row r="328" spans="1:18" s="63" customFormat="1" x14ac:dyDescent="0.2">
      <c r="A328" s="280"/>
      <c r="B328" s="280"/>
      <c r="C328" s="280"/>
      <c r="D328" s="280"/>
      <c r="E328" s="281"/>
      <c r="F328" s="281"/>
      <c r="G328" s="282"/>
      <c r="H328" s="309"/>
      <c r="I328" s="283"/>
      <c r="J328" s="329"/>
      <c r="K328" s="329"/>
      <c r="L328" s="329"/>
      <c r="M328" s="453"/>
      <c r="N328" s="453"/>
      <c r="O328" s="453"/>
      <c r="P328" s="284"/>
      <c r="Q328" s="446"/>
      <c r="R328" s="285"/>
    </row>
    <row r="329" spans="1:18" s="63" customFormat="1" x14ac:dyDescent="0.2">
      <c r="A329" s="280"/>
      <c r="B329" s="280"/>
      <c r="C329" s="280"/>
      <c r="D329" s="280"/>
      <c r="E329" s="281"/>
      <c r="F329" s="281"/>
      <c r="G329" s="282"/>
      <c r="H329" s="309"/>
      <c r="I329" s="283"/>
      <c r="J329" s="329"/>
      <c r="K329" s="329"/>
      <c r="L329" s="329"/>
      <c r="M329" s="453"/>
      <c r="N329" s="453"/>
      <c r="O329" s="453"/>
      <c r="P329" s="284"/>
      <c r="Q329" s="446"/>
      <c r="R329" s="285"/>
    </row>
    <row r="330" spans="1:18" s="63" customFormat="1" x14ac:dyDescent="0.2">
      <c r="A330" s="280"/>
      <c r="B330" s="280"/>
      <c r="C330" s="280"/>
      <c r="D330" s="280"/>
      <c r="E330" s="281"/>
      <c r="F330" s="281"/>
      <c r="G330" s="282"/>
      <c r="H330" s="309"/>
      <c r="I330" s="283"/>
      <c r="J330" s="329"/>
      <c r="K330" s="329"/>
      <c r="L330" s="329"/>
      <c r="M330" s="453"/>
      <c r="N330" s="453"/>
      <c r="O330" s="453"/>
      <c r="P330" s="284"/>
      <c r="Q330" s="446"/>
      <c r="R330" s="285"/>
    </row>
    <row r="331" spans="1:18" s="63" customFormat="1" x14ac:dyDescent="0.2">
      <c r="A331" s="280"/>
      <c r="B331" s="280"/>
      <c r="C331" s="280"/>
      <c r="D331" s="280"/>
      <c r="E331" s="281"/>
      <c r="F331" s="281"/>
      <c r="G331" s="282"/>
      <c r="H331" s="309"/>
      <c r="I331" s="283"/>
      <c r="J331" s="329"/>
      <c r="K331" s="329"/>
      <c r="L331" s="329"/>
      <c r="M331" s="453"/>
      <c r="N331" s="453"/>
      <c r="O331" s="453"/>
      <c r="P331" s="284"/>
      <c r="Q331" s="446"/>
      <c r="R331" s="285"/>
    </row>
    <row r="332" spans="1:18" s="63" customFormat="1" x14ac:dyDescent="0.2">
      <c r="A332" s="280"/>
      <c r="B332" s="280"/>
      <c r="C332" s="280"/>
      <c r="D332" s="280"/>
      <c r="E332" s="281"/>
      <c r="F332" s="281"/>
      <c r="G332" s="282"/>
      <c r="H332" s="309"/>
      <c r="I332" s="283"/>
      <c r="J332" s="329"/>
      <c r="K332" s="329"/>
      <c r="L332" s="329"/>
      <c r="M332" s="453"/>
      <c r="N332" s="453"/>
      <c r="O332" s="453"/>
      <c r="P332" s="284"/>
      <c r="Q332" s="446"/>
      <c r="R332" s="285"/>
    </row>
    <row r="333" spans="1:18" s="63" customFormat="1" x14ac:dyDescent="0.2">
      <c r="A333" s="280"/>
      <c r="B333" s="280"/>
      <c r="C333" s="280"/>
      <c r="D333" s="280"/>
      <c r="E333" s="281"/>
      <c r="F333" s="281"/>
      <c r="G333" s="282"/>
      <c r="H333" s="309"/>
      <c r="I333" s="283"/>
      <c r="J333" s="329"/>
      <c r="K333" s="329"/>
      <c r="L333" s="329"/>
      <c r="M333" s="453"/>
      <c r="N333" s="453"/>
      <c r="O333" s="453"/>
      <c r="P333" s="284"/>
      <c r="Q333" s="446"/>
      <c r="R333" s="285"/>
    </row>
    <row r="334" spans="1:18" s="63" customFormat="1" x14ac:dyDescent="0.2">
      <c r="A334" s="280"/>
      <c r="B334" s="280"/>
      <c r="C334" s="280"/>
      <c r="D334" s="280"/>
      <c r="E334" s="281"/>
      <c r="F334" s="281"/>
      <c r="G334" s="282"/>
      <c r="H334" s="309"/>
      <c r="I334" s="283"/>
      <c r="J334" s="329"/>
      <c r="K334" s="329"/>
      <c r="L334" s="329"/>
      <c r="M334" s="453"/>
      <c r="N334" s="453"/>
      <c r="O334" s="453"/>
      <c r="P334" s="284"/>
      <c r="Q334" s="446"/>
      <c r="R334" s="285"/>
    </row>
    <row r="335" spans="1:18" s="63" customFormat="1" x14ac:dyDescent="0.2">
      <c r="A335" s="280"/>
      <c r="B335" s="280"/>
      <c r="C335" s="280"/>
      <c r="D335" s="280"/>
      <c r="E335" s="281"/>
      <c r="F335" s="281"/>
      <c r="G335" s="282"/>
      <c r="H335" s="309"/>
      <c r="I335" s="283"/>
      <c r="J335" s="329"/>
      <c r="K335" s="329"/>
      <c r="L335" s="329"/>
      <c r="M335" s="453"/>
      <c r="N335" s="453"/>
      <c r="O335" s="453"/>
      <c r="P335" s="284"/>
      <c r="Q335" s="446"/>
      <c r="R335" s="285"/>
    </row>
    <row r="336" spans="1:18" s="63" customFormat="1" x14ac:dyDescent="0.2">
      <c r="A336" s="280"/>
      <c r="B336" s="280"/>
      <c r="C336" s="280"/>
      <c r="D336" s="280"/>
      <c r="E336" s="281"/>
      <c r="F336" s="281"/>
      <c r="G336" s="282"/>
      <c r="H336" s="309"/>
      <c r="I336" s="283"/>
      <c r="J336" s="329"/>
      <c r="K336" s="329"/>
      <c r="L336" s="329"/>
      <c r="M336" s="453"/>
      <c r="N336" s="453"/>
      <c r="O336" s="453"/>
      <c r="P336" s="284"/>
      <c r="Q336" s="446"/>
      <c r="R336" s="285"/>
    </row>
    <row r="337" spans="1:18" s="63" customFormat="1" x14ac:dyDescent="0.2">
      <c r="A337" s="280"/>
      <c r="B337" s="280"/>
      <c r="C337" s="280"/>
      <c r="D337" s="280"/>
      <c r="E337" s="281"/>
      <c r="F337" s="281"/>
      <c r="G337" s="282"/>
      <c r="H337" s="309"/>
      <c r="I337" s="283"/>
      <c r="J337" s="329"/>
      <c r="K337" s="329"/>
      <c r="L337" s="329"/>
      <c r="M337" s="453"/>
      <c r="N337" s="453"/>
      <c r="O337" s="453"/>
      <c r="P337" s="284"/>
      <c r="Q337" s="446"/>
      <c r="R337" s="285"/>
    </row>
    <row r="338" spans="1:18" s="63" customFormat="1" x14ac:dyDescent="0.2">
      <c r="A338" s="280"/>
      <c r="B338" s="280"/>
      <c r="C338" s="280"/>
      <c r="D338" s="280"/>
      <c r="E338" s="281"/>
      <c r="F338" s="281"/>
      <c r="G338" s="282"/>
      <c r="H338" s="309"/>
      <c r="I338" s="283"/>
      <c r="J338" s="329"/>
      <c r="K338" s="329"/>
      <c r="L338" s="329"/>
      <c r="M338" s="453"/>
      <c r="N338" s="453"/>
      <c r="O338" s="453"/>
      <c r="P338" s="284"/>
      <c r="Q338" s="446"/>
      <c r="R338" s="285"/>
    </row>
    <row r="339" spans="1:18" s="63" customFormat="1" x14ac:dyDescent="0.2">
      <c r="A339" s="280"/>
      <c r="B339" s="280"/>
      <c r="C339" s="280"/>
      <c r="D339" s="280"/>
      <c r="E339" s="281"/>
      <c r="F339" s="281"/>
      <c r="G339" s="282"/>
      <c r="H339" s="309"/>
      <c r="I339" s="283"/>
      <c r="J339" s="329"/>
      <c r="K339" s="329"/>
      <c r="L339" s="329"/>
      <c r="M339" s="453"/>
      <c r="N339" s="453"/>
      <c r="O339" s="453"/>
      <c r="P339" s="284"/>
      <c r="Q339" s="446"/>
      <c r="R339" s="285"/>
    </row>
    <row r="340" spans="1:18" s="63" customFormat="1" x14ac:dyDescent="0.2">
      <c r="A340" s="280"/>
      <c r="B340" s="280"/>
      <c r="C340" s="280"/>
      <c r="D340" s="280"/>
      <c r="E340" s="281"/>
      <c r="F340" s="281"/>
      <c r="G340" s="282"/>
      <c r="H340" s="309"/>
      <c r="I340" s="283"/>
      <c r="J340" s="329"/>
      <c r="K340" s="329"/>
      <c r="L340" s="329"/>
      <c r="M340" s="453"/>
      <c r="N340" s="453"/>
      <c r="O340" s="453"/>
      <c r="P340" s="284"/>
      <c r="Q340" s="446"/>
      <c r="R340" s="285"/>
    </row>
    <row r="341" spans="1:18" s="63" customFormat="1" x14ac:dyDescent="0.2">
      <c r="A341" s="280"/>
      <c r="B341" s="280"/>
      <c r="C341" s="280"/>
      <c r="D341" s="280"/>
      <c r="E341" s="281"/>
      <c r="F341" s="281"/>
      <c r="G341" s="282"/>
      <c r="H341" s="309"/>
      <c r="I341" s="283"/>
      <c r="J341" s="329"/>
      <c r="K341" s="329"/>
      <c r="L341" s="329"/>
      <c r="M341" s="453"/>
      <c r="N341" s="453"/>
      <c r="O341" s="453"/>
      <c r="P341" s="284"/>
      <c r="Q341" s="446"/>
      <c r="R341" s="285"/>
    </row>
    <row r="342" spans="1:18" s="63" customFormat="1" x14ac:dyDescent="0.2">
      <c r="A342" s="280"/>
      <c r="B342" s="280"/>
      <c r="C342" s="280"/>
      <c r="D342" s="280"/>
      <c r="E342" s="281"/>
      <c r="F342" s="281"/>
      <c r="G342" s="282"/>
      <c r="H342" s="309"/>
      <c r="I342" s="283"/>
      <c r="J342" s="329"/>
      <c r="K342" s="329"/>
      <c r="L342" s="329"/>
      <c r="M342" s="453"/>
      <c r="N342" s="453"/>
      <c r="O342" s="453"/>
      <c r="P342" s="284"/>
      <c r="Q342" s="446"/>
      <c r="R342" s="285"/>
    </row>
  </sheetData>
  <sortState ref="A289:AC318">
    <sortCondition ref="D289:D318"/>
  </sortState>
  <pageMargins left="0.25" right="0.25" top="0.25" bottom="0.25" header="0.3" footer="0.1"/>
  <pageSetup scale="57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5"/>
  <sheetViews>
    <sheetView zoomScaleNormal="100" zoomScaleSheetLayoutView="85" workbookViewId="0">
      <pane xSplit="3" ySplit="3" topLeftCell="D4" activePane="bottomRight" state="frozen"/>
      <selection activeCell="H2226" sqref="H2226"/>
      <selection pane="topRight" activeCell="H2226" sqref="H2226"/>
      <selection pane="bottomLeft" activeCell="H2226" sqref="H2226"/>
      <selection pane="bottomRight" activeCell="D4" sqref="D4"/>
    </sheetView>
  </sheetViews>
  <sheetFormatPr defaultColWidth="8.85546875" defaultRowHeight="12.75" x14ac:dyDescent="0.2"/>
  <cols>
    <col min="1" max="1" width="7.42578125" style="42" bestFit="1" customWidth="1"/>
    <col min="2" max="2" width="5.85546875" style="4" bestFit="1" customWidth="1"/>
    <col min="3" max="3" width="6.140625" style="4" bestFit="1" customWidth="1"/>
    <col min="4" max="4" width="6.42578125" style="4" bestFit="1" customWidth="1"/>
    <col min="5" max="5" width="14.42578125" style="4" bestFit="1" customWidth="1"/>
    <col min="6" max="6" width="15.5703125" style="5" bestFit="1" customWidth="1"/>
    <col min="7" max="7" width="18.5703125" style="5" bestFit="1" customWidth="1"/>
    <col min="8" max="9" width="9.42578125" style="6" bestFit="1" customWidth="1"/>
    <col min="10" max="10" width="9.42578125" style="22" bestFit="1" customWidth="1"/>
    <col min="11" max="11" width="8.28515625" style="27" bestFit="1" customWidth="1"/>
    <col min="12" max="13" width="7.28515625" style="27" customWidth="1"/>
    <col min="14" max="14" width="6.7109375" style="4" bestFit="1" customWidth="1"/>
    <col min="15" max="16" width="5.7109375" style="4" bestFit="1" customWidth="1"/>
    <col min="17" max="17" width="35.7109375" style="4" customWidth="1"/>
    <col min="18" max="18" width="50.7109375" style="17" customWidth="1"/>
    <col min="19" max="16384" width="8.85546875" style="4"/>
  </cols>
  <sheetData>
    <row r="1" spans="1:18" s="1" customFormat="1" ht="13.15" x14ac:dyDescent="0.25">
      <c r="A1" s="1" t="s">
        <v>87</v>
      </c>
      <c r="B1" s="1" t="s">
        <v>13</v>
      </c>
      <c r="C1" s="1" t="s">
        <v>15</v>
      </c>
      <c r="D1" s="1" t="s">
        <v>15</v>
      </c>
      <c r="E1" s="1" t="s">
        <v>3</v>
      </c>
      <c r="F1" s="2" t="s">
        <v>15</v>
      </c>
      <c r="G1" s="2" t="s">
        <v>15</v>
      </c>
      <c r="H1" s="3" t="s">
        <v>15</v>
      </c>
      <c r="I1" s="3" t="s">
        <v>23</v>
      </c>
      <c r="J1" s="20" t="s">
        <v>24</v>
      </c>
      <c r="K1" s="25" t="s">
        <v>26</v>
      </c>
      <c r="L1" s="25" t="s">
        <v>27</v>
      </c>
      <c r="M1" s="25" t="s">
        <v>29</v>
      </c>
      <c r="N1" s="2" t="s">
        <v>13</v>
      </c>
      <c r="O1" s="2" t="s">
        <v>13</v>
      </c>
      <c r="P1" s="2" t="s">
        <v>13</v>
      </c>
      <c r="Q1" s="2" t="s">
        <v>15</v>
      </c>
      <c r="R1" s="2" t="s">
        <v>15</v>
      </c>
    </row>
    <row r="2" spans="1:18" s="7" customFormat="1" ht="13.15" x14ac:dyDescent="0.25">
      <c r="A2" s="7" t="s">
        <v>88</v>
      </c>
      <c r="B2" s="7" t="s">
        <v>14</v>
      </c>
      <c r="C2" s="7" t="s">
        <v>16</v>
      </c>
      <c r="D2" s="7" t="s">
        <v>17</v>
      </c>
      <c r="E2" s="7" t="s">
        <v>18</v>
      </c>
      <c r="F2" s="8" t="s">
        <v>19</v>
      </c>
      <c r="G2" s="8" t="s">
        <v>20</v>
      </c>
      <c r="H2" s="9" t="s">
        <v>21</v>
      </c>
      <c r="I2" s="9" t="s">
        <v>21</v>
      </c>
      <c r="J2" s="21" t="s">
        <v>25</v>
      </c>
      <c r="K2" s="26" t="s">
        <v>25</v>
      </c>
      <c r="L2" s="26" t="s">
        <v>28</v>
      </c>
      <c r="M2" s="26" t="s">
        <v>28</v>
      </c>
      <c r="N2" s="7" t="s">
        <v>0</v>
      </c>
      <c r="O2" s="7" t="s">
        <v>1</v>
      </c>
      <c r="P2" s="7" t="s">
        <v>2</v>
      </c>
      <c r="Q2" s="7" t="s">
        <v>3</v>
      </c>
      <c r="R2" s="7" t="s">
        <v>22</v>
      </c>
    </row>
    <row r="4" spans="1:18" s="106" customFormat="1" ht="6.6" x14ac:dyDescent="0.15">
      <c r="A4" s="107"/>
      <c r="B4" s="107"/>
      <c r="C4" s="107"/>
      <c r="D4" s="107"/>
      <c r="E4" s="108"/>
      <c r="F4" s="108"/>
      <c r="G4" s="351">
        <f t="shared" ref="G4:G7" si="0">(F4-E4)*24</f>
        <v>0</v>
      </c>
      <c r="H4" s="351"/>
      <c r="I4" s="352"/>
      <c r="J4" s="353"/>
      <c r="K4" s="353"/>
      <c r="L4" s="353"/>
      <c r="M4" s="112"/>
      <c r="N4" s="112"/>
      <c r="O4" s="112"/>
      <c r="P4" s="113"/>
      <c r="Q4" s="113"/>
    </row>
    <row r="5" spans="1:18" ht="13.15" x14ac:dyDescent="0.25">
      <c r="A5" s="42">
        <f>1</f>
        <v>1</v>
      </c>
      <c r="B5" s="419" t="s">
        <v>121</v>
      </c>
      <c r="C5" s="419" t="s">
        <v>175</v>
      </c>
      <c r="D5" s="278">
        <v>17</v>
      </c>
      <c r="E5" s="278">
        <v>1000</v>
      </c>
      <c r="F5" s="279">
        <v>41703.029166666667</v>
      </c>
      <c r="G5" s="279">
        <v>41703.958333333336</v>
      </c>
      <c r="H5" s="420">
        <v>22.300000000046566</v>
      </c>
      <c r="I5" s="420">
        <v>22.300000000046566</v>
      </c>
      <c r="J5" s="421">
        <v>10726.300000022398</v>
      </c>
      <c r="K5" s="464">
        <v>2.5007926960109667E-3</v>
      </c>
      <c r="L5" s="464">
        <v>3.3237468317579362E-3</v>
      </c>
      <c r="M5" s="464">
        <v>3.3449064551082778E-3</v>
      </c>
      <c r="N5" s="292">
        <v>0</v>
      </c>
      <c r="O5" s="292">
        <v>517</v>
      </c>
      <c r="P5" s="449">
        <v>481</v>
      </c>
      <c r="Q5" s="333" t="s">
        <v>388</v>
      </c>
      <c r="R5" s="447" t="s">
        <v>275</v>
      </c>
    </row>
    <row r="6" spans="1:18" ht="13.15" x14ac:dyDescent="0.25">
      <c r="A6" s="42">
        <f>A5+1</f>
        <v>2</v>
      </c>
      <c r="B6" s="419" t="s">
        <v>107</v>
      </c>
      <c r="C6" s="419" t="s">
        <v>175</v>
      </c>
      <c r="D6" s="278">
        <v>33</v>
      </c>
      <c r="E6" s="278">
        <v>1000</v>
      </c>
      <c r="F6" s="279">
        <v>41727.236111111109</v>
      </c>
      <c r="G6" s="279">
        <v>41728.168749999997</v>
      </c>
      <c r="H6" s="420">
        <v>22.383333333302289</v>
      </c>
      <c r="I6" s="420">
        <v>22.383333333302289</v>
      </c>
      <c r="J6" s="421">
        <v>2081.6499999971129</v>
      </c>
      <c r="K6" s="464">
        <v>4.853281295165284E-4</v>
      </c>
      <c r="L6" s="464">
        <v>6.4503860532568217E-4</v>
      </c>
      <c r="M6" s="464">
        <v>6.4914504743033001E-4</v>
      </c>
      <c r="N6" s="449">
        <v>0</v>
      </c>
      <c r="O6" s="449">
        <v>100</v>
      </c>
      <c r="P6" s="449">
        <v>93</v>
      </c>
      <c r="Q6" s="333" t="s">
        <v>388</v>
      </c>
      <c r="R6" s="447" t="s">
        <v>375</v>
      </c>
    </row>
    <row r="7" spans="1:18" s="106" customFormat="1" ht="6.6" x14ac:dyDescent="0.15">
      <c r="A7" s="107"/>
      <c r="B7" s="107"/>
      <c r="C7" s="107"/>
      <c r="D7" s="107"/>
      <c r="E7" s="108"/>
      <c r="F7" s="108"/>
      <c r="G7" s="351">
        <f t="shared" si="0"/>
        <v>0</v>
      </c>
      <c r="H7" s="351"/>
      <c r="I7" s="352"/>
      <c r="J7" s="353"/>
      <c r="K7" s="353"/>
      <c r="L7" s="353"/>
      <c r="M7" s="112"/>
      <c r="N7" s="112"/>
      <c r="O7" s="112"/>
      <c r="P7" s="113"/>
      <c r="Q7" s="113"/>
    </row>
    <row r="8" spans="1:18" s="380" customFormat="1" ht="16.149999999999999" x14ac:dyDescent="0.4">
      <c r="A8" s="379">
        <f>A6</f>
        <v>2</v>
      </c>
      <c r="B8" s="31"/>
      <c r="C8" s="31"/>
      <c r="D8" s="31"/>
      <c r="E8" s="40" t="s">
        <v>83</v>
      </c>
      <c r="F8" s="32"/>
      <c r="G8" s="39" t="s">
        <v>73</v>
      </c>
      <c r="H8" s="33">
        <f t="shared" ref="H8:M8" si="1">SUM(H4:H7)</f>
        <v>44.683333333348855</v>
      </c>
      <c r="I8" s="33">
        <f t="shared" si="1"/>
        <v>44.683333333348855</v>
      </c>
      <c r="J8" s="34">
        <f t="shared" si="1"/>
        <v>12807.950000019511</v>
      </c>
      <c r="K8" s="35">
        <f t="shared" si="1"/>
        <v>2.986120825527495E-3</v>
      </c>
      <c r="L8" s="35">
        <f t="shared" si="1"/>
        <v>3.9687854370836183E-3</v>
      </c>
      <c r="M8" s="35">
        <f t="shared" si="1"/>
        <v>3.9940515025386081E-3</v>
      </c>
      <c r="N8" s="31"/>
      <c r="O8" s="31"/>
      <c r="P8" s="31"/>
      <c r="Q8" s="31"/>
      <c r="R8" s="36"/>
    </row>
    <row r="9" spans="1:18" ht="13.15" x14ac:dyDescent="0.25">
      <c r="B9" s="10"/>
      <c r="C9" s="10"/>
      <c r="D9" s="10"/>
      <c r="E9" s="10"/>
      <c r="F9" s="12"/>
      <c r="G9" s="12"/>
      <c r="H9" s="11"/>
      <c r="I9" s="11"/>
      <c r="J9" s="23"/>
      <c r="K9" s="28"/>
      <c r="L9" s="28"/>
      <c r="M9" s="28"/>
      <c r="N9" s="10"/>
      <c r="O9" s="10"/>
      <c r="P9" s="10"/>
      <c r="Q9" s="10"/>
      <c r="R9" s="18"/>
    </row>
    <row r="10" spans="1:18" s="106" customFormat="1" ht="6.6" x14ac:dyDescent="0.15">
      <c r="A10" s="107"/>
      <c r="B10" s="107"/>
      <c r="C10" s="107"/>
      <c r="D10" s="107"/>
      <c r="E10" s="108"/>
      <c r="F10" s="108"/>
      <c r="G10" s="351">
        <f t="shared" ref="G10" si="2">(F10-E10)*24</f>
        <v>0</v>
      </c>
      <c r="H10" s="351"/>
      <c r="I10" s="352"/>
      <c r="J10" s="353"/>
      <c r="K10" s="353"/>
      <c r="L10" s="353"/>
      <c r="M10" s="112"/>
      <c r="N10" s="112"/>
      <c r="O10" s="112"/>
      <c r="P10" s="113"/>
      <c r="Q10" s="113"/>
    </row>
    <row r="11" spans="1:18" ht="13.15" x14ac:dyDescent="0.25">
      <c r="A11" s="42">
        <f>1</f>
        <v>1</v>
      </c>
      <c r="B11" s="419" t="s">
        <v>127</v>
      </c>
      <c r="C11" s="419" t="s">
        <v>175</v>
      </c>
      <c r="D11" s="278">
        <v>20</v>
      </c>
      <c r="E11" s="278">
        <v>1040</v>
      </c>
      <c r="F11" s="279">
        <v>41708.618055555555</v>
      </c>
      <c r="G11" s="279">
        <v>41709.881249999999</v>
      </c>
      <c r="H11" s="420">
        <v>30.316666666651145</v>
      </c>
      <c r="I11" s="420">
        <v>30.316666666651145</v>
      </c>
      <c r="J11" s="421">
        <v>5093.1999999973923</v>
      </c>
      <c r="K11" s="464">
        <v>1.1874586166049745E-3</v>
      </c>
      <c r="L11" s="464">
        <v>1.5782243050693626E-3</v>
      </c>
      <c r="M11" s="464">
        <v>1.5882715901208416E-3</v>
      </c>
      <c r="N11" s="292">
        <v>0</v>
      </c>
      <c r="O11" s="292">
        <v>180</v>
      </c>
      <c r="P11" s="449">
        <v>168</v>
      </c>
      <c r="Q11" s="333" t="s">
        <v>394</v>
      </c>
      <c r="R11" s="447" t="s">
        <v>243</v>
      </c>
    </row>
    <row r="12" spans="1:18" s="106" customFormat="1" ht="6.6" x14ac:dyDescent="0.15">
      <c r="A12" s="107"/>
      <c r="B12" s="107"/>
      <c r="C12" s="107"/>
      <c r="D12" s="107"/>
      <c r="E12" s="108"/>
      <c r="F12" s="108"/>
      <c r="G12" s="351">
        <f t="shared" ref="G12" si="3">(F12-E12)*24</f>
        <v>0</v>
      </c>
      <c r="H12" s="351"/>
      <c r="I12" s="352"/>
      <c r="J12" s="353"/>
      <c r="K12" s="353"/>
      <c r="L12" s="353"/>
      <c r="M12" s="112"/>
      <c r="N12" s="112"/>
      <c r="O12" s="112"/>
      <c r="P12" s="113"/>
      <c r="Q12" s="113"/>
    </row>
    <row r="13" spans="1:18" s="380" customFormat="1" ht="16.149999999999999" x14ac:dyDescent="0.4">
      <c r="A13" s="379">
        <f>A11</f>
        <v>1</v>
      </c>
      <c r="B13" s="31"/>
      <c r="C13" s="31"/>
      <c r="D13" s="31"/>
      <c r="E13" s="40" t="s">
        <v>84</v>
      </c>
      <c r="F13" s="32"/>
      <c r="G13" s="39" t="s">
        <v>74</v>
      </c>
      <c r="H13" s="33">
        <f t="shared" ref="H13:M13" si="4">SUM(H10:H12)</f>
        <v>30.316666666651145</v>
      </c>
      <c r="I13" s="33">
        <f t="shared" si="4"/>
        <v>30.316666666651145</v>
      </c>
      <c r="J13" s="38">
        <f t="shared" si="4"/>
        <v>5093.1999999973923</v>
      </c>
      <c r="K13" s="35">
        <f t="shared" si="4"/>
        <v>1.1874586166049745E-3</v>
      </c>
      <c r="L13" s="35">
        <f t="shared" si="4"/>
        <v>1.5782243050693626E-3</v>
      </c>
      <c r="M13" s="35">
        <f t="shared" si="4"/>
        <v>1.5882715901208416E-3</v>
      </c>
      <c r="N13" s="31"/>
      <c r="O13" s="31"/>
      <c r="P13" s="31"/>
      <c r="Q13" s="31"/>
      <c r="R13" s="36"/>
    </row>
    <row r="14" spans="1:18" ht="13.15" x14ac:dyDescent="0.25">
      <c r="B14" s="10"/>
      <c r="C14" s="10"/>
      <c r="D14" s="10"/>
      <c r="E14" s="10"/>
      <c r="F14" s="12"/>
      <c r="G14" s="12"/>
      <c r="H14" s="11"/>
      <c r="I14" s="11"/>
      <c r="J14" s="23"/>
      <c r="K14" s="28"/>
      <c r="L14" s="28"/>
      <c r="M14" s="28"/>
      <c r="N14" s="10"/>
      <c r="O14" s="10"/>
      <c r="P14" s="10"/>
      <c r="Q14" s="10"/>
      <c r="R14" s="18"/>
    </row>
    <row r="15" spans="1:18" s="106" customFormat="1" ht="6.6" x14ac:dyDescent="0.15">
      <c r="A15" s="107"/>
      <c r="B15" s="107"/>
      <c r="C15" s="107"/>
      <c r="D15" s="107"/>
      <c r="E15" s="108"/>
      <c r="F15" s="108"/>
      <c r="G15" s="351">
        <f t="shared" ref="G15:G16" si="5">(F15-E15)*24</f>
        <v>0</v>
      </c>
      <c r="H15" s="351"/>
      <c r="I15" s="352"/>
      <c r="J15" s="353"/>
      <c r="K15" s="353"/>
      <c r="L15" s="353"/>
      <c r="M15" s="112"/>
      <c r="N15" s="112"/>
      <c r="O15" s="112"/>
      <c r="P15" s="113"/>
      <c r="Q15" s="113"/>
    </row>
    <row r="16" spans="1:18" s="106" customFormat="1" ht="6.6" x14ac:dyDescent="0.15">
      <c r="A16" s="107"/>
      <c r="B16" s="107"/>
      <c r="C16" s="107"/>
      <c r="D16" s="107"/>
      <c r="E16" s="108"/>
      <c r="F16" s="108"/>
      <c r="G16" s="351">
        <f t="shared" si="5"/>
        <v>0</v>
      </c>
      <c r="H16" s="351"/>
      <c r="I16" s="352"/>
      <c r="J16" s="353"/>
      <c r="K16" s="353"/>
      <c r="L16" s="353"/>
      <c r="M16" s="112"/>
      <c r="N16" s="112"/>
      <c r="O16" s="112"/>
      <c r="P16" s="113"/>
      <c r="Q16" s="113"/>
    </row>
    <row r="17" spans="1:18" s="380" customFormat="1" ht="16.149999999999999" x14ac:dyDescent="0.4">
      <c r="A17" s="379">
        <v>0</v>
      </c>
      <c r="B17" s="31"/>
      <c r="C17" s="31"/>
      <c r="D17" s="31"/>
      <c r="E17" s="40" t="s">
        <v>78</v>
      </c>
      <c r="F17" s="32"/>
      <c r="G17" s="39" t="s">
        <v>75</v>
      </c>
      <c r="H17" s="33">
        <f t="shared" ref="H17:M17" si="6">SUM(H15:H16)</f>
        <v>0</v>
      </c>
      <c r="I17" s="33">
        <f t="shared" si="6"/>
        <v>0</v>
      </c>
      <c r="J17" s="38">
        <f t="shared" si="6"/>
        <v>0</v>
      </c>
      <c r="K17" s="35">
        <f t="shared" si="6"/>
        <v>0</v>
      </c>
      <c r="L17" s="35">
        <f t="shared" si="6"/>
        <v>0</v>
      </c>
      <c r="M17" s="35">
        <f t="shared" si="6"/>
        <v>0</v>
      </c>
      <c r="N17" s="31"/>
      <c r="O17" s="31"/>
      <c r="P17" s="31"/>
      <c r="Q17" s="31"/>
      <c r="R17" s="36"/>
    </row>
    <row r="18" spans="1:18" ht="13.15" x14ac:dyDescent="0.25">
      <c r="B18" s="10"/>
      <c r="C18" s="10"/>
      <c r="D18" s="10"/>
      <c r="E18" s="10"/>
      <c r="F18" s="12"/>
      <c r="G18" s="12"/>
      <c r="H18" s="11"/>
      <c r="I18" s="11"/>
      <c r="J18" s="23"/>
      <c r="K18" s="28"/>
      <c r="L18" s="28"/>
      <c r="M18" s="28"/>
      <c r="N18" s="10"/>
      <c r="O18" s="10"/>
      <c r="P18" s="10"/>
      <c r="Q18" s="10"/>
      <c r="R18" s="18"/>
    </row>
    <row r="19" spans="1:18" s="106" customFormat="1" ht="6.6" x14ac:dyDescent="0.15">
      <c r="A19" s="107"/>
      <c r="B19" s="107"/>
      <c r="C19" s="107"/>
      <c r="D19" s="107"/>
      <c r="E19" s="108"/>
      <c r="F19" s="108"/>
      <c r="G19" s="351">
        <f t="shared" ref="G19:G20" si="7">(F19-E19)*24</f>
        <v>0</v>
      </c>
      <c r="H19" s="351"/>
      <c r="I19" s="352"/>
      <c r="J19" s="353"/>
      <c r="K19" s="353"/>
      <c r="L19" s="353"/>
      <c r="M19" s="112"/>
      <c r="N19" s="112"/>
      <c r="O19" s="112"/>
      <c r="P19" s="113"/>
      <c r="Q19" s="113"/>
    </row>
    <row r="20" spans="1:18" s="106" customFormat="1" ht="6.6" x14ac:dyDescent="0.15">
      <c r="A20" s="107"/>
      <c r="B20" s="107"/>
      <c r="C20" s="107"/>
      <c r="D20" s="107"/>
      <c r="E20" s="108"/>
      <c r="F20" s="108"/>
      <c r="G20" s="351">
        <f t="shared" si="7"/>
        <v>0</v>
      </c>
      <c r="H20" s="351"/>
      <c r="I20" s="352"/>
      <c r="J20" s="353"/>
      <c r="K20" s="353"/>
      <c r="L20" s="353"/>
      <c r="M20" s="112"/>
      <c r="N20" s="112"/>
      <c r="O20" s="112"/>
      <c r="P20" s="113"/>
      <c r="Q20" s="113"/>
    </row>
    <row r="21" spans="1:18" s="380" customFormat="1" ht="16.149999999999999" x14ac:dyDescent="0.4">
      <c r="A21" s="379">
        <f>SUM(A19:A20)</f>
        <v>0</v>
      </c>
      <c r="B21" s="31"/>
      <c r="C21" s="31"/>
      <c r="D21" s="31"/>
      <c r="E21" s="40" t="s">
        <v>79</v>
      </c>
      <c r="F21" s="32"/>
      <c r="G21" s="39" t="s">
        <v>76</v>
      </c>
      <c r="H21" s="33">
        <f t="shared" ref="H21:M21" si="8">SUM(H19:H20)</f>
        <v>0</v>
      </c>
      <c r="I21" s="33">
        <f t="shared" si="8"/>
        <v>0</v>
      </c>
      <c r="J21" s="38">
        <f t="shared" si="8"/>
        <v>0</v>
      </c>
      <c r="K21" s="35">
        <f t="shared" si="8"/>
        <v>0</v>
      </c>
      <c r="L21" s="35">
        <f t="shared" si="8"/>
        <v>0</v>
      </c>
      <c r="M21" s="35">
        <f t="shared" si="8"/>
        <v>0</v>
      </c>
      <c r="N21" s="31"/>
      <c r="O21" s="31"/>
      <c r="P21" s="31"/>
      <c r="Q21" s="31"/>
      <c r="R21" s="36"/>
    </row>
    <row r="22" spans="1:18" ht="13.15" x14ac:dyDescent="0.25">
      <c r="B22" s="10"/>
      <c r="C22" s="10"/>
      <c r="D22" s="10"/>
      <c r="E22" s="10"/>
      <c r="F22" s="12"/>
      <c r="G22" s="12"/>
      <c r="H22" s="11"/>
      <c r="I22" s="11"/>
      <c r="J22" s="23"/>
      <c r="K22" s="28"/>
      <c r="L22" s="28"/>
      <c r="M22" s="28"/>
      <c r="N22" s="10"/>
      <c r="O22" s="10"/>
      <c r="P22" s="10"/>
      <c r="Q22" s="10"/>
      <c r="R22" s="18"/>
    </row>
    <row r="24" spans="1:18" s="380" customFormat="1" ht="16.149999999999999" x14ac:dyDescent="0.4">
      <c r="A24" s="379">
        <f>A8+A13+A17+A21</f>
        <v>3</v>
      </c>
      <c r="B24" s="31" t="s">
        <v>30</v>
      </c>
      <c r="C24" s="31"/>
      <c r="D24" s="31"/>
      <c r="E24" s="31"/>
      <c r="F24" s="32"/>
      <c r="G24" s="39" t="s">
        <v>77</v>
      </c>
      <c r="H24" s="33">
        <f t="shared" ref="H24:M24" si="9">SUM(H3:H22)/2</f>
        <v>75</v>
      </c>
      <c r="I24" s="33">
        <f t="shared" si="9"/>
        <v>75</v>
      </c>
      <c r="J24" s="38">
        <f t="shared" si="9"/>
        <v>17901.150000016904</v>
      </c>
      <c r="K24" s="37">
        <f t="shared" si="9"/>
        <v>4.1735794421324697E-3</v>
      </c>
      <c r="L24" s="37">
        <f t="shared" si="9"/>
        <v>5.54700974215298E-3</v>
      </c>
      <c r="M24" s="37">
        <f t="shared" si="9"/>
        <v>5.5823230926594497E-3</v>
      </c>
      <c r="N24" s="31"/>
      <c r="O24" s="31"/>
      <c r="P24" s="31"/>
      <c r="Q24" s="31"/>
      <c r="R24" s="36"/>
    </row>
    <row r="26" spans="1:18" ht="13.9" thickBot="1" x14ac:dyDescent="0.3">
      <c r="A26" s="14"/>
      <c r="B26" s="14"/>
      <c r="C26" s="14"/>
      <c r="D26" s="14"/>
      <c r="E26" s="14"/>
      <c r="F26" s="15"/>
      <c r="G26" s="15"/>
      <c r="H26" s="16"/>
      <c r="I26" s="16"/>
      <c r="J26" s="24"/>
      <c r="K26" s="29"/>
      <c r="L26" s="29"/>
      <c r="M26" s="29"/>
      <c r="N26" s="14"/>
      <c r="O26" s="14"/>
      <c r="P26" s="14"/>
      <c r="Q26" s="14"/>
      <c r="R26" s="19"/>
    </row>
    <row r="27" spans="1:18" ht="13.9" thickTop="1" x14ac:dyDescent="0.25"/>
    <row r="386" spans="1:18" x14ac:dyDescent="0.2">
      <c r="M386" s="27">
        <v>460</v>
      </c>
      <c r="R386" s="4"/>
    </row>
    <row r="388" spans="1:18" s="335" customFormat="1" ht="14.25" x14ac:dyDescent="0.2">
      <c r="A388" s="278"/>
      <c r="B388" s="92" t="s">
        <v>4</v>
      </c>
      <c r="C388" s="92">
        <v>50</v>
      </c>
      <c r="D388" s="92">
        <v>346</v>
      </c>
      <c r="E388" s="354">
        <v>40795.595833333333</v>
      </c>
      <c r="F388" s="354">
        <v>40795.714583333334</v>
      </c>
      <c r="G388" s="355">
        <f t="shared" ref="G388:G395" si="10">(F388-E388)*24</f>
        <v>2.8500000000349246</v>
      </c>
      <c r="H388" s="356">
        <f t="shared" ref="H388:H395" si="11">G388*(N388-M388)/N388</f>
        <v>0.40714285714784637</v>
      </c>
      <c r="I388" s="283">
        <f t="shared" ref="I388:I395" si="12">H388*O388</f>
        <v>189.72857143089641</v>
      </c>
      <c r="J388" s="22"/>
      <c r="K388" s="27"/>
      <c r="L388" s="27"/>
      <c r="M388" s="357">
        <v>420</v>
      </c>
      <c r="N388" s="357">
        <v>490</v>
      </c>
      <c r="O388" s="357">
        <v>466</v>
      </c>
      <c r="P388" s="93" t="s">
        <v>86</v>
      </c>
      <c r="Q388" s="93" t="s">
        <v>90</v>
      </c>
    </row>
    <row r="389" spans="1:18" s="63" customFormat="1" ht="14.25" x14ac:dyDescent="0.2">
      <c r="A389" s="280"/>
      <c r="B389" s="92" t="s">
        <v>4</v>
      </c>
      <c r="C389" s="92">
        <v>51</v>
      </c>
      <c r="D389" s="92">
        <v>350</v>
      </c>
      <c r="E389" s="354">
        <v>40795.719444444447</v>
      </c>
      <c r="F389" s="354">
        <v>40796.6875</v>
      </c>
      <c r="G389" s="355">
        <f t="shared" si="10"/>
        <v>23.233333333279006</v>
      </c>
      <c r="H389" s="356">
        <f t="shared" si="11"/>
        <v>1.8965986394513474</v>
      </c>
      <c r="I389" s="283">
        <f t="shared" si="12"/>
        <v>883.81496598432796</v>
      </c>
      <c r="J389" s="22"/>
      <c r="K389" s="27"/>
      <c r="L389" s="27"/>
      <c r="M389" s="357">
        <v>450</v>
      </c>
      <c r="N389" s="357">
        <v>490</v>
      </c>
      <c r="O389" s="357">
        <v>466</v>
      </c>
      <c r="P389" s="93" t="s">
        <v>12</v>
      </c>
      <c r="Q389" s="93" t="s">
        <v>91</v>
      </c>
    </row>
    <row r="390" spans="1:18" s="335" customFormat="1" ht="14.25" x14ac:dyDescent="0.2">
      <c r="A390" s="278"/>
      <c r="B390" s="92" t="s">
        <v>4</v>
      </c>
      <c r="C390" s="92">
        <v>52</v>
      </c>
      <c r="D390" s="92">
        <v>250</v>
      </c>
      <c r="E390" s="354">
        <v>40796.026388888888</v>
      </c>
      <c r="F390" s="354">
        <v>40796.189583333333</v>
      </c>
      <c r="G390" s="355">
        <f t="shared" si="10"/>
        <v>3.9166666666860692</v>
      </c>
      <c r="H390" s="356">
        <f t="shared" si="11"/>
        <v>0.51955782313182552</v>
      </c>
      <c r="I390" s="283">
        <f t="shared" si="12"/>
        <v>242.11394557943069</v>
      </c>
      <c r="J390" s="22"/>
      <c r="K390" s="27"/>
      <c r="L390" s="27"/>
      <c r="M390" s="357">
        <v>425</v>
      </c>
      <c r="N390" s="357">
        <v>490</v>
      </c>
      <c r="O390" s="357">
        <v>466</v>
      </c>
      <c r="P390" s="93" t="s">
        <v>6</v>
      </c>
      <c r="Q390" s="93" t="s">
        <v>92</v>
      </c>
    </row>
    <row r="391" spans="1:18" s="335" customFormat="1" x14ac:dyDescent="0.2">
      <c r="A391" s="278"/>
      <c r="B391" s="358" t="s">
        <v>4</v>
      </c>
      <c r="C391" s="358">
        <v>53</v>
      </c>
      <c r="D391" s="358">
        <v>410</v>
      </c>
      <c r="E391" s="359">
        <v>40798.545138888891</v>
      </c>
      <c r="F391" s="359">
        <v>40798.55972222222</v>
      </c>
      <c r="G391" s="355">
        <f t="shared" si="10"/>
        <v>0.34999999991850927</v>
      </c>
      <c r="H391" s="356">
        <f t="shared" si="11"/>
        <v>7.4999999982537702E-2</v>
      </c>
      <c r="I391" s="283">
        <f t="shared" si="12"/>
        <v>34.949999991862569</v>
      </c>
      <c r="J391" s="22"/>
      <c r="K391" s="27"/>
      <c r="L391" s="27"/>
      <c r="M391" s="280">
        <v>385</v>
      </c>
      <c r="N391" s="280">
        <v>490</v>
      </c>
      <c r="O391" s="280">
        <v>466</v>
      </c>
      <c r="P391" s="360" t="s">
        <v>10</v>
      </c>
      <c r="Q391" s="360" t="s">
        <v>93</v>
      </c>
    </row>
    <row r="392" spans="1:18" s="63" customFormat="1" x14ac:dyDescent="0.2">
      <c r="A392" s="280"/>
      <c r="B392" s="280" t="s">
        <v>4</v>
      </c>
      <c r="C392" s="358">
        <v>54</v>
      </c>
      <c r="D392" s="358">
        <v>3410</v>
      </c>
      <c r="E392" s="359">
        <v>40801.318055555559</v>
      </c>
      <c r="F392" s="359">
        <v>40801.356944444444</v>
      </c>
      <c r="G392" s="355">
        <f t="shared" si="10"/>
        <v>0.93333333323244005</v>
      </c>
      <c r="H392" s="356">
        <f t="shared" si="11"/>
        <v>0.34285714282008001</v>
      </c>
      <c r="I392" s="283">
        <f t="shared" si="12"/>
        <v>159.7714285541573</v>
      </c>
      <c r="J392" s="361"/>
      <c r="K392" s="361"/>
      <c r="L392" s="361"/>
      <c r="M392" s="280">
        <v>310</v>
      </c>
      <c r="N392" s="280">
        <v>490</v>
      </c>
      <c r="O392" s="280">
        <v>466</v>
      </c>
      <c r="P392" s="360" t="s">
        <v>9</v>
      </c>
      <c r="Q392" s="360" t="s">
        <v>94</v>
      </c>
    </row>
    <row r="393" spans="1:18" s="335" customFormat="1" x14ac:dyDescent="0.2">
      <c r="A393" s="278"/>
      <c r="B393" s="331" t="s">
        <v>5</v>
      </c>
      <c r="C393" s="278">
        <v>55</v>
      </c>
      <c r="D393" s="278">
        <v>1488</v>
      </c>
      <c r="E393" s="362">
        <v>40809.918749999997</v>
      </c>
      <c r="F393" s="362">
        <v>40812.834027777775</v>
      </c>
      <c r="G393" s="363">
        <f t="shared" si="10"/>
        <v>69.966666666674428</v>
      </c>
      <c r="H393" s="364">
        <f t="shared" si="11"/>
        <v>69.966666666674428</v>
      </c>
      <c r="I393" s="332">
        <f t="shared" si="12"/>
        <v>32604.466666670283</v>
      </c>
      <c r="J393" s="365"/>
      <c r="K393" s="365"/>
      <c r="L393" s="365"/>
      <c r="M393" s="278">
        <v>0</v>
      </c>
      <c r="N393" s="278">
        <v>490</v>
      </c>
      <c r="O393" s="278">
        <v>466</v>
      </c>
      <c r="P393" s="335" t="s">
        <v>8</v>
      </c>
      <c r="Q393" s="335" t="s">
        <v>95</v>
      </c>
    </row>
    <row r="394" spans="1:18" s="63" customFormat="1" x14ac:dyDescent="0.2">
      <c r="A394" s="280"/>
      <c r="B394" s="366" t="s">
        <v>7</v>
      </c>
      <c r="C394" s="280">
        <v>56</v>
      </c>
      <c r="D394" s="280">
        <v>8100</v>
      </c>
      <c r="E394" s="367">
        <v>40812.219444444447</v>
      </c>
      <c r="F394" s="359">
        <v>40812.929861111108</v>
      </c>
      <c r="G394" s="368">
        <f t="shared" si="10"/>
        <v>17.049999999871943</v>
      </c>
      <c r="H394" s="369">
        <f t="shared" si="11"/>
        <v>6.4372448979108361</v>
      </c>
      <c r="I394" s="370">
        <f t="shared" si="12"/>
        <v>2999.7561224264496</v>
      </c>
      <c r="J394" s="371"/>
      <c r="K394" s="371"/>
      <c r="L394" s="371"/>
      <c r="M394" s="280">
        <v>305</v>
      </c>
      <c r="N394" s="280">
        <v>490</v>
      </c>
      <c r="O394" s="280">
        <v>466</v>
      </c>
      <c r="P394" s="63" t="s">
        <v>89</v>
      </c>
      <c r="Q394" s="63" t="s">
        <v>96</v>
      </c>
    </row>
    <row r="395" spans="1:18" s="313" customFormat="1" x14ac:dyDescent="0.2">
      <c r="A395" s="372"/>
      <c r="B395" s="372" t="s">
        <v>4</v>
      </c>
      <c r="C395" s="372">
        <v>57</v>
      </c>
      <c r="D395" s="372">
        <v>338</v>
      </c>
      <c r="E395" s="373">
        <v>40815.602083333331</v>
      </c>
      <c r="F395" s="374">
        <v>40815.852083333331</v>
      </c>
      <c r="G395" s="375">
        <f t="shared" si="10"/>
        <v>6</v>
      </c>
      <c r="H395" s="376">
        <f t="shared" si="11"/>
        <v>0.12244897959183673</v>
      </c>
      <c r="I395" s="377">
        <f t="shared" si="12"/>
        <v>57.061224489795919</v>
      </c>
      <c r="J395" s="378"/>
      <c r="K395" s="378"/>
      <c r="L395" s="378"/>
      <c r="M395" s="372">
        <v>480</v>
      </c>
      <c r="N395" s="372">
        <v>490</v>
      </c>
      <c r="O395" s="372">
        <v>466</v>
      </c>
      <c r="P395" s="313" t="s">
        <v>11</v>
      </c>
      <c r="Q395" s="313" t="s">
        <v>97</v>
      </c>
    </row>
  </sheetData>
  <sortState ref="B80:R105">
    <sortCondition ref="E80:E105"/>
    <sortCondition descending="1" ref="J80:J105"/>
  </sortState>
  <pageMargins left="0.25" right="0.25" top="0.25" bottom="0.25" header="0.3" footer="0.1"/>
  <pageSetup scale="60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abSelected="1" zoomScaleNormal="100" zoomScaleSheetLayoutView="100" workbookViewId="0">
      <pane xSplit="4" ySplit="8" topLeftCell="E9" activePane="bottomRight" state="frozen"/>
      <selection activeCell="B2223" sqref="B2223"/>
      <selection pane="topRight" activeCell="B2223" sqref="B2223"/>
      <selection pane="bottomLeft" activeCell="B2223" sqref="B2223"/>
      <selection pane="bottomRight" activeCell="E9" sqref="E9"/>
    </sheetView>
  </sheetViews>
  <sheetFormatPr defaultColWidth="8.85546875" defaultRowHeight="14.25" x14ac:dyDescent="0.2"/>
  <cols>
    <col min="1" max="1" width="2.140625" style="93" bestFit="1" customWidth="1"/>
    <col min="2" max="2" width="10.7109375" style="93" customWidth="1"/>
    <col min="3" max="3" width="26.7109375" style="93" customWidth="1"/>
    <col min="4" max="4" width="1.7109375" style="93" customWidth="1"/>
    <col min="5" max="5" width="14" style="94" bestFit="1" customWidth="1"/>
    <col min="6" max="6" width="12.28515625" style="95" bestFit="1" customWidth="1"/>
    <col min="7" max="7" width="14.28515625" style="95" bestFit="1" customWidth="1"/>
    <col min="8" max="8" width="14.140625" style="95" bestFit="1" customWidth="1"/>
    <col min="9" max="9" width="8.85546875" style="93"/>
    <col min="10" max="10" width="22.5703125" style="93" bestFit="1" customWidth="1"/>
    <col min="11" max="16384" width="8.85546875" style="93"/>
  </cols>
  <sheetData>
    <row r="1" spans="2:8" s="77" customFormat="1" ht="15.6" x14ac:dyDescent="0.3">
      <c r="B1" s="76" t="s">
        <v>50</v>
      </c>
      <c r="E1" s="78"/>
      <c r="F1" s="79"/>
      <c r="G1" s="79"/>
      <c r="H1" s="79"/>
    </row>
    <row r="2" spans="2:8" s="77" customFormat="1" ht="15.6" x14ac:dyDescent="0.3">
      <c r="B2" s="76" t="s">
        <v>51</v>
      </c>
      <c r="E2" s="78"/>
      <c r="F2" s="79"/>
      <c r="G2" s="79"/>
      <c r="H2" s="79"/>
    </row>
    <row r="3" spans="2:8" s="77" customFormat="1" ht="15.6" x14ac:dyDescent="0.3">
      <c r="B3" s="80" t="s">
        <v>157</v>
      </c>
      <c r="E3" s="78"/>
      <c r="F3" s="79"/>
      <c r="G3" s="79"/>
      <c r="H3" s="79"/>
    </row>
    <row r="6" spans="2:8" s="81" customFormat="1" ht="16.149999999999999" x14ac:dyDescent="0.35">
      <c r="E6" s="82" t="s">
        <v>98</v>
      </c>
      <c r="F6" s="83" t="s">
        <v>99</v>
      </c>
      <c r="G6" s="83" t="s">
        <v>100</v>
      </c>
      <c r="H6" s="83" t="s">
        <v>101</v>
      </c>
    </row>
    <row r="7" spans="2:8" s="84" customFormat="1" ht="13.9" x14ac:dyDescent="0.25">
      <c r="B7" s="84" t="s">
        <v>52</v>
      </c>
      <c r="C7" s="84" t="s">
        <v>53</v>
      </c>
      <c r="E7" s="85" t="s">
        <v>25</v>
      </c>
      <c r="F7" s="86" t="s">
        <v>25</v>
      </c>
      <c r="G7" s="86" t="s">
        <v>28</v>
      </c>
      <c r="H7" s="86" t="s">
        <v>28</v>
      </c>
    </row>
    <row r="9" spans="2:8" s="4" customFormat="1" ht="13.15" x14ac:dyDescent="0.25">
      <c r="B9" s="87" t="s">
        <v>54</v>
      </c>
      <c r="C9" s="10" t="s">
        <v>55</v>
      </c>
      <c r="D9" s="10"/>
      <c r="E9" s="269">
        <f>'MAR-14  Impact By Cause Code'!I45</f>
        <v>0</v>
      </c>
      <c r="F9" s="199">
        <f>'MAR-14  Impact By Cause Code'!J45</f>
        <v>0</v>
      </c>
      <c r="G9" s="199">
        <f>'MAR-14  Impact By Cause Code'!K45</f>
        <v>0</v>
      </c>
      <c r="H9" s="199">
        <f>'MAR-14  Impact By Cause Code'!L45</f>
        <v>0</v>
      </c>
    </row>
    <row r="10" spans="2:8" s="4" customFormat="1" ht="13.15" x14ac:dyDescent="0.25">
      <c r="B10" s="42"/>
      <c r="C10" s="10"/>
      <c r="D10" s="10"/>
      <c r="E10" s="23"/>
      <c r="F10" s="171"/>
      <c r="G10" s="171"/>
      <c r="H10" s="171"/>
    </row>
    <row r="11" spans="2:8" s="4" customFormat="1" ht="13.15" x14ac:dyDescent="0.25">
      <c r="B11" s="273" t="s">
        <v>56</v>
      </c>
      <c r="C11" s="10" t="s">
        <v>31</v>
      </c>
      <c r="D11" s="10"/>
      <c r="E11" s="269">
        <f>'MAR-14  Impact By Cause Code'!I103</f>
        <v>36695.489507070444</v>
      </c>
      <c r="F11" s="274">
        <f>'MAR-14  Impact By Cause Code'!J103</f>
        <v>8.5554023415005346E-3</v>
      </c>
      <c r="G11" s="274">
        <f>'MAR-14  Impact By Cause Code'!K103</f>
        <v>8.2582597158487609E-3</v>
      </c>
      <c r="H11" s="274">
        <f>'MAR-14  Impact By Cause Code'!L103</f>
        <v>7.814991240163079E-3</v>
      </c>
    </row>
    <row r="12" spans="2:8" s="4" customFormat="1" ht="13.15" x14ac:dyDescent="0.25">
      <c r="B12" s="272"/>
      <c r="C12" s="10"/>
      <c r="D12" s="10"/>
      <c r="E12" s="269"/>
      <c r="F12" s="274"/>
      <c r="G12" s="274"/>
      <c r="H12" s="274"/>
    </row>
    <row r="13" spans="2:8" s="4" customFormat="1" ht="13.15" x14ac:dyDescent="0.25">
      <c r="B13" s="272" t="s">
        <v>57</v>
      </c>
      <c r="C13" s="10" t="s">
        <v>58</v>
      </c>
      <c r="D13" s="10"/>
      <c r="E13" s="269">
        <f>'MAR-14  Impact By Cause Code'!I153</f>
        <v>36147.522925893703</v>
      </c>
      <c r="F13" s="274">
        <f>'MAR-14  Impact By Cause Code'!J153</f>
        <v>8.4276461885063048E-3</v>
      </c>
      <c r="G13" s="274">
        <f>'MAR-14  Impact By Cause Code'!K153</f>
        <v>1.1170045015648422E-2</v>
      </c>
      <c r="H13" s="274">
        <f>'MAR-14  Impact By Cause Code'!L153</f>
        <v>9.2150978488440317E-3</v>
      </c>
    </row>
    <row r="14" spans="2:8" s="4" customFormat="1" ht="13.15" x14ac:dyDescent="0.25">
      <c r="B14" s="272"/>
      <c r="C14" s="10"/>
      <c r="D14" s="10"/>
      <c r="E14" s="269"/>
      <c r="F14" s="274"/>
      <c r="G14" s="274"/>
      <c r="H14" s="274"/>
    </row>
    <row r="15" spans="2:8" s="4" customFormat="1" ht="13.15" x14ac:dyDescent="0.25">
      <c r="B15" s="272" t="s">
        <v>59</v>
      </c>
      <c r="C15" s="10" t="s">
        <v>35</v>
      </c>
      <c r="D15" s="10"/>
      <c r="E15" s="269">
        <f>'MAR-14  Impact By Cause Code'!I167</f>
        <v>11600.96805828407</v>
      </c>
      <c r="F15" s="274">
        <f>'MAR-14  Impact By Cause Code'!J167</f>
        <v>2.7047179536981774E-3</v>
      </c>
      <c r="G15" s="274">
        <f>'MAR-14  Impact By Cause Code'!K167</f>
        <v>3.5947792648878167E-3</v>
      </c>
      <c r="H15" s="274">
        <f>'MAR-14  Impact By Cause Code'!L167</f>
        <v>2.5422006476154444E-3</v>
      </c>
    </row>
    <row r="16" spans="2:8" s="4" customFormat="1" ht="13.15" x14ac:dyDescent="0.25">
      <c r="B16" s="272"/>
      <c r="C16" s="10"/>
      <c r="D16" s="10"/>
      <c r="E16" s="269"/>
      <c r="F16" s="274"/>
      <c r="G16" s="274"/>
      <c r="H16" s="274"/>
    </row>
    <row r="17" spans="2:8" s="4" customFormat="1" ht="13.15" x14ac:dyDescent="0.25">
      <c r="B17" s="272" t="s">
        <v>60</v>
      </c>
      <c r="C17" s="10" t="s">
        <v>37</v>
      </c>
      <c r="D17" s="10"/>
      <c r="E17" s="269">
        <f>'MAR-14  Impact By Cause Code'!I173</f>
        <v>505.71058884682134</v>
      </c>
      <c r="F17" s="274">
        <f>'MAR-14  Impact By Cause Code'!J173</f>
        <v>1.1790434230637732E-4</v>
      </c>
      <c r="G17" s="274">
        <f>'MAR-14  Impact By Cause Code'!K173</f>
        <v>1.5670398622661614E-4</v>
      </c>
      <c r="H17" s="274">
        <f>'MAR-14  Impact By Cause Code'!L173</f>
        <v>1.5770159449640683E-4</v>
      </c>
    </row>
    <row r="18" spans="2:8" s="4" customFormat="1" ht="13.15" x14ac:dyDescent="0.25">
      <c r="B18" s="42"/>
      <c r="C18" s="10"/>
      <c r="D18" s="10"/>
      <c r="E18" s="269"/>
      <c r="F18" s="274"/>
      <c r="G18" s="274"/>
      <c r="H18" s="274"/>
    </row>
    <row r="19" spans="2:8" s="4" customFormat="1" ht="13.15" x14ac:dyDescent="0.25">
      <c r="B19" s="42" t="s">
        <v>61</v>
      </c>
      <c r="C19" s="10" t="s">
        <v>39</v>
      </c>
      <c r="D19" s="10"/>
      <c r="E19" s="269">
        <f>'MAR-14  Impact By Cause Code'!I177</f>
        <v>0</v>
      </c>
      <c r="F19" s="274">
        <f>'MAR-14  Impact By Cause Code'!J177</f>
        <v>0</v>
      </c>
      <c r="G19" s="274">
        <f>'MAR-14  Impact By Cause Code'!K177</f>
        <v>0</v>
      </c>
      <c r="H19" s="274">
        <f>'MAR-14  Impact By Cause Code'!L177</f>
        <v>0</v>
      </c>
    </row>
    <row r="20" spans="2:8" s="4" customFormat="1" ht="13.15" x14ac:dyDescent="0.25">
      <c r="B20" s="42"/>
      <c r="C20" s="10"/>
      <c r="D20" s="10"/>
      <c r="E20" s="269"/>
      <c r="F20" s="274"/>
      <c r="G20" s="274"/>
      <c r="H20" s="274"/>
    </row>
    <row r="21" spans="2:8" s="4" customFormat="1" ht="13.15" x14ac:dyDescent="0.25">
      <c r="B21" s="42" t="s">
        <v>62</v>
      </c>
      <c r="C21" s="10" t="s">
        <v>63</v>
      </c>
      <c r="D21" s="10"/>
      <c r="E21" s="269">
        <f>'MAR-14  Impact By Cause Code'!I193</f>
        <v>19055.916809467613</v>
      </c>
      <c r="F21" s="274">
        <f>'MAR-14  Impact By Cause Code'!J193</f>
        <v>4.442808570784865E-3</v>
      </c>
      <c r="G21" s="274">
        <f>'MAR-14  Impact By Cause Code'!K193</f>
        <v>5.9048360685025137E-3</v>
      </c>
      <c r="H21" s="274">
        <f>'MAR-14  Impact By Cause Code'!L193</f>
        <v>2.5382326621283566E-3</v>
      </c>
    </row>
    <row r="22" spans="2:8" s="4" customFormat="1" ht="13.15" x14ac:dyDescent="0.25">
      <c r="B22" s="42"/>
      <c r="C22" s="10"/>
      <c r="D22" s="10"/>
      <c r="E22" s="269"/>
      <c r="F22" s="274"/>
      <c r="G22" s="274"/>
      <c r="H22" s="274"/>
    </row>
    <row r="23" spans="2:8" s="4" customFormat="1" ht="13.15" x14ac:dyDescent="0.25">
      <c r="B23" s="42" t="s">
        <v>64</v>
      </c>
      <c r="C23" s="10" t="s">
        <v>43</v>
      </c>
      <c r="D23" s="10"/>
      <c r="E23" s="269">
        <f>'MAR-14  Impact By Cause Code'!I199</f>
        <v>13.451461988473678</v>
      </c>
      <c r="F23" s="274">
        <f>'MAR-14  Impact By Cause Code'!J199</f>
        <v>3.1361529969676296E-6</v>
      </c>
      <c r="G23" s="274">
        <f>'MAR-14  Impact By Cause Code'!K199</f>
        <v>4.168189792063278E-6</v>
      </c>
      <c r="H23" s="274">
        <f>'MAR-14  Impact By Cause Code'!L199</f>
        <v>4.1947253046992233E-6</v>
      </c>
    </row>
    <row r="24" spans="2:8" s="4" customFormat="1" ht="13.15" x14ac:dyDescent="0.25">
      <c r="B24" s="42"/>
      <c r="C24" s="10"/>
      <c r="D24" s="10"/>
      <c r="E24" s="269"/>
      <c r="F24" s="274"/>
      <c r="G24" s="274"/>
      <c r="H24" s="274"/>
    </row>
    <row r="25" spans="2:8" s="4" customFormat="1" ht="13.15" x14ac:dyDescent="0.25">
      <c r="B25" s="42" t="s">
        <v>65</v>
      </c>
      <c r="C25" s="10" t="s">
        <v>66</v>
      </c>
      <c r="D25" s="10"/>
      <c r="E25" s="269">
        <f>'MAR-14  Impact By Cause Code'!I225</f>
        <v>4245.0028039155459</v>
      </c>
      <c r="F25" s="274">
        <f>'MAR-14  Impact By Cause Code'!J225</f>
        <v>9.8970493148204872E-4</v>
      </c>
      <c r="G25" s="274">
        <f>'MAR-14  Impact By Cause Code'!K225</f>
        <v>9.253945416042318E-4</v>
      </c>
      <c r="H25" s="274">
        <f>'MAR-14  Impact By Cause Code'!L225</f>
        <v>9.3128578451229954E-4</v>
      </c>
    </row>
    <row r="26" spans="2:8" s="4" customFormat="1" ht="13.15" x14ac:dyDescent="0.25">
      <c r="B26" s="42"/>
      <c r="C26" s="10"/>
      <c r="D26" s="10"/>
      <c r="E26" s="269"/>
      <c r="F26" s="274"/>
      <c r="G26" s="274"/>
      <c r="H26" s="274"/>
    </row>
    <row r="27" spans="2:8" s="90" customFormat="1" ht="13.15" x14ac:dyDescent="0.25">
      <c r="B27" s="89" t="s">
        <v>82</v>
      </c>
      <c r="C27" s="336" t="s">
        <v>67</v>
      </c>
      <c r="D27" s="336"/>
      <c r="E27" s="337">
        <f>'MAR-14  Impact By Cause Code'!I229</f>
        <v>0</v>
      </c>
      <c r="F27" s="390">
        <f>'MAR-14  Impact By Cause Code'!J229</f>
        <v>0</v>
      </c>
      <c r="G27" s="390">
        <f>'MAR-14  Impact By Cause Code'!K229</f>
        <v>0</v>
      </c>
      <c r="H27" s="390">
        <f>'MAR-14  Impact By Cause Code'!L229</f>
        <v>0</v>
      </c>
    </row>
    <row r="28" spans="2:8" ht="13.9" x14ac:dyDescent="0.25">
      <c r="C28" s="338"/>
      <c r="D28" s="338"/>
      <c r="E28" s="339"/>
      <c r="F28" s="391"/>
      <c r="G28" s="391"/>
      <c r="H28" s="391"/>
    </row>
    <row r="29" spans="2:8" s="77" customFormat="1" ht="13.9" x14ac:dyDescent="0.25">
      <c r="C29" s="340"/>
      <c r="D29" s="340"/>
      <c r="E29" s="341">
        <f>SUM(E8:E28)</f>
        <v>108264.06215546666</v>
      </c>
      <c r="F29" s="392">
        <f>SUM(F8:F28)</f>
        <v>2.5241320481275274E-2</v>
      </c>
      <c r="G29" s="392">
        <f>SUM(G8:G28)</f>
        <v>3.0014186782510423E-2</v>
      </c>
      <c r="H29" s="392">
        <f>SUM(H8:H28)</f>
        <v>2.3203704503064321E-2</v>
      </c>
    </row>
    <row r="30" spans="2:8" ht="13.9" x14ac:dyDescent="0.25">
      <c r="C30" s="338"/>
      <c r="D30" s="338"/>
      <c r="E30" s="342"/>
      <c r="F30" s="393"/>
      <c r="G30" s="393"/>
      <c r="H30" s="394" t="s">
        <v>154</v>
      </c>
    </row>
    <row r="31" spans="2:8" ht="13.9" x14ac:dyDescent="0.25">
      <c r="C31" s="338"/>
      <c r="D31" s="338"/>
      <c r="E31" s="342"/>
      <c r="F31" s="393"/>
      <c r="G31" s="393"/>
      <c r="H31" s="394" t="s">
        <v>142</v>
      </c>
    </row>
    <row r="32" spans="2:8" ht="13.9" x14ac:dyDescent="0.25">
      <c r="C32" s="338"/>
      <c r="D32" s="338"/>
      <c r="E32" s="342"/>
      <c r="F32" s="393"/>
      <c r="G32" s="393"/>
      <c r="H32" s="394" t="s">
        <v>141</v>
      </c>
    </row>
    <row r="33" spans="2:8" ht="13.9" x14ac:dyDescent="0.25">
      <c r="C33" s="338"/>
      <c r="D33" s="338"/>
      <c r="E33" s="342"/>
      <c r="F33" s="393"/>
      <c r="G33" s="393"/>
      <c r="H33" s="395"/>
    </row>
    <row r="34" spans="2:8" s="91" customFormat="1" ht="14.45" x14ac:dyDescent="0.3">
      <c r="C34" s="343" t="s">
        <v>400</v>
      </c>
      <c r="D34" s="344"/>
      <c r="E34" s="345"/>
      <c r="F34" s="396"/>
      <c r="G34" s="396"/>
      <c r="H34" s="344"/>
    </row>
    <row r="35" spans="2:8" x14ac:dyDescent="0.2">
      <c r="B35" s="92"/>
      <c r="C35" s="338"/>
      <c r="D35" s="338"/>
      <c r="E35" s="342"/>
      <c r="F35" s="393"/>
      <c r="G35" s="393"/>
      <c r="H35" s="393"/>
    </row>
    <row r="36" spans="2:8" s="97" customFormat="1" ht="12.75" x14ac:dyDescent="0.2">
      <c r="B36" s="275" t="s">
        <v>68</v>
      </c>
      <c r="C36" s="276" t="s">
        <v>401</v>
      </c>
      <c r="D36" s="276"/>
      <c r="E36" s="270">
        <f>'MAR-14 BTF Impact By Cause Code'!J8</f>
        <v>12807.950000019511</v>
      </c>
      <c r="F36" s="277">
        <f>'MAR-14 BTF Impact By Cause Code'!K8</f>
        <v>2.986120825527495E-3</v>
      </c>
      <c r="G36" s="277">
        <f>'MAR-14 BTF Impact By Cause Code'!L8</f>
        <v>3.9687854370836183E-3</v>
      </c>
      <c r="H36" s="277">
        <f>'MAR-14 BTF Impact By Cause Code'!M8</f>
        <v>3.9940515025386081E-3</v>
      </c>
    </row>
    <row r="37" spans="2:8" s="97" customFormat="1" ht="12.75" x14ac:dyDescent="0.2">
      <c r="B37" s="96" t="s">
        <v>69</v>
      </c>
      <c r="C37" s="276" t="s">
        <v>402</v>
      </c>
      <c r="D37" s="276"/>
      <c r="E37" s="270">
        <f>'MAR-14 BTF Impact By Cause Code'!J13</f>
        <v>5093.1999999973923</v>
      </c>
      <c r="F37" s="277">
        <f>'MAR-14 BTF Impact By Cause Code'!K13</f>
        <v>1.1874586166049745E-3</v>
      </c>
      <c r="G37" s="277">
        <f>'MAR-14 BTF Impact By Cause Code'!L13</f>
        <v>1.5782243050693626E-3</v>
      </c>
      <c r="H37" s="277">
        <f>'MAR-14 BTF Impact By Cause Code'!M13</f>
        <v>1.5882715901208416E-3</v>
      </c>
    </row>
    <row r="38" spans="2:8" s="97" customFormat="1" ht="12.75" x14ac:dyDescent="0.2">
      <c r="B38" s="96" t="s">
        <v>70</v>
      </c>
      <c r="C38" s="276" t="s">
        <v>158</v>
      </c>
      <c r="D38" s="276"/>
      <c r="E38" s="270">
        <f>'MAR-14 BTF Impact By Cause Code'!J17</f>
        <v>0</v>
      </c>
      <c r="F38" s="277">
        <f>'MAR-14 BTF Impact By Cause Code'!K17</f>
        <v>0</v>
      </c>
      <c r="G38" s="277">
        <f>'MAR-14 BTF Impact By Cause Code'!L17</f>
        <v>0</v>
      </c>
      <c r="H38" s="277">
        <f>'MAR-14 BTF Impact By Cause Code'!M17</f>
        <v>0</v>
      </c>
    </row>
    <row r="39" spans="2:8" s="100" customFormat="1" ht="12.75" x14ac:dyDescent="0.2">
      <c r="B39" s="99" t="s">
        <v>71</v>
      </c>
      <c r="C39" s="381" t="s">
        <v>156</v>
      </c>
      <c r="D39" s="381"/>
      <c r="E39" s="382">
        <f>'MAR-14 BTF Impact By Cause Code'!J21</f>
        <v>0</v>
      </c>
      <c r="F39" s="397">
        <f>'MAR-14 BTF Impact By Cause Code'!K21</f>
        <v>0</v>
      </c>
      <c r="G39" s="397">
        <f>'MAR-14 BTF Impact By Cause Code'!L21</f>
        <v>0</v>
      </c>
      <c r="H39" s="397">
        <f>'MAR-14 BTF Impact By Cause Code'!M21</f>
        <v>0</v>
      </c>
    </row>
    <row r="40" spans="2:8" s="100" customFormat="1" ht="12.75" x14ac:dyDescent="0.2">
      <c r="B40" s="99"/>
      <c r="E40" s="197"/>
      <c r="F40" s="198"/>
      <c r="G40" s="198"/>
      <c r="H40" s="198"/>
    </row>
    <row r="41" spans="2:8" ht="15" x14ac:dyDescent="0.25">
      <c r="E41" s="82">
        <f t="shared" ref="E41:F41" si="0">SUM(E36:E39)</f>
        <v>17901.150000016904</v>
      </c>
      <c r="F41" s="83">
        <f t="shared" si="0"/>
        <v>4.1735794421324697E-3</v>
      </c>
      <c r="G41" s="83">
        <f>SUM(G36:G39)</f>
        <v>5.5470097421529809E-3</v>
      </c>
      <c r="H41" s="83">
        <f>SUM(H36:H39)</f>
        <v>5.5823230926594497E-3</v>
      </c>
    </row>
    <row r="43" spans="2:8" x14ac:dyDescent="0.2">
      <c r="E43" s="101">
        <f>E41/E29</f>
        <v>0.16534711190044707</v>
      </c>
      <c r="F43" s="101">
        <f t="shared" ref="F43:H43" si="1">F41/F29</f>
        <v>0.1653471119004471</v>
      </c>
      <c r="G43" s="101">
        <f t="shared" si="1"/>
        <v>0.18481292804458993</v>
      </c>
      <c r="H43" s="101">
        <f t="shared" si="1"/>
        <v>0.24057895979162458</v>
      </c>
    </row>
    <row r="44" spans="2:8" x14ac:dyDescent="0.2">
      <c r="E44" s="102" t="s">
        <v>72</v>
      </c>
      <c r="F44" s="102" t="s">
        <v>72</v>
      </c>
      <c r="G44" s="102" t="s">
        <v>72</v>
      </c>
      <c r="H44" s="102" t="s">
        <v>72</v>
      </c>
    </row>
    <row r="45" spans="2:8" x14ac:dyDescent="0.2">
      <c r="E45" s="102" t="s">
        <v>102</v>
      </c>
      <c r="F45" s="102" t="s">
        <v>103</v>
      </c>
      <c r="G45" s="102" t="s">
        <v>104</v>
      </c>
      <c r="H45" s="102" t="s">
        <v>105</v>
      </c>
    </row>
    <row r="51" spans="1:11" ht="16.5" x14ac:dyDescent="0.3">
      <c r="A51" s="180"/>
      <c r="B51" s="180"/>
      <c r="C51" s="180"/>
      <c r="D51" s="180"/>
      <c r="E51" s="181" t="s">
        <v>98</v>
      </c>
      <c r="F51" s="182" t="s">
        <v>99</v>
      </c>
      <c r="G51" s="182" t="s">
        <v>100</v>
      </c>
      <c r="H51" s="182" t="s">
        <v>101</v>
      </c>
      <c r="I51" s="83"/>
    </row>
    <row r="52" spans="1:11" ht="15" x14ac:dyDescent="0.25">
      <c r="A52" s="183"/>
      <c r="B52" s="183" t="s">
        <v>52</v>
      </c>
      <c r="C52" s="183" t="s">
        <v>53</v>
      </c>
      <c r="D52" s="183"/>
      <c r="E52" s="184" t="s">
        <v>25</v>
      </c>
      <c r="F52" s="185" t="s">
        <v>25</v>
      </c>
      <c r="G52" s="185" t="s">
        <v>28</v>
      </c>
      <c r="H52" s="185" t="s">
        <v>28</v>
      </c>
      <c r="I52" s="86"/>
    </row>
    <row r="53" spans="1:11" ht="15" x14ac:dyDescent="0.25">
      <c r="A53" s="186"/>
      <c r="B53" s="180"/>
      <c r="C53" s="180"/>
      <c r="D53" s="180"/>
      <c r="E53" s="180"/>
      <c r="F53" s="180"/>
      <c r="G53" s="180"/>
      <c r="H53" s="180"/>
      <c r="I53" s="95"/>
    </row>
    <row r="54" spans="1:11" x14ac:dyDescent="0.2">
      <c r="A54" s="186">
        <v>1</v>
      </c>
      <c r="B54" s="191" t="str">
        <f>B11</f>
        <v>0200-0480</v>
      </c>
      <c r="C54" s="190" t="str">
        <f>C11</f>
        <v>Fuel Firing</v>
      </c>
      <c r="D54" s="190"/>
      <c r="E54" s="200">
        <f>E11</f>
        <v>36695.489507070444</v>
      </c>
      <c r="F54" s="201">
        <f t="shared" ref="F54:H54" si="2">F11</f>
        <v>8.5554023415005346E-3</v>
      </c>
      <c r="G54" s="201">
        <f t="shared" si="2"/>
        <v>8.2582597158487609E-3</v>
      </c>
      <c r="H54" s="201">
        <f t="shared" si="2"/>
        <v>7.814991240163079E-3</v>
      </c>
      <c r="I54" s="88"/>
      <c r="J54" s="398"/>
      <c r="K54" s="177"/>
    </row>
    <row r="55" spans="1:11" x14ac:dyDescent="0.2">
      <c r="A55" s="186">
        <v>2</v>
      </c>
      <c r="B55" s="191" t="str">
        <f>B21</f>
        <v>8000-8835</v>
      </c>
      <c r="C55" s="190" t="str">
        <f>C21</f>
        <v>Pollution Control Equipment</v>
      </c>
      <c r="D55" s="190"/>
      <c r="E55" s="200">
        <f>E21</f>
        <v>19055.916809467613</v>
      </c>
      <c r="F55" s="201">
        <f t="shared" ref="F55:H55" si="3">F21</f>
        <v>4.442808570784865E-3</v>
      </c>
      <c r="G55" s="201">
        <f t="shared" si="3"/>
        <v>5.9048360685025137E-3</v>
      </c>
      <c r="H55" s="201">
        <f t="shared" si="3"/>
        <v>2.5382326621283566E-3</v>
      </c>
      <c r="I55" s="88"/>
      <c r="K55" s="177"/>
    </row>
    <row r="56" spans="1:11" x14ac:dyDescent="0.2">
      <c r="A56" s="186">
        <v>3</v>
      </c>
      <c r="B56" s="189" t="str">
        <f>B13</f>
        <v>0500-1999</v>
      </c>
      <c r="C56" s="190" t="s">
        <v>403</v>
      </c>
      <c r="D56" s="190"/>
      <c r="E56" s="200">
        <f>E13-E41</f>
        <v>18246.3729258768</v>
      </c>
      <c r="F56" s="201">
        <f t="shared" ref="F56:H56" si="4">F13-F41</f>
        <v>4.2540667463738351E-3</v>
      </c>
      <c r="G56" s="201">
        <f t="shared" si="4"/>
        <v>5.6230352734954409E-3</v>
      </c>
      <c r="H56" s="201">
        <f t="shared" si="4"/>
        <v>3.632774756184582E-3</v>
      </c>
      <c r="I56" s="98"/>
      <c r="K56" s="177"/>
    </row>
    <row r="57" spans="1:11" x14ac:dyDescent="0.2">
      <c r="A57" s="186">
        <v>4</v>
      </c>
      <c r="B57" s="189" t="str">
        <f>B36</f>
        <v>1000-1020</v>
      </c>
      <c r="C57" s="190" t="str">
        <f>C36</f>
        <v>Waterwall    (# 2 outage)</v>
      </c>
      <c r="D57" s="190"/>
      <c r="E57" s="200">
        <f>E36</f>
        <v>12807.950000019511</v>
      </c>
      <c r="F57" s="201">
        <f t="shared" ref="F57:H57" si="5">F36</f>
        <v>2.986120825527495E-3</v>
      </c>
      <c r="G57" s="201">
        <f t="shared" si="5"/>
        <v>3.9687854370836183E-3</v>
      </c>
      <c r="H57" s="201">
        <f t="shared" si="5"/>
        <v>3.9940515025386081E-3</v>
      </c>
      <c r="I57" s="88"/>
      <c r="K57" s="177"/>
    </row>
    <row r="58" spans="1:11" s="403" customFormat="1" x14ac:dyDescent="0.2">
      <c r="A58" s="192">
        <v>5</v>
      </c>
      <c r="B58" s="193" t="str">
        <f>B15</f>
        <v>3110-3999</v>
      </c>
      <c r="C58" s="194" t="str">
        <f>C15</f>
        <v>Balance Of Plant</v>
      </c>
      <c r="D58" s="194"/>
      <c r="E58" s="202">
        <f>E15</f>
        <v>11600.96805828407</v>
      </c>
      <c r="F58" s="203">
        <f t="shared" ref="F58:H58" si="6">F15</f>
        <v>2.7047179536981774E-3</v>
      </c>
      <c r="G58" s="203">
        <f t="shared" si="6"/>
        <v>3.5947792648878167E-3</v>
      </c>
      <c r="H58" s="203">
        <f t="shared" si="6"/>
        <v>2.5422006476154444E-3</v>
      </c>
      <c r="I58" s="402"/>
      <c r="K58" s="404"/>
    </row>
    <row r="59" spans="1:11" ht="15" x14ac:dyDescent="0.25">
      <c r="A59" s="186"/>
      <c r="B59" s="186"/>
      <c r="C59" s="186"/>
      <c r="D59" s="186"/>
      <c r="E59" s="181">
        <f>SUM(E55:E58)</f>
        <v>61711.207793647991</v>
      </c>
      <c r="F59" s="182">
        <f>SUM(F55:F58)</f>
        <v>1.4387714096384372E-2</v>
      </c>
      <c r="G59" s="182">
        <f>SUM(G55:G58)</f>
        <v>1.909143604396939E-2</v>
      </c>
      <c r="H59" s="182">
        <f>SUM(H55:H58)</f>
        <v>1.2707259568466991E-2</v>
      </c>
      <c r="I59" s="79"/>
      <c r="K59" s="177"/>
    </row>
    <row r="60" spans="1:11" x14ac:dyDescent="0.2">
      <c r="A60" s="186"/>
      <c r="B60" s="186"/>
      <c r="C60" s="186"/>
      <c r="D60" s="186"/>
      <c r="E60" s="187"/>
      <c r="F60" s="188"/>
      <c r="G60" s="188"/>
      <c r="H60" s="188"/>
      <c r="I60" s="95"/>
    </row>
    <row r="61" spans="1:11" x14ac:dyDescent="0.2">
      <c r="A61" s="186"/>
      <c r="B61" s="186"/>
      <c r="C61" s="186"/>
      <c r="D61" s="186"/>
      <c r="E61" s="195">
        <f>E59/E29</f>
        <v>0.57000639515106133</v>
      </c>
      <c r="F61" s="195">
        <f>F59/F29</f>
        <v>0.57000639515106133</v>
      </c>
      <c r="G61" s="195">
        <f>G59/G29</f>
        <v>0.63608040365412022</v>
      </c>
      <c r="H61" s="195">
        <f>H59/H29</f>
        <v>0.54763926022195497</v>
      </c>
      <c r="I61" s="178"/>
    </row>
    <row r="62" spans="1:11" x14ac:dyDescent="0.2">
      <c r="A62" s="186"/>
      <c r="B62" s="186"/>
      <c r="C62" s="186"/>
      <c r="D62" s="186"/>
      <c r="E62" s="196" t="s">
        <v>72</v>
      </c>
      <c r="F62" s="196" t="s">
        <v>72</v>
      </c>
      <c r="G62" s="196" t="s">
        <v>72</v>
      </c>
      <c r="H62" s="196" t="s">
        <v>72</v>
      </c>
      <c r="I62" s="179"/>
    </row>
    <row r="63" spans="1:11" x14ac:dyDescent="0.2">
      <c r="A63" s="186"/>
      <c r="B63" s="186"/>
      <c r="C63" s="186"/>
      <c r="D63" s="186"/>
      <c r="E63" s="196" t="s">
        <v>143</v>
      </c>
      <c r="F63" s="196" t="s">
        <v>144</v>
      </c>
      <c r="G63" s="196" t="s">
        <v>145</v>
      </c>
      <c r="H63" s="196" t="s">
        <v>146</v>
      </c>
      <c r="I63" s="179"/>
    </row>
  </sheetData>
  <pageMargins left="0.25" right="0.25" top="0.5" bottom="0.5" header="0.3" footer="0.3"/>
  <pageSetup orientation="portrait" r:id="rId1"/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7"/>
  <sheetViews>
    <sheetView workbookViewId="0"/>
  </sheetViews>
  <sheetFormatPr defaultRowHeight="15" x14ac:dyDescent="0.25"/>
  <sheetData>
    <row r="6" spans="3:4" x14ac:dyDescent="0.3">
      <c r="C6" s="175"/>
      <c r="D6" s="175"/>
    </row>
    <row r="7" spans="3:4" x14ac:dyDescent="0.3">
      <c r="C7" s="176"/>
      <c r="D7" s="1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MAR-14 Impact By Unit</vt:lpstr>
      <vt:lpstr>MAR-14  Impact By System</vt:lpstr>
      <vt:lpstr>MAR-14  Impact By Cause Code</vt:lpstr>
      <vt:lpstr>MAR-14 BTF Impact By Cause Code</vt:lpstr>
      <vt:lpstr>MAR-14 Summary By Cause Code</vt:lpstr>
      <vt:lpstr>Sheet1</vt:lpstr>
      <vt:lpstr>'MAR-14  Impact By Cause Code'!Print_Area</vt:lpstr>
      <vt:lpstr>'MAR-14  Impact By System'!Print_Area</vt:lpstr>
      <vt:lpstr>'MAR-14 BTF Impact By Cause Code'!Print_Area</vt:lpstr>
      <vt:lpstr>'MAR-14 Impact By Unit'!Print_Area</vt:lpstr>
      <vt:lpstr>'MAR-14  Impact By Cause Code'!Print_Titles</vt:lpstr>
      <vt:lpstr>'MAR-14  Impact By System'!Print_Titles</vt:lpstr>
      <vt:lpstr>'MAR-14 BTF Impact By Cause Code'!Print_Titles</vt:lpstr>
      <vt:lpstr>'MAR-14 Impact By Unit'!Print_Titles</vt:lpstr>
      <vt:lpstr>'MAR-14 Summary By Cause Code'!Print_Titles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2015-01-22T00:35:31Z</dcterms:created>
  <dcterms:modified xsi:type="dcterms:W3CDTF">2015-01-22T00:35:36Z</dcterms:modified>
</cp:coreProperties>
</file>