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520" activeTab="1"/>
  </bookViews>
  <sheets>
    <sheet name="Graph" sheetId="1" r:id="rId1"/>
    <sheet name="KU" sheetId="2" r:id="rId2"/>
    <sheet name="Detail for Selected Accts" sheetId="3" r:id="rId3"/>
  </sheets>
  <definedNames>
    <definedName name="_xlnm.Print_Area" localSheetId="2">'Detail for Selected Accts'!$A$9:$M$60</definedName>
    <definedName name="_xlnm.Print_Area" localSheetId="1">'KU'!$A$1:$U$63</definedName>
    <definedName name="_xlnm.Print_Titles" localSheetId="2">'Detail for Selected Accts'!$1:$8</definedName>
    <definedName name="_xlnm.Print_Titles" localSheetId="1">'KU'!$A:$A,'KU'!$1:$11</definedName>
  </definedNames>
  <calcPr fullCalcOnLoad="1"/>
</workbook>
</file>

<file path=xl/sharedStrings.xml><?xml version="1.0" encoding="utf-8"?>
<sst xmlns="http://schemas.openxmlformats.org/spreadsheetml/2006/main" count="148" uniqueCount="95">
  <si>
    <t>Account</t>
  </si>
  <si>
    <t>Kentucky Utilities Company</t>
  </si>
  <si>
    <t>Twelve</t>
  </si>
  <si>
    <t>Months</t>
  </si>
  <si>
    <t>Ended</t>
  </si>
  <si>
    <t>Variance</t>
  </si>
  <si>
    <t>Total Non-Fuel O&amp;M</t>
  </si>
  <si>
    <t>Less: Fuel Accounts</t>
  </si>
  <si>
    <t>Total Fuel Accounts</t>
  </si>
  <si>
    <t>12/31/2011</t>
  </si>
  <si>
    <t>12/31/2012</t>
  </si>
  <si>
    <t>12/31/2013</t>
  </si>
  <si>
    <t>For the Test Year Ended June 30, 2016</t>
  </si>
  <si>
    <t>BASE</t>
  </si>
  <si>
    <t>TEST</t>
  </si>
  <si>
    <t>Kentucky Jurisdictional Comparison of O&amp;M Expenses</t>
  </si>
  <si>
    <t>($ Milllions)</t>
  </si>
  <si>
    <t xml:space="preserve">Unadjusted </t>
  </si>
  <si>
    <t xml:space="preserve">Adjusted </t>
  </si>
  <si>
    <t>Distribution-Maintenance</t>
  </si>
  <si>
    <t>Sales</t>
  </si>
  <si>
    <t>Administrative &amp; General</t>
  </si>
  <si>
    <t>Production Operation-Steam</t>
  </si>
  <si>
    <t>Production Maintenance-Steam</t>
  </si>
  <si>
    <t>Production - Hydraulic</t>
  </si>
  <si>
    <t>Production - Other  Power</t>
  </si>
  <si>
    <t xml:space="preserve">Production - Other Power Supply </t>
  </si>
  <si>
    <t>Transmission - Operation</t>
  </si>
  <si>
    <t>Transmission - Maintenance</t>
  </si>
  <si>
    <t>Distribution-Operation</t>
  </si>
  <si>
    <t>Customer Accounts Expenses</t>
  </si>
  <si>
    <t>Customer Service &amp; Informational</t>
  </si>
  <si>
    <t xml:space="preserve">Total Fuel and Non Fuel </t>
  </si>
  <si>
    <t xml:space="preserve">Total Non Fuel </t>
  </si>
  <si>
    <t>Total O&amp;M - Fuel and Non Fuel</t>
  </si>
  <si>
    <t>Regional Market Expenses</t>
  </si>
  <si>
    <t xml:space="preserve">Total Non Fuel O&amp;M </t>
  </si>
  <si>
    <t>vs</t>
  </si>
  <si>
    <t>Unadjusted</t>
  </si>
  <si>
    <t>Steam Power Generation</t>
  </si>
  <si>
    <t>Operation Supervision and Engineering</t>
  </si>
  <si>
    <t>Steam Expenses</t>
  </si>
  <si>
    <t>Electric Expenses</t>
  </si>
  <si>
    <t>Miscellaneous Stream Power Expenses</t>
  </si>
  <si>
    <t>Rents</t>
  </si>
  <si>
    <t>Maintenance Supervision and Engineering</t>
  </si>
  <si>
    <t>Maintenance of Structures</t>
  </si>
  <si>
    <t>Maintenance of Boiler Plant</t>
  </si>
  <si>
    <t>Maintenance of Electric Plant</t>
  </si>
  <si>
    <t>Maintenance of Misc. Steam Plant</t>
  </si>
  <si>
    <t>Subtotal</t>
  </si>
  <si>
    <t>Other Power Generation</t>
  </si>
  <si>
    <t>Generation Expenses</t>
  </si>
  <si>
    <t>Misc. Other Power Generation Expenses</t>
  </si>
  <si>
    <t>Supervision</t>
  </si>
  <si>
    <t>Meter Reading Expenses</t>
  </si>
  <si>
    <t>Customer Records and Collection Expenses</t>
  </si>
  <si>
    <t>Uncollectible Accounts</t>
  </si>
  <si>
    <t>Misc. Customer Accounts Expenses</t>
  </si>
  <si>
    <t>Administrative and General Expenses</t>
  </si>
  <si>
    <t>Administrative and General Salaries</t>
  </si>
  <si>
    <t>Office Supplies and Expenses</t>
  </si>
  <si>
    <t>Administrative Expenses Transferred - Credit</t>
  </si>
  <si>
    <t>Outside Services Employed</t>
  </si>
  <si>
    <t>Property Insurance</t>
  </si>
  <si>
    <t>Injuries and Damages</t>
  </si>
  <si>
    <t>Employee Pensions and Benefits</t>
  </si>
  <si>
    <t>Regulatory Commission Expenses</t>
  </si>
  <si>
    <t>General Advertising Expenses</t>
  </si>
  <si>
    <t>Miscellaneous General Expenses</t>
  </si>
  <si>
    <t>Maintenance of General Plant</t>
  </si>
  <si>
    <t>COMPARISON OF NON-FUEL O&amp;M EXPENSES</t>
  </si>
  <si>
    <t>FERC</t>
  </si>
  <si>
    <t>%</t>
  </si>
  <si>
    <t>Number</t>
  </si>
  <si>
    <t>Account Description</t>
  </si>
  <si>
    <t>Increase</t>
  </si>
  <si>
    <t>Total Non-Fuel O&amp;M Expenses</t>
  </si>
  <si>
    <t>Maintenance of Generating and Electric Plant</t>
  </si>
  <si>
    <t>Maintenance of Misc Other Power Generation Plant</t>
  </si>
  <si>
    <t>12/31/2014</t>
  </si>
  <si>
    <t>3 Yr Average</t>
  </si>
  <si>
    <t>Source:  2011, 2012, 2013, and Unadjusted Base - Response to PSC 1-29(b) pages 4 through 6 for KY jurisdictional amounts.</t>
  </si>
  <si>
    <t>Schedule C-2.1 for Unadjusted Base (Matches Response Above), Adjusted Base,</t>
  </si>
  <si>
    <t>Forecast Test Year vs Base Year vs 2011 through 2014 Actual</t>
  </si>
  <si>
    <t xml:space="preserve">Note: See Schedule D-2 for Adjustments to Base and Forecast Years - Removal of expenses related to FAC, DSM and ECR Mechanisms. </t>
  </si>
  <si>
    <t xml:space="preserve">             Unadjusted Test and Adjusted Test.  2014 - Response to AG-2-20.</t>
  </si>
  <si>
    <t>Year</t>
  </si>
  <si>
    <t>Non-Fuel O&amp;M</t>
  </si>
  <si>
    <t>2011 Actual</t>
  </si>
  <si>
    <t>2012 Actual</t>
  </si>
  <si>
    <t>2013 Actual</t>
  </si>
  <si>
    <t>2014 Actual</t>
  </si>
  <si>
    <t>Base Year</t>
  </si>
  <si>
    <t>Test Year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</si>
</sst>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0000"/>
    <numFmt numFmtId="168" formatCode="_(* #,##0.0_);_(* \(#,##0.0\);_(* &quot;-&quot;?_);_(@_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00_);_(* \(#,##0.000000\);_(* &quot;-&quot;????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 quotePrefix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 quotePrefix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56">
      <alignment/>
      <protection/>
    </xf>
    <xf numFmtId="0" fontId="4" fillId="0" borderId="0" xfId="56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1" fillId="0" borderId="0" xfId="56" applyFont="1" applyBorder="1" applyAlignment="1">
      <alignment horizontal="center"/>
      <protection/>
    </xf>
    <xf numFmtId="0" fontId="1" fillId="0" borderId="10" xfId="56" applyFont="1" applyBorder="1" applyAlignment="1">
      <alignment horizontal="center"/>
      <protection/>
    </xf>
    <xf numFmtId="0" fontId="1" fillId="0" borderId="10" xfId="56" applyFont="1" applyBorder="1">
      <alignment/>
      <protection/>
    </xf>
    <xf numFmtId="170" fontId="0" fillId="0" borderId="0" xfId="44" applyNumberFormat="1" applyFont="1" applyAlignment="1">
      <alignment/>
    </xf>
    <xf numFmtId="10" fontId="0" fillId="0" borderId="0" xfId="60" applyNumberFormat="1" applyFont="1" applyAlignment="1">
      <alignment/>
    </xf>
    <xf numFmtId="170" fontId="0" fillId="0" borderId="10" xfId="44" applyNumberFormat="1" applyFont="1" applyBorder="1" applyAlignment="1">
      <alignment/>
    </xf>
    <xf numFmtId="10" fontId="0" fillId="0" borderId="10" xfId="60" applyNumberFormat="1" applyFont="1" applyBorder="1" applyAlignment="1">
      <alignment/>
    </xf>
    <xf numFmtId="0" fontId="0" fillId="0" borderId="0" xfId="56" applyAlignment="1">
      <alignment horizontal="center"/>
      <protection/>
    </xf>
    <xf numFmtId="0" fontId="0" fillId="0" borderId="0" xfId="56" applyFont="1">
      <alignment/>
      <protection/>
    </xf>
    <xf numFmtId="170" fontId="0" fillId="0" borderId="0" xfId="44" applyNumberFormat="1" applyFont="1" applyBorder="1" applyAlignment="1">
      <alignment/>
    </xf>
    <xf numFmtId="10" fontId="0" fillId="0" borderId="0" xfId="60" applyNumberFormat="1" applyFont="1" applyBorder="1" applyAlignment="1">
      <alignment/>
    </xf>
    <xf numFmtId="170" fontId="1" fillId="0" borderId="11" xfId="44" applyNumberFormat="1" applyFont="1" applyBorder="1" applyAlignment="1">
      <alignment/>
    </xf>
    <xf numFmtId="170" fontId="1" fillId="0" borderId="0" xfId="44" applyNumberFormat="1" applyFont="1" applyAlignment="1">
      <alignment/>
    </xf>
    <xf numFmtId="10" fontId="1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177" fontId="0" fillId="0" borderId="0" xfId="45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3" fillId="0" borderId="0" xfId="56" applyFont="1" applyAlignment="1">
      <alignment horizontal="center"/>
      <protection/>
    </xf>
    <xf numFmtId="170" fontId="0" fillId="0" borderId="0" xfId="42" applyNumberFormat="1" applyFont="1" applyFill="1" applyBorder="1" applyAlignment="1" quotePrefix="1">
      <alignment horizontal="center"/>
    </xf>
    <xf numFmtId="170" fontId="0" fillId="0" borderId="0" xfId="42" applyNumberFormat="1" applyFont="1" applyFill="1" applyAlignment="1">
      <alignment horizontal="center"/>
    </xf>
    <xf numFmtId="170" fontId="0" fillId="0" borderId="0" xfId="42" applyNumberFormat="1" applyFont="1" applyFill="1" applyBorder="1" applyAlignment="1">
      <alignment horizontal="center"/>
    </xf>
    <xf numFmtId="170" fontId="0" fillId="0" borderId="10" xfId="42" applyNumberFormat="1" applyFont="1" applyFill="1" applyBorder="1" applyAlignment="1" quotePrefix="1">
      <alignment horizontal="center"/>
    </xf>
    <xf numFmtId="170" fontId="0" fillId="0" borderId="10" xfId="42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70" fontId="1" fillId="0" borderId="0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70" fontId="0" fillId="0" borderId="0" xfId="42" applyNumberFormat="1" applyFont="1" applyFill="1" applyAlignment="1">
      <alignment/>
    </xf>
    <xf numFmtId="164" fontId="0" fillId="0" borderId="0" xfId="0" applyNumberFormat="1" applyFill="1" applyAlignment="1">
      <alignment/>
    </xf>
    <xf numFmtId="170" fontId="0" fillId="0" borderId="10" xfId="42" applyNumberFormat="1" applyFont="1" applyFill="1" applyBorder="1" applyAlignment="1">
      <alignment/>
    </xf>
    <xf numFmtId="170" fontId="0" fillId="0" borderId="11" xfId="42" applyNumberFormat="1" applyFont="1" applyFill="1" applyBorder="1" applyAlignment="1">
      <alignment/>
    </xf>
    <xf numFmtId="170" fontId="0" fillId="0" borderId="11" xfId="42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Kentucky Utilities Company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Kentucky Jurisdiction - Electric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Comparison of Non-Fuel O&amp;M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$ Millions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9525"/>
          <c:w val="0.907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Graph!$A$2:$A$7</c:f>
              <c:strCache/>
            </c:strRef>
          </c:cat>
          <c:val>
            <c:numRef>
              <c:f>Graph!$B$2:$B$7</c:f>
              <c:numCache/>
            </c:numRef>
          </c:val>
        </c:ser>
        <c:axId val="53740771"/>
        <c:axId val="13904892"/>
      </c:barChart>
      <c:catAx>
        <c:axId val="5374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904892"/>
        <c:crossesAt val="0"/>
        <c:auto val="1"/>
        <c:lblOffset val="100"/>
        <c:tickLblSkip val="1"/>
        <c:noMultiLvlLbl val="0"/>
      </c:catAx>
      <c:valAx>
        <c:axId val="13904892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$ Millions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740771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0.9225</cdr:y>
    </cdr:from>
    <cdr:to>
      <cdr:x>0.9145</cdr:x>
      <cdr:y>0.9885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5276850"/>
          <a:ext cx="6238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Represents Costs Before Removal of Expenses Related to DSM and ECR Mechanisms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9</xdr:row>
      <xdr:rowOff>152400</xdr:rowOff>
    </xdr:from>
    <xdr:to>
      <xdr:col>15</xdr:col>
      <xdr:colOff>238125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733425" y="1609725"/>
        <a:ext cx="91249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1.7109375" style="0" customWidth="1"/>
    <col min="2" max="2" width="13.7109375" style="0" customWidth="1"/>
  </cols>
  <sheetData>
    <row r="1" spans="1:2" ht="12.75">
      <c r="A1" s="6" t="s">
        <v>87</v>
      </c>
      <c r="B1" s="6" t="s">
        <v>88</v>
      </c>
    </row>
    <row r="2" spans="1:2" ht="12.75">
      <c r="A2" s="6" t="s">
        <v>89</v>
      </c>
      <c r="B2" s="37">
        <f>KU!C38</f>
        <v>313.23531100000014</v>
      </c>
    </row>
    <row r="3" spans="1:2" ht="12.75">
      <c r="A3" s="6" t="s">
        <v>90</v>
      </c>
      <c r="B3" s="37">
        <f>KU!E38</f>
        <v>334.51654399999995</v>
      </c>
    </row>
    <row r="4" spans="1:2" ht="12.75">
      <c r="A4" s="6" t="s">
        <v>91</v>
      </c>
      <c r="B4" s="37">
        <f>KU!G38</f>
        <v>328.9746200000001</v>
      </c>
    </row>
    <row r="5" spans="1:2" ht="12.75">
      <c r="A5" s="6" t="s">
        <v>92</v>
      </c>
      <c r="B5" s="37">
        <f>KU!I38</f>
        <v>358.57679200000007</v>
      </c>
    </row>
    <row r="6" spans="1:2" ht="12.75">
      <c r="A6" s="6" t="s">
        <v>93</v>
      </c>
      <c r="B6" s="37">
        <f>KU!K38</f>
        <v>367.53811400000006</v>
      </c>
    </row>
    <row r="7" spans="1:2" ht="12.75">
      <c r="A7" s="6" t="s">
        <v>94</v>
      </c>
      <c r="B7" s="37">
        <f>KU!O38</f>
        <v>418.5172230000003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A3" sqref="A3:U3"/>
    </sheetView>
  </sheetViews>
  <sheetFormatPr defaultColWidth="9.140625" defaultRowHeight="12.75"/>
  <cols>
    <col min="1" max="1" width="28.140625" style="0" customWidth="1"/>
    <col min="2" max="2" width="2.7109375" style="0" customWidth="1"/>
    <col min="3" max="3" width="13.7109375" style="2" customWidth="1"/>
    <col min="4" max="4" width="2.7109375" style="2" customWidth="1"/>
    <col min="5" max="5" width="13.7109375" style="2" customWidth="1"/>
    <col min="6" max="6" width="2.7109375" style="2" customWidth="1"/>
    <col min="7" max="7" width="10.57421875" style="2" customWidth="1"/>
    <col min="8" max="8" width="2.7109375" style="2" customWidth="1"/>
    <col min="9" max="9" width="11.57421875" style="2" customWidth="1"/>
    <col min="10" max="10" width="2.7109375" style="2" customWidth="1"/>
    <col min="11" max="11" width="12.140625" style="2" customWidth="1"/>
    <col min="12" max="12" width="2.7109375" style="2" customWidth="1"/>
    <col min="13" max="13" width="14.00390625" style="2" customWidth="1"/>
    <col min="14" max="14" width="2.7109375" style="2" customWidth="1"/>
    <col min="15" max="15" width="12.8515625" style="2" customWidth="1"/>
    <col min="16" max="16" width="2.7109375" style="2" customWidth="1"/>
    <col min="17" max="17" width="12.851562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2.28125" style="2" customWidth="1"/>
  </cols>
  <sheetData>
    <row r="1" spans="1:21" ht="12.75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12.7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2.75">
      <c r="A3" s="38" t="s">
        <v>84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2.75">
      <c r="A4" s="38" t="s">
        <v>12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2.75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" t="s">
        <v>38</v>
      </c>
      <c r="T7" s="5"/>
      <c r="U7" s="1" t="s">
        <v>38</v>
      </c>
    </row>
    <row r="8" spans="1:21" ht="12.75">
      <c r="A8" s="1"/>
      <c r="B8" s="1"/>
      <c r="C8" s="1" t="s">
        <v>2</v>
      </c>
      <c r="D8" s="1"/>
      <c r="E8" s="1" t="s">
        <v>2</v>
      </c>
      <c r="F8" s="1"/>
      <c r="G8" s="1" t="s">
        <v>2</v>
      </c>
      <c r="H8" s="1"/>
      <c r="I8" s="1" t="s">
        <v>2</v>
      </c>
      <c r="J8" s="1"/>
      <c r="K8" s="1"/>
      <c r="L8" s="1"/>
      <c r="M8" s="1"/>
      <c r="N8" s="1"/>
      <c r="O8" s="1"/>
      <c r="P8" s="1"/>
      <c r="Q8" s="1"/>
      <c r="R8" s="1"/>
      <c r="S8" s="1" t="s">
        <v>13</v>
      </c>
      <c r="T8" s="1"/>
      <c r="U8" s="1" t="s">
        <v>14</v>
      </c>
    </row>
    <row r="9" spans="1:21" ht="12.75">
      <c r="A9" s="1"/>
      <c r="B9" s="1"/>
      <c r="C9" s="1" t="s">
        <v>3</v>
      </c>
      <c r="D9" s="1"/>
      <c r="E9" s="1" t="s">
        <v>3</v>
      </c>
      <c r="F9" s="1"/>
      <c r="G9" s="1" t="s">
        <v>3</v>
      </c>
      <c r="H9" s="1"/>
      <c r="I9" s="1" t="s">
        <v>3</v>
      </c>
      <c r="J9" s="1"/>
      <c r="K9" s="1"/>
      <c r="L9" s="1"/>
      <c r="M9" s="1"/>
      <c r="N9" s="1"/>
      <c r="O9" s="1"/>
      <c r="P9" s="1"/>
      <c r="Q9" s="1"/>
      <c r="R9" s="1"/>
      <c r="S9" s="1" t="s">
        <v>37</v>
      </c>
      <c r="T9" s="1"/>
      <c r="U9" s="1" t="s">
        <v>37</v>
      </c>
    </row>
    <row r="10" spans="1:21" ht="12.75">
      <c r="A10" s="1"/>
      <c r="B10" s="1"/>
      <c r="C10" s="1" t="s">
        <v>4</v>
      </c>
      <c r="D10" s="1"/>
      <c r="E10" s="1" t="s">
        <v>4</v>
      </c>
      <c r="F10" s="1"/>
      <c r="G10" s="1" t="s">
        <v>4</v>
      </c>
      <c r="H10" s="1"/>
      <c r="I10" s="1" t="s">
        <v>4</v>
      </c>
      <c r="J10" s="1"/>
      <c r="K10" s="1" t="s">
        <v>17</v>
      </c>
      <c r="L10" s="1"/>
      <c r="M10" s="1" t="s">
        <v>18</v>
      </c>
      <c r="N10" s="1"/>
      <c r="O10" s="1" t="s">
        <v>17</v>
      </c>
      <c r="P10" s="1"/>
      <c r="Q10" s="1" t="s">
        <v>18</v>
      </c>
      <c r="R10" s="1"/>
      <c r="S10" s="1">
        <v>2013</v>
      </c>
      <c r="T10" s="1"/>
      <c r="U10" s="1">
        <v>2013</v>
      </c>
    </row>
    <row r="11" spans="1:21" ht="12.75">
      <c r="A11" s="7" t="s">
        <v>0</v>
      </c>
      <c r="B11" s="1"/>
      <c r="C11" s="8" t="s">
        <v>9</v>
      </c>
      <c r="D11" s="3"/>
      <c r="E11" s="8" t="s">
        <v>10</v>
      </c>
      <c r="F11" s="3"/>
      <c r="G11" s="8" t="s">
        <v>11</v>
      </c>
      <c r="H11" s="3"/>
      <c r="I11" s="8" t="s">
        <v>80</v>
      </c>
      <c r="J11" s="3"/>
      <c r="K11" s="8" t="s">
        <v>13</v>
      </c>
      <c r="L11" s="3"/>
      <c r="M11" s="8" t="s">
        <v>13</v>
      </c>
      <c r="N11" s="3"/>
      <c r="O11" s="8" t="s">
        <v>14</v>
      </c>
      <c r="P11" s="3"/>
      <c r="Q11" s="8" t="s">
        <v>14</v>
      </c>
      <c r="R11" s="3"/>
      <c r="S11" s="9" t="s">
        <v>5</v>
      </c>
      <c r="T11" s="3"/>
      <c r="U11" s="9" t="s">
        <v>5</v>
      </c>
    </row>
    <row r="12" spans="1:21" ht="12.75">
      <c r="A12" s="11"/>
      <c r="B12" s="1"/>
      <c r="C12" s="12"/>
      <c r="D12" s="3"/>
      <c r="E12" s="12"/>
      <c r="F12" s="3"/>
      <c r="G12" s="12"/>
      <c r="H12" s="3"/>
      <c r="I12" s="12"/>
      <c r="J12" s="3"/>
      <c r="K12" s="12"/>
      <c r="L12" s="3"/>
      <c r="M12" s="12"/>
      <c r="N12" s="3"/>
      <c r="O12" s="12"/>
      <c r="P12" s="3"/>
      <c r="Q12" s="12"/>
      <c r="R12" s="3"/>
      <c r="S12" s="13"/>
      <c r="T12" s="3"/>
      <c r="U12" s="3"/>
    </row>
    <row r="13" spans="1:21" ht="12.75">
      <c r="A13" s="11" t="s">
        <v>32</v>
      </c>
      <c r="B13" s="1"/>
      <c r="C13" s="12"/>
      <c r="D13" s="3"/>
      <c r="E13" s="12"/>
      <c r="F13" s="3"/>
      <c r="G13" s="12"/>
      <c r="H13" s="3"/>
      <c r="I13" s="12"/>
      <c r="J13" s="3"/>
      <c r="K13" s="12"/>
      <c r="L13" s="3"/>
      <c r="M13" s="12"/>
      <c r="N13" s="3"/>
      <c r="O13" s="12"/>
      <c r="P13" s="3"/>
      <c r="Q13" s="12"/>
      <c r="R13" s="3"/>
      <c r="S13" s="13"/>
      <c r="T13" s="3"/>
      <c r="U13" s="3"/>
    </row>
    <row r="14" spans="1:21" ht="12.75">
      <c r="A14" s="14" t="s">
        <v>22</v>
      </c>
      <c r="B14" s="1"/>
      <c r="C14" s="41">
        <v>472.721174</v>
      </c>
      <c r="D14" s="42"/>
      <c r="E14" s="41">
        <v>454.127002</v>
      </c>
      <c r="F14" s="42"/>
      <c r="G14" s="41">
        <v>497.141084</v>
      </c>
      <c r="H14" s="42"/>
      <c r="I14" s="41">
        <v>487.04424</v>
      </c>
      <c r="J14" s="42"/>
      <c r="K14" s="41">
        <v>496.409138</v>
      </c>
      <c r="L14" s="42"/>
      <c r="M14" s="41">
        <f>8.772287+405.150934+17.896835+7.033953+13.782833+0.008562+0.072039</f>
        <v>452.717443</v>
      </c>
      <c r="N14" s="42"/>
      <c r="O14" s="41">
        <f>566.661515-O15</f>
        <v>496.86775</v>
      </c>
      <c r="P14" s="42"/>
      <c r="Q14" s="41">
        <f>495.121458-Q15</f>
        <v>428.59553600000004</v>
      </c>
      <c r="R14" s="42"/>
      <c r="S14" s="43">
        <f>K14-G14</f>
        <v>-0.7319459999999935</v>
      </c>
      <c r="T14" s="42"/>
      <c r="U14" s="42">
        <f>O14-G14</f>
        <v>-0.2733339999999771</v>
      </c>
    </row>
    <row r="15" spans="1:21" ht="12.75">
      <c r="A15" s="14" t="s">
        <v>23</v>
      </c>
      <c r="B15" s="1"/>
      <c r="C15" s="41">
        <v>57.402398</v>
      </c>
      <c r="D15" s="42"/>
      <c r="E15" s="41">
        <v>72.350374</v>
      </c>
      <c r="F15" s="42"/>
      <c r="G15" s="41">
        <v>54.695581</v>
      </c>
      <c r="H15" s="42"/>
      <c r="I15" s="41">
        <v>70.299051</v>
      </c>
      <c r="J15" s="42"/>
      <c r="K15" s="41">
        <v>70.157809</v>
      </c>
      <c r="L15" s="42"/>
      <c r="M15" s="41">
        <f>521.861342-M14</f>
        <v>69.14389900000003</v>
      </c>
      <c r="N15" s="42"/>
      <c r="O15" s="41">
        <f>7.862672+5.592611+44.430876+8.983729+2.923877</f>
        <v>69.79376500000001</v>
      </c>
      <c r="P15" s="42"/>
      <c r="Q15" s="41">
        <f>7.862672+5.592611+41.163033+8.983729+2.923877</f>
        <v>66.52592200000001</v>
      </c>
      <c r="R15" s="42"/>
      <c r="S15" s="43">
        <f aca="true" t="shared" si="0" ref="S15:S27">K15-G15</f>
        <v>15.462228000000003</v>
      </c>
      <c r="T15" s="42"/>
      <c r="U15" s="42">
        <f aca="true" t="shared" si="1" ref="U15:U27">O15-G15</f>
        <v>15.09818400000001</v>
      </c>
    </row>
    <row r="16" spans="1:21" ht="12.75">
      <c r="A16" s="14" t="s">
        <v>24</v>
      </c>
      <c r="B16" s="1"/>
      <c r="C16" s="41">
        <v>0.425986</v>
      </c>
      <c r="D16" s="42"/>
      <c r="E16" s="41">
        <v>0.28606</v>
      </c>
      <c r="F16" s="42"/>
      <c r="G16" s="41">
        <v>0.397541</v>
      </c>
      <c r="H16" s="42"/>
      <c r="I16" s="41">
        <v>0.536142</v>
      </c>
      <c r="J16" s="42"/>
      <c r="K16" s="41">
        <v>0.567762</v>
      </c>
      <c r="L16" s="42"/>
      <c r="M16" s="41">
        <v>0.567761</v>
      </c>
      <c r="N16" s="42"/>
      <c r="O16" s="41">
        <v>0.361164</v>
      </c>
      <c r="P16" s="42"/>
      <c r="Q16" s="41">
        <v>0.361164</v>
      </c>
      <c r="R16" s="42"/>
      <c r="S16" s="43">
        <f t="shared" si="0"/>
        <v>0.170221</v>
      </c>
      <c r="T16" s="42"/>
      <c r="U16" s="42">
        <f t="shared" si="1"/>
        <v>-0.03637699999999999</v>
      </c>
    </row>
    <row r="17" spans="1:21" ht="12.75">
      <c r="A17" s="14" t="s">
        <v>25</v>
      </c>
      <c r="B17" s="1"/>
      <c r="C17" s="41">
        <v>31.317982</v>
      </c>
      <c r="D17" s="42"/>
      <c r="E17" s="41">
        <v>37.134599</v>
      </c>
      <c r="F17" s="42"/>
      <c r="G17" s="41">
        <v>28.71371</v>
      </c>
      <c r="H17" s="42"/>
      <c r="I17" s="41">
        <v>72.201313</v>
      </c>
      <c r="J17" s="42"/>
      <c r="K17" s="41">
        <v>69.267612</v>
      </c>
      <c r="L17" s="42"/>
      <c r="M17" s="41">
        <f>69.267611</f>
        <v>69.267611</v>
      </c>
      <c r="N17" s="42"/>
      <c r="O17" s="41">
        <v>156.040301</v>
      </c>
      <c r="P17" s="42"/>
      <c r="Q17" s="41">
        <v>156.040301</v>
      </c>
      <c r="R17" s="42"/>
      <c r="S17" s="43">
        <f t="shared" si="0"/>
        <v>40.553902</v>
      </c>
      <c r="T17" s="42"/>
      <c r="U17" s="42">
        <f t="shared" si="1"/>
        <v>127.32659100000001</v>
      </c>
    </row>
    <row r="18" spans="1:21" ht="12.75">
      <c r="A18" s="14" t="s">
        <v>26</v>
      </c>
      <c r="B18" s="1"/>
      <c r="C18" s="41">
        <v>96.835874</v>
      </c>
      <c r="D18" s="42"/>
      <c r="E18" s="41">
        <v>93.476329</v>
      </c>
      <c r="F18" s="42"/>
      <c r="G18" s="41">
        <v>70.851444</v>
      </c>
      <c r="H18" s="42"/>
      <c r="I18" s="41">
        <v>96.34318</v>
      </c>
      <c r="J18" s="42"/>
      <c r="K18" s="41">
        <v>92.41274</v>
      </c>
      <c r="L18" s="42"/>
      <c r="M18" s="41">
        <v>92.412741</v>
      </c>
      <c r="N18" s="42"/>
      <c r="O18" s="41">
        <v>70.179928</v>
      </c>
      <c r="P18" s="42"/>
      <c r="Q18" s="41">
        <v>70.179928</v>
      </c>
      <c r="R18" s="42"/>
      <c r="S18" s="43">
        <f t="shared" si="0"/>
        <v>21.561296</v>
      </c>
      <c r="T18" s="42"/>
      <c r="U18" s="42">
        <f t="shared" si="1"/>
        <v>-0.6715159999999969</v>
      </c>
    </row>
    <row r="19" spans="1:21" ht="12.75">
      <c r="A19" s="14" t="s">
        <v>27</v>
      </c>
      <c r="B19" s="1"/>
      <c r="C19" s="41">
        <v>17.890204</v>
      </c>
      <c r="D19" s="42"/>
      <c r="E19" s="41">
        <v>19.051909</v>
      </c>
      <c r="F19" s="42"/>
      <c r="G19" s="41">
        <v>17.097979</v>
      </c>
      <c r="H19" s="42"/>
      <c r="I19" s="41">
        <v>18.593145</v>
      </c>
      <c r="J19" s="42"/>
      <c r="K19" s="41">
        <v>19.250599</v>
      </c>
      <c r="L19" s="42"/>
      <c r="M19" s="41">
        <f>26.096899-M20</f>
        <v>19.250601</v>
      </c>
      <c r="N19" s="42"/>
      <c r="O19" s="41">
        <f>26.229376-O20</f>
        <v>20.155476</v>
      </c>
      <c r="P19" s="42"/>
      <c r="Q19" s="41">
        <f>26.229376-Q20</f>
        <v>20.155476</v>
      </c>
      <c r="R19" s="42"/>
      <c r="S19" s="43">
        <f t="shared" si="0"/>
        <v>2.1526200000000024</v>
      </c>
      <c r="T19" s="42"/>
      <c r="U19" s="42">
        <f t="shared" si="1"/>
        <v>3.0574970000000015</v>
      </c>
    </row>
    <row r="20" spans="1:21" ht="12.75">
      <c r="A20" s="15" t="s">
        <v>28</v>
      </c>
      <c r="B20" s="1"/>
      <c r="C20" s="41">
        <v>6.391602</v>
      </c>
      <c r="D20" s="42"/>
      <c r="E20" s="41">
        <v>6.823536</v>
      </c>
      <c r="F20" s="42"/>
      <c r="G20" s="41">
        <v>7.18897</v>
      </c>
      <c r="H20" s="42"/>
      <c r="I20" s="41">
        <v>9.751068</v>
      </c>
      <c r="J20" s="42"/>
      <c r="K20" s="41">
        <v>7.204191</v>
      </c>
      <c r="L20" s="42"/>
      <c r="M20" s="41">
        <f>2.106072+4.856898+0.241221-0.357893</f>
        <v>6.846298000000001</v>
      </c>
      <c r="N20" s="42"/>
      <c r="O20" s="41">
        <f>2.409657+3.897752+0.109216-0.342725</f>
        <v>6.0739</v>
      </c>
      <c r="P20" s="42"/>
      <c r="Q20" s="41">
        <f>2.409657+3.897752+0.109216-0.342725</f>
        <v>6.0739</v>
      </c>
      <c r="R20" s="42"/>
      <c r="S20" s="43">
        <f t="shared" si="0"/>
        <v>0.015220999999999485</v>
      </c>
      <c r="T20" s="42"/>
      <c r="U20" s="42">
        <f t="shared" si="1"/>
        <v>-1.1150700000000002</v>
      </c>
    </row>
    <row r="21" spans="1:21" ht="12.75">
      <c r="A21" s="16" t="s">
        <v>35</v>
      </c>
      <c r="B21" s="1"/>
      <c r="C21" s="41">
        <v>1.224593</v>
      </c>
      <c r="D21" s="42"/>
      <c r="E21" s="41">
        <v>1.224114</v>
      </c>
      <c r="F21" s="42"/>
      <c r="G21" s="41">
        <v>-0.285541</v>
      </c>
      <c r="H21" s="42"/>
      <c r="I21" s="41">
        <v>0</v>
      </c>
      <c r="J21" s="42"/>
      <c r="K21" s="41">
        <v>-0.357893</v>
      </c>
      <c r="L21" s="42"/>
      <c r="M21" s="41">
        <v>0</v>
      </c>
      <c r="N21" s="42"/>
      <c r="O21" s="41">
        <v>0</v>
      </c>
      <c r="P21" s="42"/>
      <c r="Q21" s="41">
        <v>0</v>
      </c>
      <c r="R21" s="42"/>
      <c r="S21" s="43">
        <f t="shared" si="0"/>
        <v>-0.07235200000000003</v>
      </c>
      <c r="T21" s="42"/>
      <c r="U21" s="42">
        <f t="shared" si="1"/>
        <v>0.285541</v>
      </c>
    </row>
    <row r="22" spans="1:21" ht="12.75">
      <c r="A22" s="15" t="s">
        <v>29</v>
      </c>
      <c r="B22" s="1"/>
      <c r="C22" s="41">
        <v>18.645338</v>
      </c>
      <c r="D22" s="42"/>
      <c r="E22" s="41">
        <v>19.998579</v>
      </c>
      <c r="F22" s="42"/>
      <c r="G22" s="41">
        <v>19.433379</v>
      </c>
      <c r="H22" s="42"/>
      <c r="I22" s="41">
        <v>22.585421</v>
      </c>
      <c r="J22" s="42"/>
      <c r="K22" s="41">
        <v>20.996349</v>
      </c>
      <c r="L22" s="42"/>
      <c r="M22" s="41">
        <f>56.123157-M23</f>
        <v>21.060606</v>
      </c>
      <c r="N22" s="42"/>
      <c r="O22" s="41">
        <f>52.299098-O23</f>
        <v>20.740749000000005</v>
      </c>
      <c r="P22" s="42"/>
      <c r="Q22" s="41">
        <f>52.299098-Q23</f>
        <v>20.740749000000005</v>
      </c>
      <c r="R22" s="42"/>
      <c r="S22" s="43">
        <f t="shared" si="0"/>
        <v>1.56297</v>
      </c>
      <c r="T22" s="42"/>
      <c r="U22" s="42">
        <f t="shared" si="1"/>
        <v>1.307370000000006</v>
      </c>
    </row>
    <row r="23" spans="1:21" ht="12.75">
      <c r="A23" t="s">
        <v>19</v>
      </c>
      <c r="B23" s="1"/>
      <c r="C23" s="41">
        <v>24.760425</v>
      </c>
      <c r="D23" s="42"/>
      <c r="E23" s="41">
        <v>31.514257</v>
      </c>
      <c r="F23" s="42"/>
      <c r="G23" s="41">
        <v>31.321809</v>
      </c>
      <c r="H23" s="42"/>
      <c r="I23" s="41">
        <v>32.322774</v>
      </c>
      <c r="J23" s="42"/>
      <c r="K23" s="41">
        <v>35.126808</v>
      </c>
      <c r="L23" s="42"/>
      <c r="M23" s="41">
        <f>1.01167+32.590643+0.886364+0.107605+0.000017+0.466252</f>
        <v>35.062551</v>
      </c>
      <c r="N23" s="42"/>
      <c r="O23" s="41">
        <f>0.032278+1.101049+29.550316+0.732194+0.099095+0.000151+0.043266</f>
        <v>31.558348999999996</v>
      </c>
      <c r="P23" s="42"/>
      <c r="Q23" s="41">
        <f>0.032278+1.101049+29.550316+0.732194+0.099095+0.000151+0.043266</f>
        <v>31.558348999999996</v>
      </c>
      <c r="R23" s="42"/>
      <c r="S23" s="43">
        <f t="shared" si="0"/>
        <v>3.8049989999999987</v>
      </c>
      <c r="T23" s="42"/>
      <c r="U23" s="42">
        <f t="shared" si="1"/>
        <v>0.23653999999999797</v>
      </c>
    </row>
    <row r="24" spans="1:21" ht="12.75">
      <c r="A24" s="15" t="s">
        <v>30</v>
      </c>
      <c r="B24" s="1"/>
      <c r="C24" s="41">
        <v>26.719637</v>
      </c>
      <c r="D24" s="42"/>
      <c r="E24" s="41">
        <v>26.788515</v>
      </c>
      <c r="F24" s="42"/>
      <c r="G24" s="41">
        <v>25.522897</v>
      </c>
      <c r="H24" s="42"/>
      <c r="I24" s="41">
        <v>31.575489</v>
      </c>
      <c r="J24" s="42"/>
      <c r="K24" s="41">
        <v>31.919305</v>
      </c>
      <c r="L24" s="42"/>
      <c r="M24" s="41">
        <v>31.919306</v>
      </c>
      <c r="N24" s="42"/>
      <c r="O24" s="41">
        <v>31.948387</v>
      </c>
      <c r="P24" s="42"/>
      <c r="Q24" s="41">
        <v>31.948387</v>
      </c>
      <c r="R24" s="42"/>
      <c r="S24" s="43">
        <f t="shared" si="0"/>
        <v>6.396408000000001</v>
      </c>
      <c r="T24" s="42"/>
      <c r="U24" s="42">
        <f t="shared" si="1"/>
        <v>6.42549</v>
      </c>
    </row>
    <row r="25" spans="1:21" ht="12.75">
      <c r="A25" s="15" t="s">
        <v>31</v>
      </c>
      <c r="B25" s="1"/>
      <c r="C25" s="41">
        <v>13.791563</v>
      </c>
      <c r="D25" s="42"/>
      <c r="E25" s="41">
        <v>14.604726</v>
      </c>
      <c r="F25" s="42"/>
      <c r="G25" s="41">
        <v>19.540458</v>
      </c>
      <c r="H25" s="42"/>
      <c r="I25" s="41">
        <v>18.34181</v>
      </c>
      <c r="J25" s="42"/>
      <c r="K25" s="41">
        <v>19.362476</v>
      </c>
      <c r="L25" s="42"/>
      <c r="M25" s="41">
        <v>1.879817</v>
      </c>
      <c r="N25" s="42"/>
      <c r="O25" s="41">
        <v>20.491534</v>
      </c>
      <c r="P25" s="42"/>
      <c r="Q25" s="41">
        <v>2.011333</v>
      </c>
      <c r="R25" s="42"/>
      <c r="S25" s="43">
        <f t="shared" si="0"/>
        <v>-0.17798200000000008</v>
      </c>
      <c r="T25" s="42"/>
      <c r="U25" s="42">
        <f t="shared" si="1"/>
        <v>0.9510760000000005</v>
      </c>
    </row>
    <row r="26" spans="1:21" ht="12.75">
      <c r="A26" t="s">
        <v>20</v>
      </c>
      <c r="B26" s="1"/>
      <c r="C26" s="41">
        <v>0.031651</v>
      </c>
      <c r="D26" s="42"/>
      <c r="E26" s="41">
        <v>0.001725</v>
      </c>
      <c r="F26" s="42"/>
      <c r="G26" s="41">
        <v>0.03974</v>
      </c>
      <c r="H26" s="42"/>
      <c r="I26" s="41">
        <v>0.089117</v>
      </c>
      <c r="J26" s="42"/>
      <c r="K26" s="41">
        <v>0.070683</v>
      </c>
      <c r="L26" s="42"/>
      <c r="M26" s="41">
        <v>0.070683</v>
      </c>
      <c r="N26" s="42"/>
      <c r="O26" s="41">
        <v>0.170485</v>
      </c>
      <c r="P26" s="42"/>
      <c r="Q26" s="41">
        <v>0.170485</v>
      </c>
      <c r="R26" s="42"/>
      <c r="S26" s="43">
        <f t="shared" si="0"/>
        <v>0.030943</v>
      </c>
      <c r="T26" s="42"/>
      <c r="U26" s="42">
        <f t="shared" si="1"/>
        <v>0.130745</v>
      </c>
    </row>
    <row r="27" spans="1:21" ht="12.75">
      <c r="A27" t="s">
        <v>21</v>
      </c>
      <c r="B27" s="1"/>
      <c r="C27" s="44">
        <v>93.370854</v>
      </c>
      <c r="D27" s="42"/>
      <c r="E27" s="44">
        <v>89.324568</v>
      </c>
      <c r="F27" s="42"/>
      <c r="G27" s="44">
        <v>96.047397</v>
      </c>
      <c r="H27" s="42"/>
      <c r="I27" s="44">
        <v>92.537899</v>
      </c>
      <c r="J27" s="42"/>
      <c r="K27" s="44">
        <v>100.016577</v>
      </c>
      <c r="L27" s="42"/>
      <c r="M27" s="44">
        <v>99.989757</v>
      </c>
      <c r="N27" s="42"/>
      <c r="O27" s="44">
        <v>122.791081</v>
      </c>
      <c r="P27" s="42"/>
      <c r="Q27" s="44">
        <v>122.791081</v>
      </c>
      <c r="R27" s="42"/>
      <c r="S27" s="45">
        <f t="shared" si="0"/>
        <v>3.9691799999999944</v>
      </c>
      <c r="T27" s="42"/>
      <c r="U27" s="45">
        <f t="shared" si="1"/>
        <v>26.743684000000002</v>
      </c>
    </row>
    <row r="28" spans="1:21" ht="12.75">
      <c r="A28" s="11" t="s">
        <v>34</v>
      </c>
      <c r="B28" s="1"/>
      <c r="C28" s="41">
        <f>SUM(C14:C27)</f>
        <v>861.5292810000002</v>
      </c>
      <c r="D28" s="46"/>
      <c r="E28" s="41">
        <f>SUM(E14:E27)</f>
        <v>866.706293</v>
      </c>
      <c r="F28" s="46"/>
      <c r="G28" s="41">
        <f>SUM(G14:G27)</f>
        <v>867.706448</v>
      </c>
      <c r="H28" s="47"/>
      <c r="I28" s="41">
        <f>SUM(I14:I27)</f>
        <v>952.2206490000001</v>
      </c>
      <c r="J28" s="47"/>
      <c r="K28" s="41">
        <f>SUM(K14:K27)</f>
        <v>962.4041560000001</v>
      </c>
      <c r="L28" s="48"/>
      <c r="M28" s="41">
        <f>SUM(M14:M27)</f>
        <v>900.1890740000001</v>
      </c>
      <c r="N28" s="48"/>
      <c r="O28" s="41">
        <f>SUM(O14:O27)</f>
        <v>1047.1728690000002</v>
      </c>
      <c r="P28" s="48"/>
      <c r="Q28" s="41">
        <f>SUM(Q14:Q27)</f>
        <v>957.1526110000001</v>
      </c>
      <c r="R28" s="48"/>
      <c r="S28" s="41">
        <f>SUM(S14:S27)</f>
        <v>94.69770799999998</v>
      </c>
      <c r="T28" s="48"/>
      <c r="U28" s="41">
        <f>SUM(U14:U27)</f>
        <v>179.46642100000003</v>
      </c>
    </row>
    <row r="29" spans="1:21" ht="12.75">
      <c r="A29" s="11"/>
      <c r="B29" s="1"/>
      <c r="C29" s="49"/>
      <c r="D29" s="47"/>
      <c r="E29" s="49"/>
      <c r="F29" s="47"/>
      <c r="G29" s="49"/>
      <c r="H29" s="47"/>
      <c r="I29" s="49"/>
      <c r="J29" s="47"/>
      <c r="K29" s="49"/>
      <c r="L29" s="48"/>
      <c r="M29" s="50"/>
      <c r="N29" s="48"/>
      <c r="O29" s="50"/>
      <c r="P29" s="48"/>
      <c r="Q29" s="50"/>
      <c r="R29" s="48"/>
      <c r="S29" s="51"/>
      <c r="T29" s="48"/>
      <c r="U29" s="51"/>
    </row>
    <row r="30" spans="1:21" ht="12.75">
      <c r="A30" s="10" t="s">
        <v>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52"/>
    </row>
    <row r="31" spans="1:21" ht="12.75">
      <c r="A31" s="6">
        <v>501</v>
      </c>
      <c r="C31" s="52">
        <v>425.197215</v>
      </c>
      <c r="D31" s="52"/>
      <c r="E31" s="52">
        <v>406.00918</v>
      </c>
      <c r="F31" s="52"/>
      <c r="G31" s="52">
        <v>443.345617</v>
      </c>
      <c r="H31" s="52"/>
      <c r="I31" s="52">
        <v>429.626457</v>
      </c>
      <c r="J31" s="52"/>
      <c r="K31" s="52">
        <v>436.530344</v>
      </c>
      <c r="L31" s="52"/>
      <c r="M31" s="52">
        <v>405.150934</v>
      </c>
      <c r="N31" s="52"/>
      <c r="O31" s="52">
        <v>420.201323</v>
      </c>
      <c r="P31" s="52"/>
      <c r="Q31" s="52">
        <v>373.903376</v>
      </c>
      <c r="R31" s="52"/>
      <c r="S31" s="43">
        <f>K31-G31</f>
        <v>-6.815272999999991</v>
      </c>
      <c r="T31" s="42"/>
      <c r="U31" s="42">
        <f>O31-G31</f>
        <v>-23.144294000000002</v>
      </c>
    </row>
    <row r="32" spans="1:21" ht="12.75">
      <c r="A32" s="6">
        <v>509</v>
      </c>
      <c r="C32" s="52">
        <v>0.099076</v>
      </c>
      <c r="D32" s="52"/>
      <c r="E32" s="52">
        <v>0.123719</v>
      </c>
      <c r="F32" s="52"/>
      <c r="G32" s="52">
        <v>0.206567</v>
      </c>
      <c r="H32" s="52"/>
      <c r="I32" s="52">
        <v>0.138565</v>
      </c>
      <c r="J32" s="52"/>
      <c r="K32" s="52">
        <v>0.165238</v>
      </c>
      <c r="L32" s="52"/>
      <c r="M32" s="52">
        <v>0.072039</v>
      </c>
      <c r="N32" s="52"/>
      <c r="O32" s="52">
        <v>0.081951</v>
      </c>
      <c r="P32" s="52"/>
      <c r="Q32" s="52">
        <v>0.055923</v>
      </c>
      <c r="R32" s="52"/>
      <c r="S32" s="43">
        <f>K32-G32</f>
        <v>-0.041329000000000005</v>
      </c>
      <c r="T32" s="42"/>
      <c r="U32" s="42">
        <f>O32-G32</f>
        <v>-0.124616</v>
      </c>
    </row>
    <row r="33" spans="1:21" ht="12.75">
      <c r="A33" s="6">
        <v>547</v>
      </c>
      <c r="C33" s="52">
        <v>28.323294</v>
      </c>
      <c r="D33" s="52"/>
      <c r="E33" s="52">
        <v>34.390191</v>
      </c>
      <c r="F33" s="52"/>
      <c r="G33" s="52">
        <v>25.914768</v>
      </c>
      <c r="H33" s="52"/>
      <c r="I33" s="52">
        <v>69.056946</v>
      </c>
      <c r="J33" s="52"/>
      <c r="K33" s="52">
        <v>66.549287</v>
      </c>
      <c r="L33" s="52"/>
      <c r="M33" s="52">
        <v>66.549287</v>
      </c>
      <c r="N33" s="52"/>
      <c r="O33" s="52">
        <v>139.958767</v>
      </c>
      <c r="P33" s="52"/>
      <c r="Q33" s="52">
        <v>139.958767</v>
      </c>
      <c r="R33" s="52"/>
      <c r="S33" s="43">
        <f>K33-G33</f>
        <v>40.63451900000001</v>
      </c>
      <c r="T33" s="42"/>
      <c r="U33" s="42">
        <f>O33-G33</f>
        <v>114.043999</v>
      </c>
    </row>
    <row r="34" spans="1:21" ht="12.75">
      <c r="A34" s="6">
        <v>555</v>
      </c>
      <c r="C34" s="52">
        <v>94.674385</v>
      </c>
      <c r="D34" s="52"/>
      <c r="E34" s="52">
        <v>91.666659</v>
      </c>
      <c r="F34" s="52"/>
      <c r="G34" s="52">
        <v>69.264876</v>
      </c>
      <c r="H34" s="52"/>
      <c r="I34" s="52">
        <v>94.821889</v>
      </c>
      <c r="J34" s="52"/>
      <c r="K34" s="52">
        <v>91.621173</v>
      </c>
      <c r="L34" s="52"/>
      <c r="M34" s="52">
        <v>91.621173</v>
      </c>
      <c r="N34" s="52"/>
      <c r="O34" s="52">
        <v>68.413605</v>
      </c>
      <c r="P34" s="52"/>
      <c r="Q34" s="52">
        <v>68.413605</v>
      </c>
      <c r="R34" s="52"/>
      <c r="S34" s="43">
        <f>K34-G34</f>
        <v>22.356296999999998</v>
      </c>
      <c r="T34" s="42"/>
      <c r="U34" s="42">
        <f>O34-G34</f>
        <v>-0.851270999999997</v>
      </c>
    </row>
    <row r="35" spans="1:21" ht="12.75">
      <c r="A35" t="s">
        <v>8</v>
      </c>
      <c r="C35" s="54">
        <f>SUM(C30:C34)</f>
        <v>548.2939700000001</v>
      </c>
      <c r="D35" s="53"/>
      <c r="E35" s="54">
        <f>SUM(E30:E34)</f>
        <v>532.189749</v>
      </c>
      <c r="F35" s="53"/>
      <c r="G35" s="54">
        <f>SUM(G30:G34)</f>
        <v>538.731828</v>
      </c>
      <c r="H35" s="53"/>
      <c r="I35" s="54">
        <f>SUM(I30:I34)</f>
        <v>593.643857</v>
      </c>
      <c r="J35" s="53"/>
      <c r="K35" s="54">
        <f>SUM(K30:K34)</f>
        <v>594.866042</v>
      </c>
      <c r="L35" s="53"/>
      <c r="M35" s="54">
        <f>SUM(M30:M34)</f>
        <v>563.393433</v>
      </c>
      <c r="N35" s="53"/>
      <c r="O35" s="54">
        <f>SUM(O30:O34)</f>
        <v>628.6556459999999</v>
      </c>
      <c r="P35" s="53"/>
      <c r="Q35" s="54">
        <f>SUM(Q30:Q34)</f>
        <v>582.3316709999999</v>
      </c>
      <c r="R35" s="53"/>
      <c r="S35" s="54">
        <f>SUM(S30:S34)</f>
        <v>56.13421400000002</v>
      </c>
      <c r="T35" s="53"/>
      <c r="U35" s="54">
        <f>SUM(U30:U34)</f>
        <v>89.923818</v>
      </c>
    </row>
    <row r="36" spans="3:21" ht="12.75"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3:21" ht="12.75"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</row>
    <row r="38" spans="1:21" ht="13.5" thickBot="1">
      <c r="A38" t="s">
        <v>6</v>
      </c>
      <c r="C38" s="55">
        <f>C28-C35</f>
        <v>313.23531100000014</v>
      </c>
      <c r="D38" s="52"/>
      <c r="E38" s="55">
        <f>E28-E35</f>
        <v>334.51654399999995</v>
      </c>
      <c r="F38" s="52"/>
      <c r="G38" s="56">
        <f>G28-G35</f>
        <v>328.9746200000001</v>
      </c>
      <c r="H38" s="52"/>
      <c r="I38" s="55">
        <f>I28-I35</f>
        <v>358.57679200000007</v>
      </c>
      <c r="J38" s="52"/>
      <c r="K38" s="55">
        <f>K28-K35</f>
        <v>367.53811400000006</v>
      </c>
      <c r="L38" s="52"/>
      <c r="M38" s="55">
        <f>M28-M35</f>
        <v>336.79564100000016</v>
      </c>
      <c r="N38" s="52"/>
      <c r="O38" s="55">
        <f>O28-O35</f>
        <v>418.5172230000003</v>
      </c>
      <c r="P38" s="52"/>
      <c r="Q38" s="55">
        <f>Q28-Q35</f>
        <v>374.8209400000002</v>
      </c>
      <c r="R38" s="52"/>
      <c r="S38" s="55">
        <f>S28-S35</f>
        <v>38.563493999999956</v>
      </c>
      <c r="T38" s="53"/>
      <c r="U38" s="55">
        <f>U28-U35</f>
        <v>89.54260300000003</v>
      </c>
    </row>
    <row r="39" spans="3:21" ht="13.5" thickTop="1">
      <c r="C39" s="57"/>
      <c r="D39" s="52"/>
      <c r="E39" s="57"/>
      <c r="F39" s="52"/>
      <c r="G39" s="57"/>
      <c r="H39" s="52"/>
      <c r="I39" s="57"/>
      <c r="J39" s="52"/>
      <c r="K39" s="57"/>
      <c r="L39" s="52"/>
      <c r="M39" s="57"/>
      <c r="N39" s="52"/>
      <c r="O39" s="57"/>
      <c r="P39" s="52"/>
      <c r="Q39" s="57"/>
      <c r="R39" s="52"/>
      <c r="S39" s="57"/>
      <c r="T39" s="53"/>
      <c r="U39" s="57"/>
    </row>
    <row r="40" spans="1:21" ht="13.5" thickBot="1">
      <c r="A40" t="s">
        <v>81</v>
      </c>
      <c r="C40" s="53"/>
      <c r="D40" s="53"/>
      <c r="E40" s="53"/>
      <c r="F40" s="53"/>
      <c r="G40" s="56">
        <f>AVERAGE(C38:G38)</f>
        <v>325.5754916666667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3:21" ht="13.5" thickTop="1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 ht="12.75">
      <c r="A42" s="11" t="s">
        <v>33</v>
      </c>
      <c r="B42" s="1"/>
      <c r="C42" s="50"/>
      <c r="D42" s="48"/>
      <c r="E42" s="50"/>
      <c r="F42" s="48"/>
      <c r="G42" s="50"/>
      <c r="H42" s="48"/>
      <c r="I42" s="50"/>
      <c r="J42" s="48"/>
      <c r="K42" s="50"/>
      <c r="L42" s="48"/>
      <c r="M42" s="50"/>
      <c r="N42" s="48"/>
      <c r="O42" s="50"/>
      <c r="P42" s="48"/>
      <c r="Q42" s="50"/>
      <c r="R42" s="48"/>
      <c r="S42" s="51"/>
      <c r="T42" s="48"/>
      <c r="U42" s="51"/>
    </row>
    <row r="43" spans="1:21" ht="12.75">
      <c r="A43" s="14" t="s">
        <v>22</v>
      </c>
      <c r="B43" s="1"/>
      <c r="C43" s="41">
        <f>C14-C31-C32</f>
        <v>47.424882999999994</v>
      </c>
      <c r="D43" s="42"/>
      <c r="E43" s="41">
        <f>E14-E31-E32</f>
        <v>47.99410299999999</v>
      </c>
      <c r="F43" s="41"/>
      <c r="G43" s="41">
        <f>G14-G31-G32</f>
        <v>53.588899999999974</v>
      </c>
      <c r="H43" s="41"/>
      <c r="I43" s="41">
        <f>I14-I31-I32</f>
        <v>57.279217999999986</v>
      </c>
      <c r="J43" s="41"/>
      <c r="K43" s="41">
        <f>K14-K31-K32</f>
        <v>59.71355599999997</v>
      </c>
      <c r="L43" s="41"/>
      <c r="M43" s="41">
        <f>M14-M31-M32</f>
        <v>47.49447</v>
      </c>
      <c r="N43" s="41"/>
      <c r="O43" s="41">
        <f>O14-O31-O32</f>
        <v>76.584476</v>
      </c>
      <c r="P43" s="41"/>
      <c r="Q43" s="41">
        <f>Q14-Q31-Q32</f>
        <v>54.63623700000006</v>
      </c>
      <c r="R43" s="41"/>
      <c r="S43" s="43">
        <f aca="true" t="shared" si="2" ref="S43:S56">K43-G43</f>
        <v>6.1246559999999945</v>
      </c>
      <c r="T43" s="42"/>
      <c r="U43" s="42">
        <f aca="true" t="shared" si="3" ref="U43:U56">O43-G43</f>
        <v>22.99557600000002</v>
      </c>
    </row>
    <row r="44" spans="1:21" ht="12.75">
      <c r="A44" s="14" t="s">
        <v>23</v>
      </c>
      <c r="B44" s="1"/>
      <c r="C44" s="41">
        <f>C15</f>
        <v>57.402398</v>
      </c>
      <c r="D44" s="42"/>
      <c r="E44" s="41">
        <f>E15</f>
        <v>72.350374</v>
      </c>
      <c r="F44" s="42"/>
      <c r="G44" s="41">
        <f>G15</f>
        <v>54.695581</v>
      </c>
      <c r="H44" s="42"/>
      <c r="I44" s="41">
        <f>I15</f>
        <v>70.299051</v>
      </c>
      <c r="J44" s="42"/>
      <c r="K44" s="41">
        <f>K15</f>
        <v>70.157809</v>
      </c>
      <c r="L44" s="42"/>
      <c r="M44" s="41">
        <f>M15</f>
        <v>69.14389900000003</v>
      </c>
      <c r="N44" s="42"/>
      <c r="O44" s="41">
        <f>O15</f>
        <v>69.79376500000001</v>
      </c>
      <c r="P44" s="42"/>
      <c r="Q44" s="41">
        <f>Q15</f>
        <v>66.52592200000001</v>
      </c>
      <c r="R44" s="42"/>
      <c r="S44" s="43">
        <f t="shared" si="2"/>
        <v>15.462228000000003</v>
      </c>
      <c r="T44" s="42"/>
      <c r="U44" s="42">
        <f t="shared" si="3"/>
        <v>15.09818400000001</v>
      </c>
    </row>
    <row r="45" spans="1:21" ht="12.75">
      <c r="A45" s="14" t="s">
        <v>24</v>
      </c>
      <c r="B45" s="1"/>
      <c r="C45" s="41">
        <f>C16</f>
        <v>0.425986</v>
      </c>
      <c r="D45" s="42"/>
      <c r="E45" s="41">
        <f>E16</f>
        <v>0.28606</v>
      </c>
      <c r="F45" s="42"/>
      <c r="G45" s="41">
        <f>G16</f>
        <v>0.397541</v>
      </c>
      <c r="H45" s="42"/>
      <c r="I45" s="41">
        <f>I16</f>
        <v>0.536142</v>
      </c>
      <c r="J45" s="42"/>
      <c r="K45" s="41">
        <f>K16</f>
        <v>0.567762</v>
      </c>
      <c r="L45" s="42"/>
      <c r="M45" s="41">
        <f>M16</f>
        <v>0.567761</v>
      </c>
      <c r="N45" s="42"/>
      <c r="O45" s="41">
        <f>O16</f>
        <v>0.361164</v>
      </c>
      <c r="P45" s="42"/>
      <c r="Q45" s="41">
        <f>Q16</f>
        <v>0.361164</v>
      </c>
      <c r="R45" s="42"/>
      <c r="S45" s="43">
        <f t="shared" si="2"/>
        <v>0.170221</v>
      </c>
      <c r="T45" s="42"/>
      <c r="U45" s="42">
        <f t="shared" si="3"/>
        <v>-0.03637699999999999</v>
      </c>
    </row>
    <row r="46" spans="1:21" ht="12.75">
      <c r="A46" s="14" t="s">
        <v>25</v>
      </c>
      <c r="B46" s="1"/>
      <c r="C46" s="41">
        <f>C17-C33</f>
        <v>2.994688</v>
      </c>
      <c r="D46" s="42"/>
      <c r="E46" s="41">
        <f>E17-E33</f>
        <v>2.744408</v>
      </c>
      <c r="F46" s="41"/>
      <c r="G46" s="41">
        <f>G17-G33</f>
        <v>2.7989420000000003</v>
      </c>
      <c r="H46" s="41"/>
      <c r="I46" s="41">
        <f>I17-I33</f>
        <v>3.1443670000000026</v>
      </c>
      <c r="J46" s="41"/>
      <c r="K46" s="41">
        <f>K17-K33</f>
        <v>2.718324999999993</v>
      </c>
      <c r="L46" s="41"/>
      <c r="M46" s="41">
        <f>M17-M33</f>
        <v>2.7183239999999955</v>
      </c>
      <c r="N46" s="41"/>
      <c r="O46" s="41">
        <f>O17-O33</f>
        <v>16.081534000000005</v>
      </c>
      <c r="P46" s="41"/>
      <c r="Q46" s="41">
        <f>Q17-Q33</f>
        <v>16.081534000000005</v>
      </c>
      <c r="R46" s="41"/>
      <c r="S46" s="43">
        <f t="shared" si="2"/>
        <v>-0.08061700000000727</v>
      </c>
      <c r="T46" s="42"/>
      <c r="U46" s="42">
        <f t="shared" si="3"/>
        <v>13.282592000000005</v>
      </c>
    </row>
    <row r="47" spans="1:21" ht="12.75">
      <c r="A47" s="14" t="s">
        <v>26</v>
      </c>
      <c r="B47" s="1"/>
      <c r="C47" s="41">
        <f>C18-C34</f>
        <v>2.161489000000003</v>
      </c>
      <c r="D47" s="42"/>
      <c r="E47" s="41">
        <f>E18-E34</f>
        <v>1.8096700000000112</v>
      </c>
      <c r="F47" s="41"/>
      <c r="G47" s="41">
        <f>G18-G34</f>
        <v>1.5865679999999998</v>
      </c>
      <c r="H47" s="41"/>
      <c r="I47" s="41">
        <f>I18-I34</f>
        <v>1.521291000000005</v>
      </c>
      <c r="J47" s="41"/>
      <c r="K47" s="41">
        <f>K18-K34</f>
        <v>0.7915670000000006</v>
      </c>
      <c r="L47" s="41"/>
      <c r="M47" s="41">
        <f>M18-M34</f>
        <v>0.791567999999998</v>
      </c>
      <c r="N47" s="41"/>
      <c r="O47" s="41">
        <f>O18-O34</f>
        <v>1.7663229999999999</v>
      </c>
      <c r="P47" s="41"/>
      <c r="Q47" s="41">
        <f>Q18-Q34</f>
        <v>1.7663229999999999</v>
      </c>
      <c r="R47" s="41"/>
      <c r="S47" s="43">
        <f t="shared" si="2"/>
        <v>-0.7950009999999992</v>
      </c>
      <c r="T47" s="42"/>
      <c r="U47" s="42">
        <f t="shared" si="3"/>
        <v>0.1797550000000001</v>
      </c>
    </row>
    <row r="48" spans="1:21" ht="12.75">
      <c r="A48" s="14" t="s">
        <v>27</v>
      </c>
      <c r="B48" s="1"/>
      <c r="C48" s="41">
        <f>C19</f>
        <v>17.890204</v>
      </c>
      <c r="D48" s="42"/>
      <c r="E48" s="41">
        <f>E19</f>
        <v>19.051909</v>
      </c>
      <c r="F48" s="41"/>
      <c r="G48" s="41">
        <f>G19</f>
        <v>17.097979</v>
      </c>
      <c r="H48" s="41"/>
      <c r="I48" s="41">
        <f>I19</f>
        <v>18.593145</v>
      </c>
      <c r="J48" s="41"/>
      <c r="K48" s="41">
        <f>K19</f>
        <v>19.250599</v>
      </c>
      <c r="L48" s="41"/>
      <c r="M48" s="41">
        <f>M19</f>
        <v>19.250601</v>
      </c>
      <c r="N48" s="41"/>
      <c r="O48" s="41">
        <f>O19</f>
        <v>20.155476</v>
      </c>
      <c r="P48" s="41"/>
      <c r="Q48" s="41">
        <f>Q19</f>
        <v>20.155476</v>
      </c>
      <c r="R48" s="41"/>
      <c r="S48" s="43">
        <f t="shared" si="2"/>
        <v>2.1526200000000024</v>
      </c>
      <c r="T48" s="42"/>
      <c r="U48" s="42">
        <f t="shared" si="3"/>
        <v>3.0574970000000015</v>
      </c>
    </row>
    <row r="49" spans="1:21" ht="12.75">
      <c r="A49" s="15" t="s">
        <v>28</v>
      </c>
      <c r="B49" s="1"/>
      <c r="C49" s="41">
        <f aca="true" t="shared" si="4" ref="C49:C56">C20</f>
        <v>6.391602</v>
      </c>
      <c r="D49" s="42"/>
      <c r="E49" s="41">
        <f aca="true" t="shared" si="5" ref="E49:E56">E20</f>
        <v>6.823536</v>
      </c>
      <c r="F49" s="42"/>
      <c r="G49" s="41">
        <f aca="true" t="shared" si="6" ref="G49:I56">G20</f>
        <v>7.18897</v>
      </c>
      <c r="H49" s="42"/>
      <c r="I49" s="41">
        <f t="shared" si="6"/>
        <v>9.751068</v>
      </c>
      <c r="J49" s="42"/>
      <c r="K49" s="41">
        <f aca="true" t="shared" si="7" ref="K49:K56">K20</f>
        <v>7.204191</v>
      </c>
      <c r="L49" s="42"/>
      <c r="M49" s="41">
        <f aca="true" t="shared" si="8" ref="M49:M56">M20</f>
        <v>6.846298000000001</v>
      </c>
      <c r="N49" s="42"/>
      <c r="O49" s="41">
        <f aca="true" t="shared" si="9" ref="O49:O56">O20</f>
        <v>6.0739</v>
      </c>
      <c r="P49" s="42"/>
      <c r="Q49" s="41">
        <f aca="true" t="shared" si="10" ref="Q49:Q56">Q20</f>
        <v>6.0739</v>
      </c>
      <c r="R49" s="42"/>
      <c r="S49" s="43">
        <f t="shared" si="2"/>
        <v>0.015220999999999485</v>
      </c>
      <c r="T49" s="42"/>
      <c r="U49" s="42">
        <f t="shared" si="3"/>
        <v>-1.1150700000000002</v>
      </c>
    </row>
    <row r="50" spans="1:21" ht="12.75">
      <c r="A50" s="16" t="s">
        <v>35</v>
      </c>
      <c r="B50" s="1"/>
      <c r="C50" s="41">
        <f t="shared" si="4"/>
        <v>1.224593</v>
      </c>
      <c r="D50" s="42"/>
      <c r="E50" s="41">
        <f t="shared" si="5"/>
        <v>1.224114</v>
      </c>
      <c r="F50" s="42"/>
      <c r="G50" s="41">
        <f t="shared" si="6"/>
        <v>-0.285541</v>
      </c>
      <c r="H50" s="42"/>
      <c r="I50" s="41">
        <f t="shared" si="6"/>
        <v>0</v>
      </c>
      <c r="J50" s="42"/>
      <c r="K50" s="41">
        <f t="shared" si="7"/>
        <v>-0.357893</v>
      </c>
      <c r="L50" s="42"/>
      <c r="M50" s="41">
        <f t="shared" si="8"/>
        <v>0</v>
      </c>
      <c r="N50" s="42"/>
      <c r="O50" s="41">
        <f t="shared" si="9"/>
        <v>0</v>
      </c>
      <c r="P50" s="42"/>
      <c r="Q50" s="41">
        <f t="shared" si="10"/>
        <v>0</v>
      </c>
      <c r="R50" s="42"/>
      <c r="S50" s="43">
        <f t="shared" si="2"/>
        <v>-0.07235200000000003</v>
      </c>
      <c r="T50" s="42"/>
      <c r="U50" s="42">
        <f t="shared" si="3"/>
        <v>0.285541</v>
      </c>
    </row>
    <row r="51" spans="1:21" ht="12.75">
      <c r="A51" s="15" t="s">
        <v>29</v>
      </c>
      <c r="B51" s="1"/>
      <c r="C51" s="41">
        <f t="shared" si="4"/>
        <v>18.645338</v>
      </c>
      <c r="D51" s="42"/>
      <c r="E51" s="41">
        <f t="shared" si="5"/>
        <v>19.998579</v>
      </c>
      <c r="F51" s="42"/>
      <c r="G51" s="41">
        <f t="shared" si="6"/>
        <v>19.433379</v>
      </c>
      <c r="H51" s="42"/>
      <c r="I51" s="41">
        <f t="shared" si="6"/>
        <v>22.585421</v>
      </c>
      <c r="J51" s="42"/>
      <c r="K51" s="41">
        <f t="shared" si="7"/>
        <v>20.996349</v>
      </c>
      <c r="L51" s="42"/>
      <c r="M51" s="41">
        <f t="shared" si="8"/>
        <v>21.060606</v>
      </c>
      <c r="N51" s="42"/>
      <c r="O51" s="41">
        <f t="shared" si="9"/>
        <v>20.740749000000005</v>
      </c>
      <c r="P51" s="42"/>
      <c r="Q51" s="41">
        <f t="shared" si="10"/>
        <v>20.740749000000005</v>
      </c>
      <c r="R51" s="42"/>
      <c r="S51" s="43">
        <f t="shared" si="2"/>
        <v>1.56297</v>
      </c>
      <c r="T51" s="42"/>
      <c r="U51" s="42">
        <f t="shared" si="3"/>
        <v>1.307370000000006</v>
      </c>
    </row>
    <row r="52" spans="1:21" ht="12.75">
      <c r="A52" t="s">
        <v>19</v>
      </c>
      <c r="B52" s="1"/>
      <c r="C52" s="41">
        <f t="shared" si="4"/>
        <v>24.760425</v>
      </c>
      <c r="D52" s="42"/>
      <c r="E52" s="41">
        <f t="shared" si="5"/>
        <v>31.514257</v>
      </c>
      <c r="F52" s="42"/>
      <c r="G52" s="41">
        <f t="shared" si="6"/>
        <v>31.321809</v>
      </c>
      <c r="H52" s="42"/>
      <c r="I52" s="41">
        <f t="shared" si="6"/>
        <v>32.322774</v>
      </c>
      <c r="J52" s="42"/>
      <c r="K52" s="41">
        <f t="shared" si="7"/>
        <v>35.126808</v>
      </c>
      <c r="L52" s="42"/>
      <c r="M52" s="41">
        <f t="shared" si="8"/>
        <v>35.062551</v>
      </c>
      <c r="N52" s="42"/>
      <c r="O52" s="41">
        <f t="shared" si="9"/>
        <v>31.558348999999996</v>
      </c>
      <c r="P52" s="42"/>
      <c r="Q52" s="41">
        <f t="shared" si="10"/>
        <v>31.558348999999996</v>
      </c>
      <c r="R52" s="42"/>
      <c r="S52" s="43">
        <f t="shared" si="2"/>
        <v>3.8049989999999987</v>
      </c>
      <c r="T52" s="42"/>
      <c r="U52" s="42">
        <f t="shared" si="3"/>
        <v>0.23653999999999797</v>
      </c>
    </row>
    <row r="53" spans="1:21" ht="12.75">
      <c r="A53" s="15" t="s">
        <v>30</v>
      </c>
      <c r="B53" s="1"/>
      <c r="C53" s="41">
        <f t="shared" si="4"/>
        <v>26.719637</v>
      </c>
      <c r="D53" s="42"/>
      <c r="E53" s="41">
        <f t="shared" si="5"/>
        <v>26.788515</v>
      </c>
      <c r="F53" s="42"/>
      <c r="G53" s="41">
        <f t="shared" si="6"/>
        <v>25.522897</v>
      </c>
      <c r="H53" s="42"/>
      <c r="I53" s="41">
        <f t="shared" si="6"/>
        <v>31.575489</v>
      </c>
      <c r="J53" s="42"/>
      <c r="K53" s="41">
        <f t="shared" si="7"/>
        <v>31.919305</v>
      </c>
      <c r="L53" s="42"/>
      <c r="M53" s="41">
        <f t="shared" si="8"/>
        <v>31.919306</v>
      </c>
      <c r="N53" s="42"/>
      <c r="O53" s="41">
        <f t="shared" si="9"/>
        <v>31.948387</v>
      </c>
      <c r="P53" s="42"/>
      <c r="Q53" s="41">
        <f t="shared" si="10"/>
        <v>31.948387</v>
      </c>
      <c r="R53" s="42"/>
      <c r="S53" s="43">
        <f t="shared" si="2"/>
        <v>6.396408000000001</v>
      </c>
      <c r="T53" s="42"/>
      <c r="U53" s="42">
        <f t="shared" si="3"/>
        <v>6.42549</v>
      </c>
    </row>
    <row r="54" spans="1:21" ht="12.75">
      <c r="A54" s="15" t="s">
        <v>31</v>
      </c>
      <c r="B54" s="1"/>
      <c r="C54" s="41">
        <f t="shared" si="4"/>
        <v>13.791563</v>
      </c>
      <c r="D54" s="42"/>
      <c r="E54" s="41">
        <f t="shared" si="5"/>
        <v>14.604726</v>
      </c>
      <c r="F54" s="42"/>
      <c r="G54" s="41">
        <f t="shared" si="6"/>
        <v>19.540458</v>
      </c>
      <c r="H54" s="42"/>
      <c r="I54" s="41">
        <f t="shared" si="6"/>
        <v>18.34181</v>
      </c>
      <c r="J54" s="42"/>
      <c r="K54" s="41">
        <f t="shared" si="7"/>
        <v>19.362476</v>
      </c>
      <c r="L54" s="42"/>
      <c r="M54" s="41">
        <f t="shared" si="8"/>
        <v>1.879817</v>
      </c>
      <c r="N54" s="42"/>
      <c r="O54" s="41">
        <f t="shared" si="9"/>
        <v>20.491534</v>
      </c>
      <c r="P54" s="42"/>
      <c r="Q54" s="41">
        <f t="shared" si="10"/>
        <v>2.011333</v>
      </c>
      <c r="R54" s="42"/>
      <c r="S54" s="43">
        <f t="shared" si="2"/>
        <v>-0.17798200000000008</v>
      </c>
      <c r="T54" s="42"/>
      <c r="U54" s="42">
        <f t="shared" si="3"/>
        <v>0.9510760000000005</v>
      </c>
    </row>
    <row r="55" spans="1:21" ht="12.75">
      <c r="A55" t="s">
        <v>20</v>
      </c>
      <c r="B55" s="1"/>
      <c r="C55" s="41">
        <f t="shared" si="4"/>
        <v>0.031651</v>
      </c>
      <c r="D55" s="42"/>
      <c r="E55" s="41">
        <f t="shared" si="5"/>
        <v>0.001725</v>
      </c>
      <c r="F55" s="42"/>
      <c r="G55" s="41">
        <f t="shared" si="6"/>
        <v>0.03974</v>
      </c>
      <c r="H55" s="42"/>
      <c r="I55" s="41">
        <f t="shared" si="6"/>
        <v>0.089117</v>
      </c>
      <c r="J55" s="42"/>
      <c r="K55" s="41">
        <f t="shared" si="7"/>
        <v>0.070683</v>
      </c>
      <c r="L55" s="42"/>
      <c r="M55" s="41">
        <f t="shared" si="8"/>
        <v>0.070683</v>
      </c>
      <c r="N55" s="42"/>
      <c r="O55" s="41">
        <f t="shared" si="9"/>
        <v>0.170485</v>
      </c>
      <c r="P55" s="42"/>
      <c r="Q55" s="41">
        <f t="shared" si="10"/>
        <v>0.170485</v>
      </c>
      <c r="R55" s="42"/>
      <c r="S55" s="43">
        <f t="shared" si="2"/>
        <v>0.030943</v>
      </c>
      <c r="T55" s="42"/>
      <c r="U55" s="42">
        <f t="shared" si="3"/>
        <v>0.130745</v>
      </c>
    </row>
    <row r="56" spans="1:21" ht="12.75">
      <c r="A56" t="s">
        <v>21</v>
      </c>
      <c r="B56" s="1"/>
      <c r="C56" s="44">
        <f t="shared" si="4"/>
        <v>93.370854</v>
      </c>
      <c r="D56" s="42"/>
      <c r="E56" s="44">
        <f t="shared" si="5"/>
        <v>89.324568</v>
      </c>
      <c r="F56" s="42"/>
      <c r="G56" s="44">
        <f t="shared" si="6"/>
        <v>96.047397</v>
      </c>
      <c r="H56" s="42"/>
      <c r="I56" s="44">
        <f t="shared" si="6"/>
        <v>92.537899</v>
      </c>
      <c r="J56" s="42"/>
      <c r="K56" s="44">
        <f t="shared" si="7"/>
        <v>100.016577</v>
      </c>
      <c r="L56" s="42"/>
      <c r="M56" s="44">
        <f t="shared" si="8"/>
        <v>99.989757</v>
      </c>
      <c r="N56" s="42"/>
      <c r="O56" s="44">
        <f t="shared" si="9"/>
        <v>122.791081</v>
      </c>
      <c r="P56" s="42"/>
      <c r="Q56" s="44">
        <f t="shared" si="10"/>
        <v>122.791081</v>
      </c>
      <c r="R56" s="42"/>
      <c r="S56" s="45">
        <f t="shared" si="2"/>
        <v>3.9691799999999944</v>
      </c>
      <c r="T56" s="42"/>
      <c r="U56" s="45">
        <f t="shared" si="3"/>
        <v>26.743684000000002</v>
      </c>
    </row>
    <row r="57" spans="1:21" ht="12.75">
      <c r="A57" s="11"/>
      <c r="B57" s="1"/>
      <c r="C57" s="50"/>
      <c r="D57" s="48"/>
      <c r="E57" s="50"/>
      <c r="F57" s="48"/>
      <c r="G57" s="50"/>
      <c r="H57" s="48"/>
      <c r="I57" s="50"/>
      <c r="J57" s="48"/>
      <c r="K57" s="50"/>
      <c r="L57" s="48"/>
      <c r="M57" s="50"/>
      <c r="N57" s="48"/>
      <c r="O57" s="50"/>
      <c r="P57" s="48"/>
      <c r="Q57" s="50"/>
      <c r="R57" s="48"/>
      <c r="S57" s="51"/>
      <c r="T57" s="48"/>
      <c r="U57" s="51"/>
    </row>
    <row r="58" spans="1:21" ht="13.5" thickBot="1">
      <c r="A58" s="17" t="s">
        <v>36</v>
      </c>
      <c r="C58" s="55">
        <f>SUM(C43:C57)</f>
        <v>313.235311</v>
      </c>
      <c r="D58" s="52"/>
      <c r="E58" s="55">
        <f>SUM(E43:E57)</f>
        <v>334.51654399999995</v>
      </c>
      <c r="F58" s="52"/>
      <c r="G58" s="55">
        <f>SUM(G43:G57)</f>
        <v>328.97462</v>
      </c>
      <c r="H58" s="52"/>
      <c r="I58" s="55">
        <f>SUM(I43:I57)</f>
        <v>358.576792</v>
      </c>
      <c r="J58" s="52"/>
      <c r="K58" s="55">
        <f>SUM(K43:K57)</f>
        <v>367.53811399999995</v>
      </c>
      <c r="L58" s="52"/>
      <c r="M58" s="55">
        <f>SUM(M43:M57)</f>
        <v>336.79564100000005</v>
      </c>
      <c r="N58" s="52"/>
      <c r="O58" s="55">
        <f>SUM(O43:O57)</f>
        <v>418.517223</v>
      </c>
      <c r="P58" s="52"/>
      <c r="Q58" s="55">
        <f>SUM(Q43:Q57)</f>
        <v>374.82094000000006</v>
      </c>
      <c r="R58" s="52"/>
      <c r="S58" s="55">
        <f>SUM(S43:S57)</f>
        <v>38.56349399999999</v>
      </c>
      <c r="T58" s="53"/>
      <c r="U58" s="55">
        <f>SUM(U43:U57)</f>
        <v>89.54260300000004</v>
      </c>
    </row>
    <row r="59" spans="3:21" ht="13.5" thickTop="1"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</row>
    <row r="60" spans="1:21" ht="12.75">
      <c r="A60" s="36" t="s">
        <v>82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8" t="s">
        <v>83</v>
      </c>
      <c r="N60" s="53"/>
      <c r="O60" s="53"/>
      <c r="P60" s="53"/>
      <c r="Q60" s="53"/>
      <c r="R60" s="53"/>
      <c r="S60" s="53"/>
      <c r="T60" s="53"/>
      <c r="U60" s="53"/>
    </row>
    <row r="61" spans="1:21" ht="12.75">
      <c r="A61" s="36" t="s">
        <v>86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3:21" ht="12.75"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12.75">
      <c r="A63" s="36" t="s">
        <v>85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</sheetData>
  <sheetProtection/>
  <mergeCells count="5">
    <mergeCell ref="A1:U1"/>
    <mergeCell ref="A2:U2"/>
    <mergeCell ref="A3:U3"/>
    <mergeCell ref="A4:U4"/>
    <mergeCell ref="A5:U5"/>
  </mergeCells>
  <printOptions/>
  <pageMargins left="0.46" right="0.25" top="0.5" bottom="0.32" header="0.5" footer="0.5"/>
  <pageSetup horizontalDpi="600" verticalDpi="600" orientation="landscape" scale="70" r:id="rId1"/>
  <headerFooter alignWithMargins="0">
    <oddHeader xml:space="preserve">&amp;R&amp;14Exhibit___(LK-2)
Page &amp;P of &amp;N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46">
      <selection activeCell="K50" sqref="K50"/>
    </sheetView>
  </sheetViews>
  <sheetFormatPr defaultColWidth="9.140625" defaultRowHeight="12.75"/>
  <cols>
    <col min="1" max="1" width="9.140625" style="18" customWidth="1"/>
    <col min="2" max="2" width="1.7109375" style="18" customWidth="1"/>
    <col min="3" max="3" width="43.421875" style="18" customWidth="1"/>
    <col min="4" max="4" width="1.7109375" style="18" customWidth="1"/>
    <col min="5" max="5" width="12.7109375" style="18" customWidth="1"/>
    <col min="6" max="6" width="2.28125" style="18" customWidth="1"/>
    <col min="7" max="7" width="12.57421875" style="18" customWidth="1"/>
    <col min="8" max="8" width="2.28125" style="18" customWidth="1"/>
    <col min="9" max="9" width="12.00390625" style="18" customWidth="1"/>
    <col min="10" max="10" width="2.140625" style="18" customWidth="1"/>
    <col min="11" max="11" width="12.28125" style="18" customWidth="1"/>
    <col min="12" max="12" width="2.28125" style="18" customWidth="1"/>
    <col min="13" max="13" width="12.7109375" style="18" customWidth="1"/>
    <col min="14" max="16384" width="9.140625" style="18" customWidth="1"/>
  </cols>
  <sheetData>
    <row r="1" spans="1:13" ht="15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.75">
      <c r="A2" s="40" t="s">
        <v>71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8">
      <c r="A3" s="19"/>
    </row>
    <row r="5" spans="5:11" ht="12.75">
      <c r="E5" s="1" t="s">
        <v>2</v>
      </c>
      <c r="F5" s="1"/>
      <c r="G5" s="1" t="s">
        <v>2</v>
      </c>
      <c r="H5" s="1"/>
      <c r="I5" s="1"/>
      <c r="J5" s="1"/>
      <c r="K5" s="1"/>
    </row>
    <row r="6" spans="1:13" ht="12.75">
      <c r="A6" s="20" t="s">
        <v>72</v>
      </c>
      <c r="B6" s="21"/>
      <c r="C6" s="21"/>
      <c r="D6" s="21"/>
      <c r="E6" s="1" t="s">
        <v>3</v>
      </c>
      <c r="F6" s="1"/>
      <c r="G6" s="1" t="s">
        <v>3</v>
      </c>
      <c r="H6" s="1"/>
      <c r="I6" s="1"/>
      <c r="J6" s="1"/>
      <c r="K6" s="1"/>
      <c r="L6" s="21"/>
      <c r="M6" s="21"/>
    </row>
    <row r="7" spans="1:13" ht="12.75">
      <c r="A7" s="20" t="s">
        <v>0</v>
      </c>
      <c r="B7" s="21"/>
      <c r="C7" s="21"/>
      <c r="D7" s="21"/>
      <c r="E7" s="1" t="s">
        <v>4</v>
      </c>
      <c r="F7" s="1"/>
      <c r="G7" s="1" t="s">
        <v>4</v>
      </c>
      <c r="H7" s="1"/>
      <c r="I7" s="1" t="s">
        <v>17</v>
      </c>
      <c r="J7" s="1"/>
      <c r="K7" s="1" t="s">
        <v>17</v>
      </c>
      <c r="L7" s="22"/>
      <c r="M7" s="20" t="s">
        <v>73</v>
      </c>
    </row>
    <row r="8" spans="1:13" ht="12.75">
      <c r="A8" s="23" t="s">
        <v>74</v>
      </c>
      <c r="B8" s="21"/>
      <c r="C8" s="24" t="s">
        <v>75</v>
      </c>
      <c r="D8" s="21"/>
      <c r="E8" s="8" t="s">
        <v>11</v>
      </c>
      <c r="F8" s="3"/>
      <c r="G8" s="8" t="s">
        <v>80</v>
      </c>
      <c r="H8" s="3"/>
      <c r="I8" s="8" t="s">
        <v>13</v>
      </c>
      <c r="J8" s="3"/>
      <c r="K8" s="8" t="s">
        <v>14</v>
      </c>
      <c r="L8" s="20"/>
      <c r="M8" s="23" t="s">
        <v>76</v>
      </c>
    </row>
    <row r="9" ht="12.75">
      <c r="C9" s="21" t="s">
        <v>39</v>
      </c>
    </row>
    <row r="10" spans="1:13" ht="12.75">
      <c r="A10" s="18">
        <v>500</v>
      </c>
      <c r="C10" s="18" t="s">
        <v>40</v>
      </c>
      <c r="E10" s="25"/>
      <c r="F10" s="25"/>
      <c r="G10" s="25"/>
      <c r="H10" s="25"/>
      <c r="I10" s="25"/>
      <c r="J10" s="25"/>
      <c r="K10" s="25"/>
      <c r="M10" s="26" t="e">
        <f>K10/E10</f>
        <v>#DIV/0!</v>
      </c>
    </row>
    <row r="11" spans="1:13" ht="12.75">
      <c r="A11" s="18">
        <v>502</v>
      </c>
      <c r="C11" s="18" t="s">
        <v>41</v>
      </c>
      <c r="E11" s="25"/>
      <c r="F11" s="25"/>
      <c r="G11" s="25"/>
      <c r="H11" s="25"/>
      <c r="I11" s="25"/>
      <c r="J11" s="25"/>
      <c r="K11" s="25"/>
      <c r="M11" s="26" t="e">
        <f aca="true" t="shared" si="0" ref="M11:M39">K11/E11</f>
        <v>#DIV/0!</v>
      </c>
    </row>
    <row r="12" spans="1:13" ht="12.75">
      <c r="A12" s="18">
        <v>505</v>
      </c>
      <c r="C12" s="18" t="s">
        <v>42</v>
      </c>
      <c r="E12" s="25"/>
      <c r="F12" s="25"/>
      <c r="G12" s="25"/>
      <c r="H12" s="25"/>
      <c r="I12" s="25"/>
      <c r="J12" s="25"/>
      <c r="K12" s="25"/>
      <c r="M12" s="26" t="e">
        <f t="shared" si="0"/>
        <v>#DIV/0!</v>
      </c>
    </row>
    <row r="13" spans="1:13" ht="12.75">
      <c r="A13" s="18">
        <v>506</v>
      </c>
      <c r="C13" s="18" t="s">
        <v>43</v>
      </c>
      <c r="E13" s="25"/>
      <c r="F13" s="25"/>
      <c r="G13" s="25"/>
      <c r="H13" s="25"/>
      <c r="I13" s="25"/>
      <c r="J13" s="25"/>
      <c r="K13" s="25"/>
      <c r="M13" s="26" t="e">
        <f t="shared" si="0"/>
        <v>#DIV/0!</v>
      </c>
    </row>
    <row r="14" spans="1:13" ht="12.75">
      <c r="A14" s="18">
        <v>507</v>
      </c>
      <c r="C14" s="18" t="s">
        <v>44</v>
      </c>
      <c r="E14" s="25"/>
      <c r="F14" s="25"/>
      <c r="G14" s="25"/>
      <c r="H14" s="25"/>
      <c r="I14" s="25"/>
      <c r="J14" s="25"/>
      <c r="K14" s="25"/>
      <c r="M14" s="26" t="e">
        <f t="shared" si="0"/>
        <v>#DIV/0!</v>
      </c>
    </row>
    <row r="15" spans="1:13" ht="12.75">
      <c r="A15" s="18">
        <v>510</v>
      </c>
      <c r="C15" s="18" t="s">
        <v>45</v>
      </c>
      <c r="E15" s="25"/>
      <c r="F15" s="25"/>
      <c r="G15" s="25"/>
      <c r="H15" s="25"/>
      <c r="I15" s="25"/>
      <c r="J15" s="25"/>
      <c r="K15" s="25"/>
      <c r="M15" s="26" t="e">
        <f t="shared" si="0"/>
        <v>#DIV/0!</v>
      </c>
    </row>
    <row r="16" spans="1:13" ht="12.75">
      <c r="A16" s="18">
        <v>511</v>
      </c>
      <c r="C16" s="18" t="s">
        <v>46</v>
      </c>
      <c r="E16" s="25"/>
      <c r="F16" s="25"/>
      <c r="G16" s="25"/>
      <c r="H16" s="25"/>
      <c r="I16" s="25"/>
      <c r="J16" s="25"/>
      <c r="K16" s="25"/>
      <c r="M16" s="26" t="e">
        <f t="shared" si="0"/>
        <v>#DIV/0!</v>
      </c>
    </row>
    <row r="17" spans="1:13" ht="12.75">
      <c r="A17" s="18">
        <v>512</v>
      </c>
      <c r="C17" s="18" t="s">
        <v>47</v>
      </c>
      <c r="E17" s="25"/>
      <c r="F17" s="25"/>
      <c r="G17" s="25"/>
      <c r="H17" s="25"/>
      <c r="I17" s="25"/>
      <c r="J17" s="25"/>
      <c r="K17" s="25"/>
      <c r="M17" s="26" t="e">
        <f t="shared" si="0"/>
        <v>#DIV/0!</v>
      </c>
    </row>
    <row r="18" spans="1:13" ht="12.75">
      <c r="A18" s="18">
        <v>513</v>
      </c>
      <c r="C18" s="18" t="s">
        <v>48</v>
      </c>
      <c r="E18" s="25"/>
      <c r="F18" s="25"/>
      <c r="G18" s="25"/>
      <c r="H18" s="25"/>
      <c r="I18" s="25"/>
      <c r="J18" s="25"/>
      <c r="K18" s="25"/>
      <c r="M18" s="26" t="e">
        <f t="shared" si="0"/>
        <v>#DIV/0!</v>
      </c>
    </row>
    <row r="19" spans="1:13" ht="12.75">
      <c r="A19" s="18">
        <v>514</v>
      </c>
      <c r="C19" s="18" t="s">
        <v>49</v>
      </c>
      <c r="E19" s="27"/>
      <c r="F19" s="25"/>
      <c r="G19" s="27"/>
      <c r="H19" s="25"/>
      <c r="I19" s="27"/>
      <c r="J19" s="25"/>
      <c r="K19" s="27"/>
      <c r="M19" s="28" t="e">
        <f t="shared" si="0"/>
        <v>#DIV/0!</v>
      </c>
    </row>
    <row r="20" spans="3:13" ht="12.75">
      <c r="C20" s="29" t="s">
        <v>50</v>
      </c>
      <c r="E20" s="25">
        <f>SUM(E10:E19)</f>
        <v>0</v>
      </c>
      <c r="F20" s="25"/>
      <c r="G20" s="25">
        <f>SUM(G10:G19)</f>
        <v>0</v>
      </c>
      <c r="H20" s="25"/>
      <c r="I20" s="25">
        <f>SUM(I10:I19)</f>
        <v>0</v>
      </c>
      <c r="J20" s="25"/>
      <c r="K20" s="25">
        <f>SUM(K10:K19)</f>
        <v>0</v>
      </c>
      <c r="M20" s="26" t="e">
        <f t="shared" si="0"/>
        <v>#DIV/0!</v>
      </c>
    </row>
    <row r="21" spans="5:13" ht="12.75">
      <c r="E21" s="25"/>
      <c r="F21" s="25"/>
      <c r="G21" s="25"/>
      <c r="H21" s="25"/>
      <c r="I21" s="25"/>
      <c r="J21" s="25"/>
      <c r="K21" s="25"/>
      <c r="M21" s="26"/>
    </row>
    <row r="22" spans="3:13" ht="12.75">
      <c r="C22" s="21" t="s">
        <v>51</v>
      </c>
      <c r="E22" s="25"/>
      <c r="F22" s="25"/>
      <c r="G22" s="25"/>
      <c r="H22" s="25"/>
      <c r="I22" s="25"/>
      <c r="J22" s="25"/>
      <c r="K22" s="25"/>
      <c r="M22" s="26"/>
    </row>
    <row r="23" spans="1:13" ht="12.75">
      <c r="A23" s="18">
        <v>546</v>
      </c>
      <c r="C23" s="18" t="s">
        <v>40</v>
      </c>
      <c r="E23" s="25"/>
      <c r="F23" s="25"/>
      <c r="G23" s="25"/>
      <c r="H23" s="25"/>
      <c r="I23" s="25"/>
      <c r="J23" s="25"/>
      <c r="K23" s="25"/>
      <c r="M23" s="26" t="e">
        <f t="shared" si="0"/>
        <v>#DIV/0!</v>
      </c>
    </row>
    <row r="24" spans="1:13" ht="12.75">
      <c r="A24" s="18">
        <v>548</v>
      </c>
      <c r="C24" s="18" t="s">
        <v>52</v>
      </c>
      <c r="E24" s="25"/>
      <c r="F24" s="25"/>
      <c r="G24" s="25"/>
      <c r="H24" s="25"/>
      <c r="I24" s="25"/>
      <c r="J24" s="25"/>
      <c r="K24" s="25"/>
      <c r="M24" s="26" t="e">
        <f t="shared" si="0"/>
        <v>#DIV/0!</v>
      </c>
    </row>
    <row r="25" spans="1:13" ht="12.75">
      <c r="A25" s="18">
        <v>549</v>
      </c>
      <c r="C25" s="18" t="s">
        <v>53</v>
      </c>
      <c r="E25" s="25"/>
      <c r="F25" s="25"/>
      <c r="G25" s="25"/>
      <c r="H25" s="25"/>
      <c r="I25" s="25"/>
      <c r="J25" s="25"/>
      <c r="K25" s="25"/>
      <c r="M25" s="26" t="e">
        <f t="shared" si="0"/>
        <v>#DIV/0!</v>
      </c>
    </row>
    <row r="26" spans="1:13" ht="12.75">
      <c r="A26" s="18">
        <v>551</v>
      </c>
      <c r="C26" s="18" t="s">
        <v>45</v>
      </c>
      <c r="E26" s="25"/>
      <c r="F26" s="25"/>
      <c r="G26" s="25"/>
      <c r="H26" s="25"/>
      <c r="I26" s="25"/>
      <c r="J26" s="25"/>
      <c r="K26" s="25"/>
      <c r="M26" s="26" t="e">
        <f t="shared" si="0"/>
        <v>#DIV/0!</v>
      </c>
    </row>
    <row r="27" spans="1:13" ht="12.75">
      <c r="A27" s="18">
        <v>552</v>
      </c>
      <c r="C27" s="18" t="s">
        <v>46</v>
      </c>
      <c r="E27" s="25"/>
      <c r="F27" s="25"/>
      <c r="G27" s="25"/>
      <c r="H27" s="25"/>
      <c r="I27" s="25"/>
      <c r="J27" s="25"/>
      <c r="K27" s="25"/>
      <c r="M27" s="26" t="e">
        <f t="shared" si="0"/>
        <v>#DIV/0!</v>
      </c>
    </row>
    <row r="28" spans="1:13" ht="12.75">
      <c r="A28" s="18">
        <v>553</v>
      </c>
      <c r="C28" s="18" t="s">
        <v>78</v>
      </c>
      <c r="E28" s="25"/>
      <c r="F28" s="25"/>
      <c r="G28" s="25"/>
      <c r="H28" s="25"/>
      <c r="I28" s="25"/>
      <c r="J28" s="25"/>
      <c r="K28" s="25"/>
      <c r="M28" s="26" t="e">
        <f t="shared" si="0"/>
        <v>#DIV/0!</v>
      </c>
    </row>
    <row r="29" spans="1:13" ht="12.75">
      <c r="A29" s="18">
        <v>554</v>
      </c>
      <c r="C29" s="18" t="s">
        <v>79</v>
      </c>
      <c r="E29" s="27"/>
      <c r="F29" s="25"/>
      <c r="G29" s="27"/>
      <c r="H29" s="25"/>
      <c r="I29" s="27"/>
      <c r="J29" s="25"/>
      <c r="K29" s="27"/>
      <c r="M29" s="26" t="e">
        <f t="shared" si="0"/>
        <v>#DIV/0!</v>
      </c>
    </row>
    <row r="30" spans="3:13" ht="12.75">
      <c r="C30" s="29" t="s">
        <v>50</v>
      </c>
      <c r="E30" s="25">
        <f>SUM(E23:E29)</f>
        <v>0</v>
      </c>
      <c r="F30" s="25"/>
      <c r="G30" s="25">
        <f>SUM(G23:G29)</f>
        <v>0</v>
      </c>
      <c r="H30" s="25"/>
      <c r="I30" s="25">
        <f>SUM(I23:I29)</f>
        <v>0</v>
      </c>
      <c r="J30" s="25"/>
      <c r="K30" s="25">
        <f>SUM(K23:K29)</f>
        <v>0</v>
      </c>
      <c r="M30" s="26" t="e">
        <f t="shared" si="0"/>
        <v>#DIV/0!</v>
      </c>
    </row>
    <row r="31" spans="5:13" ht="12.75">
      <c r="E31" s="25"/>
      <c r="F31" s="25"/>
      <c r="G31" s="25"/>
      <c r="H31" s="25"/>
      <c r="I31" s="25"/>
      <c r="J31" s="25"/>
      <c r="K31" s="25"/>
      <c r="M31" s="26"/>
    </row>
    <row r="32" spans="3:13" ht="12.75">
      <c r="C32" s="30"/>
      <c r="E32" s="25"/>
      <c r="F32" s="25"/>
      <c r="G32" s="25"/>
      <c r="H32" s="25"/>
      <c r="I32" s="25"/>
      <c r="J32" s="25"/>
      <c r="K32" s="25"/>
      <c r="M32" s="26"/>
    </row>
    <row r="33" spans="3:13" ht="12.75">
      <c r="C33" s="21" t="s">
        <v>30</v>
      </c>
      <c r="E33" s="25"/>
      <c r="F33" s="25"/>
      <c r="G33" s="25"/>
      <c r="H33" s="25"/>
      <c r="I33" s="25"/>
      <c r="J33" s="25"/>
      <c r="K33" s="25"/>
      <c r="M33" s="26"/>
    </row>
    <row r="34" spans="1:13" ht="12.75">
      <c r="A34" s="18">
        <v>901</v>
      </c>
      <c r="C34" s="30" t="s">
        <v>54</v>
      </c>
      <c r="E34" s="25"/>
      <c r="F34" s="25"/>
      <c r="G34" s="25"/>
      <c r="H34" s="25"/>
      <c r="I34" s="25"/>
      <c r="J34" s="25"/>
      <c r="K34" s="25"/>
      <c r="M34" s="26" t="e">
        <f t="shared" si="0"/>
        <v>#DIV/0!</v>
      </c>
    </row>
    <row r="35" spans="1:13" ht="12.75">
      <c r="A35" s="18">
        <v>902</v>
      </c>
      <c r="C35" s="30" t="s">
        <v>55</v>
      </c>
      <c r="E35" s="25"/>
      <c r="F35" s="25"/>
      <c r="G35" s="25"/>
      <c r="H35" s="25"/>
      <c r="I35" s="25"/>
      <c r="J35" s="25"/>
      <c r="K35" s="25"/>
      <c r="M35" s="26" t="e">
        <f t="shared" si="0"/>
        <v>#DIV/0!</v>
      </c>
    </row>
    <row r="36" spans="1:13" ht="12.75">
      <c r="A36" s="18">
        <v>903</v>
      </c>
      <c r="C36" s="30" t="s">
        <v>56</v>
      </c>
      <c r="E36" s="25"/>
      <c r="F36" s="25"/>
      <c r="G36" s="25"/>
      <c r="H36" s="25"/>
      <c r="I36" s="25"/>
      <c r="J36" s="25"/>
      <c r="K36" s="25"/>
      <c r="M36" s="26" t="e">
        <f t="shared" si="0"/>
        <v>#DIV/0!</v>
      </c>
    </row>
    <row r="37" spans="1:13" ht="12.75">
      <c r="A37" s="18">
        <v>904</v>
      </c>
      <c r="C37" s="30" t="s">
        <v>57</v>
      </c>
      <c r="E37" s="25"/>
      <c r="F37" s="25"/>
      <c r="G37" s="25"/>
      <c r="H37" s="25"/>
      <c r="I37" s="25"/>
      <c r="J37" s="25"/>
      <c r="K37" s="25"/>
      <c r="M37" s="26" t="e">
        <f t="shared" si="0"/>
        <v>#DIV/0!</v>
      </c>
    </row>
    <row r="38" spans="1:13" ht="12.75">
      <c r="A38" s="18">
        <v>905</v>
      </c>
      <c r="C38" s="30" t="s">
        <v>58</v>
      </c>
      <c r="E38" s="27"/>
      <c r="F38" s="25"/>
      <c r="G38" s="27"/>
      <c r="H38" s="25"/>
      <c r="I38" s="27"/>
      <c r="J38" s="25"/>
      <c r="K38" s="27"/>
      <c r="M38" s="28" t="e">
        <f t="shared" si="0"/>
        <v>#DIV/0!</v>
      </c>
    </row>
    <row r="39" spans="3:13" ht="12.75">
      <c r="C39" s="29" t="s">
        <v>50</v>
      </c>
      <c r="E39" s="25">
        <f>SUM(E34:E38)</f>
        <v>0</v>
      </c>
      <c r="F39" s="25"/>
      <c r="G39" s="25">
        <f>SUM(G34:G38)</f>
        <v>0</v>
      </c>
      <c r="H39" s="25"/>
      <c r="I39" s="25">
        <f>SUM(I34:I38)</f>
        <v>0</v>
      </c>
      <c r="J39" s="25"/>
      <c r="K39" s="25">
        <f>SUM(K34:K38)</f>
        <v>0</v>
      </c>
      <c r="M39" s="26" t="e">
        <f t="shared" si="0"/>
        <v>#DIV/0!</v>
      </c>
    </row>
    <row r="40" spans="3:13" ht="12.75">
      <c r="C40" s="30"/>
      <c r="E40" s="25"/>
      <c r="F40" s="25"/>
      <c r="G40" s="25"/>
      <c r="H40" s="25"/>
      <c r="I40" s="25"/>
      <c r="J40" s="25"/>
      <c r="K40" s="25"/>
      <c r="M40" s="26"/>
    </row>
    <row r="41" spans="3:13" ht="12.75">
      <c r="C41" s="30"/>
      <c r="E41" s="25"/>
      <c r="F41" s="25"/>
      <c r="G41" s="25"/>
      <c r="H41" s="25"/>
      <c r="I41" s="25"/>
      <c r="J41" s="25"/>
      <c r="K41" s="25"/>
      <c r="M41" s="26"/>
    </row>
    <row r="42" spans="3:13" ht="12.75">
      <c r="C42" s="21" t="s">
        <v>59</v>
      </c>
      <c r="E42" s="25"/>
      <c r="F42" s="25"/>
      <c r="G42" s="25"/>
      <c r="H42" s="25"/>
      <c r="I42" s="25"/>
      <c r="J42" s="25"/>
      <c r="K42" s="25"/>
      <c r="M42" s="26"/>
    </row>
    <row r="43" spans="1:13" ht="12.75">
      <c r="A43" s="18">
        <v>920</v>
      </c>
      <c r="C43" s="30" t="s">
        <v>60</v>
      </c>
      <c r="E43" s="25"/>
      <c r="F43" s="25"/>
      <c r="G43" s="25"/>
      <c r="H43" s="25"/>
      <c r="I43" s="25"/>
      <c r="J43" s="25"/>
      <c r="K43" s="25">
        <v>34.247082</v>
      </c>
      <c r="M43" s="26" t="e">
        <f aca="true" t="shared" si="1" ref="M43:M58">K43/E43</f>
        <v>#DIV/0!</v>
      </c>
    </row>
    <row r="44" spans="1:13" ht="12.75">
      <c r="A44" s="18">
        <v>921</v>
      </c>
      <c r="C44" s="30" t="s">
        <v>61</v>
      </c>
      <c r="E44" s="25"/>
      <c r="F44" s="25"/>
      <c r="G44" s="25"/>
      <c r="H44" s="25"/>
      <c r="I44" s="25"/>
      <c r="J44" s="25"/>
      <c r="K44" s="25">
        <v>8.290411</v>
      </c>
      <c r="M44" s="26" t="e">
        <f t="shared" si="1"/>
        <v>#DIV/0!</v>
      </c>
    </row>
    <row r="45" spans="1:13" ht="12.75">
      <c r="A45" s="18">
        <v>922</v>
      </c>
      <c r="C45" s="30" t="s">
        <v>62</v>
      </c>
      <c r="E45" s="25"/>
      <c r="F45" s="25"/>
      <c r="G45" s="25"/>
      <c r="H45" s="25"/>
      <c r="I45" s="25"/>
      <c r="J45" s="25"/>
      <c r="K45" s="25">
        <v>-4.770971</v>
      </c>
      <c r="M45" s="26" t="e">
        <f t="shared" si="1"/>
        <v>#DIV/0!</v>
      </c>
    </row>
    <row r="46" spans="1:13" ht="12.75">
      <c r="A46" s="18">
        <v>923</v>
      </c>
      <c r="C46" s="30" t="s">
        <v>63</v>
      </c>
      <c r="E46" s="25"/>
      <c r="F46" s="25"/>
      <c r="G46" s="25"/>
      <c r="H46" s="25"/>
      <c r="I46" s="25"/>
      <c r="J46" s="25"/>
      <c r="K46" s="25">
        <v>20.336984</v>
      </c>
      <c r="M46" s="26" t="e">
        <f t="shared" si="1"/>
        <v>#DIV/0!</v>
      </c>
    </row>
    <row r="47" spans="1:13" ht="12.75">
      <c r="A47" s="18">
        <v>924</v>
      </c>
      <c r="C47" s="30" t="s">
        <v>64</v>
      </c>
      <c r="E47" s="25"/>
      <c r="F47" s="25"/>
      <c r="G47" s="25"/>
      <c r="H47" s="25"/>
      <c r="I47" s="25"/>
      <c r="J47" s="25"/>
      <c r="K47" s="25">
        <v>5.200353</v>
      </c>
      <c r="M47" s="26" t="e">
        <f t="shared" si="1"/>
        <v>#DIV/0!</v>
      </c>
    </row>
    <row r="48" spans="1:13" ht="12.75">
      <c r="A48" s="18">
        <v>925</v>
      </c>
      <c r="C48" s="30" t="s">
        <v>65</v>
      </c>
      <c r="E48" s="25"/>
      <c r="F48" s="25"/>
      <c r="G48" s="25"/>
      <c r="H48" s="25"/>
      <c r="I48" s="25"/>
      <c r="J48" s="25"/>
      <c r="K48" s="25">
        <v>3.322518</v>
      </c>
      <c r="M48" s="26" t="e">
        <f t="shared" si="1"/>
        <v>#DIV/0!</v>
      </c>
    </row>
    <row r="49" spans="1:13" ht="12.75">
      <c r="A49" s="18">
        <v>926</v>
      </c>
      <c r="C49" s="30" t="s">
        <v>66</v>
      </c>
      <c r="E49" s="25">
        <v>33.591656</v>
      </c>
      <c r="F49" s="25"/>
      <c r="G49" s="25">
        <v>28.105099</v>
      </c>
      <c r="H49" s="25"/>
      <c r="I49" s="25">
        <v>28.351552</v>
      </c>
      <c r="J49" s="25"/>
      <c r="K49" s="25">
        <v>46.032729</v>
      </c>
      <c r="M49" s="26">
        <f t="shared" si="1"/>
        <v>1.370362002992648</v>
      </c>
    </row>
    <row r="50" spans="1:13" ht="12.75">
      <c r="A50" s="18">
        <v>928</v>
      </c>
      <c r="C50" s="30" t="s">
        <v>67</v>
      </c>
      <c r="E50" s="25"/>
      <c r="F50" s="25"/>
      <c r="G50" s="25"/>
      <c r="H50" s="25"/>
      <c r="I50" s="25"/>
      <c r="J50" s="25"/>
      <c r="K50" s="25"/>
      <c r="M50" s="26" t="e">
        <f t="shared" si="1"/>
        <v>#DIV/0!</v>
      </c>
    </row>
    <row r="51" spans="1:13" ht="12.75">
      <c r="A51" s="18">
        <v>930.1</v>
      </c>
      <c r="C51" s="30" t="s">
        <v>68</v>
      </c>
      <c r="E51" s="25"/>
      <c r="F51" s="25"/>
      <c r="G51" s="25"/>
      <c r="H51" s="25"/>
      <c r="I51" s="25"/>
      <c r="J51" s="25"/>
      <c r="K51" s="25"/>
      <c r="M51" s="26" t="e">
        <f t="shared" si="1"/>
        <v>#DIV/0!</v>
      </c>
    </row>
    <row r="52" spans="1:13" ht="12.75">
      <c r="A52" s="18">
        <v>930.2</v>
      </c>
      <c r="C52" s="30" t="s">
        <v>69</v>
      </c>
      <c r="E52" s="25"/>
      <c r="F52" s="25"/>
      <c r="G52" s="25"/>
      <c r="H52" s="25"/>
      <c r="I52" s="25"/>
      <c r="J52" s="25"/>
      <c r="K52" s="25"/>
      <c r="M52" s="26" t="e">
        <f t="shared" si="1"/>
        <v>#DIV/0!</v>
      </c>
    </row>
    <row r="53" spans="1:13" ht="12.75">
      <c r="A53" s="18">
        <v>931</v>
      </c>
      <c r="C53" s="30" t="s">
        <v>44</v>
      </c>
      <c r="E53" s="25"/>
      <c r="F53" s="25"/>
      <c r="G53" s="25"/>
      <c r="H53" s="25"/>
      <c r="I53" s="25"/>
      <c r="J53" s="25"/>
      <c r="K53" s="25"/>
      <c r="M53" s="26" t="e">
        <f t="shared" si="1"/>
        <v>#DIV/0!</v>
      </c>
    </row>
    <row r="54" spans="1:13" ht="12.75">
      <c r="A54" s="18">
        <v>935</v>
      </c>
      <c r="C54" s="30" t="s">
        <v>70</v>
      </c>
      <c r="E54" s="27"/>
      <c r="F54" s="25"/>
      <c r="G54" s="27"/>
      <c r="H54" s="25"/>
      <c r="I54" s="27"/>
      <c r="J54" s="25"/>
      <c r="K54" s="27"/>
      <c r="M54" s="28" t="e">
        <f t="shared" si="1"/>
        <v>#DIV/0!</v>
      </c>
    </row>
    <row r="55" spans="3:13" ht="12.75">
      <c r="C55" s="29" t="s">
        <v>50</v>
      </c>
      <c r="E55" s="31">
        <f>SUM(E43:E54)</f>
        <v>33.591656</v>
      </c>
      <c r="F55" s="25"/>
      <c r="G55" s="31">
        <f>SUM(G43:G54)</f>
        <v>28.105099</v>
      </c>
      <c r="H55" s="25"/>
      <c r="I55" s="31">
        <f>SUM(I43:I54)</f>
        <v>28.351552</v>
      </c>
      <c r="J55" s="25"/>
      <c r="K55" s="31">
        <f>SUM(K43:K54)</f>
        <v>112.659106</v>
      </c>
      <c r="M55" s="26">
        <f t="shared" si="1"/>
        <v>3.353782439305761</v>
      </c>
    </row>
    <row r="56" spans="3:13" ht="12.75">
      <c r="C56" s="30"/>
      <c r="E56" s="31"/>
      <c r="F56" s="25"/>
      <c r="G56" s="31"/>
      <c r="H56" s="25"/>
      <c r="I56" s="31"/>
      <c r="J56" s="25"/>
      <c r="K56" s="31"/>
      <c r="M56" s="32"/>
    </row>
    <row r="57" spans="3:13" ht="12.75">
      <c r="C57" s="30"/>
      <c r="E57" s="25"/>
      <c r="F57" s="25"/>
      <c r="G57" s="25"/>
      <c r="H57" s="25"/>
      <c r="I57" s="25"/>
      <c r="J57" s="25"/>
      <c r="K57" s="25"/>
      <c r="M57" s="26"/>
    </row>
    <row r="58" spans="3:13" ht="13.5" thickBot="1">
      <c r="C58" s="21" t="s">
        <v>77</v>
      </c>
      <c r="E58" s="33" t="e">
        <f>E20+E30+#REF!+#REF!+E39+#REF!+#REF!+E55</f>
        <v>#REF!</v>
      </c>
      <c r="F58" s="34"/>
      <c r="G58" s="33" t="e">
        <f>G20+G30+#REF!+#REF!+G39+#REF!+#REF!+G55</f>
        <v>#REF!</v>
      </c>
      <c r="H58" s="34"/>
      <c r="I58" s="33" t="e">
        <f>I20+I30+#REF!+#REF!+I39+#REF!+#REF!+I55</f>
        <v>#REF!</v>
      </c>
      <c r="J58" s="34"/>
      <c r="K58" s="33" t="e">
        <f>I58-E58</f>
        <v>#REF!</v>
      </c>
      <c r="L58" s="21"/>
      <c r="M58" s="35" t="e">
        <f t="shared" si="1"/>
        <v>#REF!</v>
      </c>
    </row>
    <row r="59" spans="3:13" ht="13.5" thickTop="1">
      <c r="C59" s="30"/>
      <c r="E59" s="25"/>
      <c r="F59" s="25"/>
      <c r="G59" s="25"/>
      <c r="H59" s="25"/>
      <c r="I59" s="25"/>
      <c r="J59" s="25"/>
      <c r="K59" s="25"/>
      <c r="M59" s="26"/>
    </row>
    <row r="60" spans="3:13" ht="12.75">
      <c r="C60" s="30"/>
      <c r="E60" s="25"/>
      <c r="F60" s="25"/>
      <c r="G60" s="25"/>
      <c r="H60" s="25"/>
      <c r="I60" s="25"/>
      <c r="J60" s="25"/>
      <c r="K60" s="25"/>
      <c r="M60" s="26"/>
    </row>
    <row r="61" spans="5:11" ht="12.75">
      <c r="E61" s="25"/>
      <c r="F61" s="25"/>
      <c r="G61" s="25"/>
      <c r="H61" s="25"/>
      <c r="I61" s="25"/>
      <c r="J61" s="25"/>
      <c r="K61" s="25"/>
    </row>
    <row r="62" spans="5:11" ht="12.75">
      <c r="E62" s="25"/>
      <c r="F62" s="25"/>
      <c r="G62" s="25"/>
      <c r="H62" s="25"/>
      <c r="I62" s="25"/>
      <c r="J62" s="25"/>
      <c r="K62" s="25"/>
    </row>
    <row r="63" spans="5:11" ht="12.75">
      <c r="E63" s="25"/>
      <c r="F63" s="25"/>
      <c r="G63" s="25"/>
      <c r="H63" s="25"/>
      <c r="I63" s="25"/>
      <c r="J63" s="25"/>
      <c r="K63" s="25"/>
    </row>
    <row r="64" spans="5:11" ht="12.75">
      <c r="E64" s="25"/>
      <c r="F64" s="25"/>
      <c r="G64" s="25"/>
      <c r="H64" s="25"/>
      <c r="I64" s="25"/>
      <c r="J64" s="25"/>
      <c r="K64" s="25"/>
    </row>
    <row r="65" spans="5:11" ht="12.75">
      <c r="E65" s="25"/>
      <c r="F65" s="25"/>
      <c r="G65" s="25"/>
      <c r="H65" s="25"/>
      <c r="I65" s="25"/>
      <c r="J65" s="25"/>
      <c r="K65" s="25"/>
    </row>
    <row r="66" spans="5:11" ht="12.75">
      <c r="E66" s="25"/>
      <c r="F66" s="25"/>
      <c r="G66" s="25"/>
      <c r="H66" s="25"/>
      <c r="I66" s="25"/>
      <c r="J66" s="25"/>
      <c r="K66" s="25"/>
    </row>
    <row r="67" spans="5:11" ht="12.75">
      <c r="E67" s="25"/>
      <c r="F67" s="25"/>
      <c r="G67" s="25"/>
      <c r="H67" s="25"/>
      <c r="I67" s="25"/>
      <c r="J67" s="25"/>
      <c r="K67" s="25"/>
    </row>
    <row r="68" spans="5:11" ht="12.75">
      <c r="E68" s="25"/>
      <c r="F68" s="25"/>
      <c r="G68" s="25"/>
      <c r="H68" s="25"/>
      <c r="I68" s="25"/>
      <c r="J68" s="25"/>
      <c r="K68" s="25"/>
    </row>
  </sheetData>
  <sheetProtection/>
  <mergeCells count="2">
    <mergeCell ref="A1:M1"/>
    <mergeCell ref="A2:M2"/>
  </mergeCells>
  <printOptions/>
  <pageMargins left="0.75" right="0.75" top="0.22" bottom="0.24" header="0.2" footer="0.2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</dc:creator>
  <cp:keywords/>
  <dc:description/>
  <cp:lastModifiedBy>Randy1</cp:lastModifiedBy>
  <cp:lastPrinted>2015-03-03T21:17:55Z</cp:lastPrinted>
  <dcterms:created xsi:type="dcterms:W3CDTF">2008-10-21T14:08:29Z</dcterms:created>
  <dcterms:modified xsi:type="dcterms:W3CDTF">2015-03-03T21:26:11Z</dcterms:modified>
  <cp:category/>
  <cp:version/>
  <cp:contentType/>
  <cp:contentStatus/>
</cp:coreProperties>
</file>