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0" yWindow="240" windowWidth="20730" windowHeight="11520" activeTab="0"/>
  </bookViews>
  <sheets>
    <sheet name=" Kravtin Table  I " sheetId="11" r:id="rId1"/>
    <sheet name="Kravtin Table II" sheetId="3" r:id="rId2"/>
    <sheet name="Kravtin Table III" sheetId="10" r:id="rId3"/>
    <sheet name="Sheet1" sheetId="12" r:id="rId4"/>
  </sheets>
  <definedNames>
    <definedName name="_xlnm.Print_Area" localSheetId="0">' Kravtin Table  I '!$A$1:$N$48</definedName>
    <definedName name="_xlnm.Print_Area" localSheetId="1">'Kravtin Table II'!$A$1:$T$48</definedName>
    <definedName name="_xlnm.Print_Area" localSheetId="2">'Kravtin Table III'!$A$1:$S$47</definedName>
  </definedNames>
  <calcPr fullCalcOnLoad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<sst xmlns="http://schemas.openxmlformats.org/spreadsheetml/2006/main" count="155" uniqueCount="92">
  <si>
    <t>Year</t>
  </si>
  <si>
    <t>TOTALS</t>
  </si>
  <si>
    <t>(a) Book Life</t>
  </si>
  <si>
    <t>(b) Straight Line Depreciation (1/(a))</t>
  </si>
  <si>
    <t>Net Investment</t>
  </si>
  <si>
    <t>(1)</t>
  </si>
  <si>
    <t>(2)</t>
  </si>
  <si>
    <t>(4)</t>
  </si>
  <si>
    <t>(5)</t>
  </si>
  <si>
    <t>(6)</t>
  </si>
  <si>
    <t>Straight Line Depr</t>
  </si>
  <si>
    <t>Gross Investment</t>
  </si>
  <si>
    <t>Carrying Charges</t>
  </si>
  <si>
    <t>(7)</t>
  </si>
  <si>
    <t>(8)</t>
  </si>
  <si>
    <t>(9)</t>
  </si>
  <si>
    <t>Sinking Fund Depr</t>
  </si>
  <si>
    <t>( c) Sinking-Fund Depreciation (See Formula)</t>
  </si>
  <si>
    <t>(10)</t>
  </si>
  <si>
    <t>(11)</t>
  </si>
  <si>
    <t>(12)</t>
  </si>
  <si>
    <t>(13)=(11)+(12)</t>
  </si>
  <si>
    <t>(14)</t>
  </si>
  <si>
    <t>Present Val @ 8.32%</t>
  </si>
  <si>
    <t>(8a)</t>
  </si>
  <si>
    <t>(8b)</t>
  </si>
  <si>
    <t>(8)=8a+8b</t>
  </si>
  <si>
    <t>Diff from "Consistent"</t>
  </si>
  <si>
    <t>(11) =(10)-(8)</t>
  </si>
  <si>
    <t xml:space="preserve"> Depreciation</t>
  </si>
  <si>
    <t>Present Val  @ 8.32%</t>
  </si>
  <si>
    <t>(6)=PV(5)</t>
  </si>
  <si>
    <t>(9)=PV(8)</t>
  </si>
  <si>
    <t>(12)=PV(10)</t>
  </si>
  <si>
    <t>(13)</t>
  </si>
  <si>
    <t>(14) =(13)-(8)</t>
  </si>
  <si>
    <t>(15)=PV(13)</t>
  </si>
  <si>
    <t>(16)</t>
  </si>
  <si>
    <t>(17)</t>
  </si>
  <si>
    <t>(18)</t>
  </si>
  <si>
    <t>(20)=PV(19)</t>
  </si>
  <si>
    <t>(19)=17+18</t>
  </si>
  <si>
    <t>(a) Average Service Life</t>
  </si>
  <si>
    <t>(c) Sinking-Fund Depreciation as % of Gross Inv</t>
  </si>
  <si>
    <t>Present Val @8.32%</t>
  </si>
  <si>
    <t>(b) Ratio Net to Gross Investment</t>
  </si>
  <si>
    <t>TOTAL/AVG</t>
  </si>
  <si>
    <t xml:space="preserve"> Return Charge</t>
  </si>
  <si>
    <t>(c) Straight Line Depreciation [1/(a)] as Fixed % of Gross Investment</t>
  </si>
  <si>
    <t>(g) Sinking-Fund Depreciation [(f/(1+f)^(a-1)] as Fixed  % of Gross Investment</t>
  </si>
  <si>
    <t>(b) Straight Line Depreciation (1/(a)) % of Gross Inv</t>
  </si>
  <si>
    <t>(d)Auth Rate of Return /Discount Factor % of Gross</t>
  </si>
  <si>
    <t>(e)Auth. Rate of Return /Discount Factor % of Net</t>
  </si>
  <si>
    <t>(d) Straight Line Depreciation [1/(a)] as Average % of Net Investment</t>
  </si>
  <si>
    <t>Return Charge</t>
  </si>
  <si>
    <t>(3)=(2)*8.32</t>
  </si>
  <si>
    <t>(6)=(c)xGross</t>
  </si>
  <si>
    <t>(12)=(g)*Gross</t>
  </si>
  <si>
    <t xml:space="preserve"> KU Switch from Non-levelized to Levelized</t>
  </si>
  <si>
    <t xml:space="preserve">                                                </t>
  </si>
  <si>
    <t>Non-Levelized (Straight Line Depreciation) Capital Carrying Charges</t>
  </si>
  <si>
    <t>Non-Levelized Capital Carrying Charges</t>
  </si>
  <si>
    <t>(3)=(2) x(4)</t>
  </si>
  <si>
    <t>(e)Authorized Rate of Return (ROR) /Discount Factor (DF) as Fixed % of Net Investment</t>
  </si>
  <si>
    <t>(f )Authorized Rate of Return (ROR) /Discount Factor (DF) as  Average % of Gross Investment</t>
  </si>
  <si>
    <t>Sinking Fund Depreciation</t>
  </si>
  <si>
    <t xml:space="preserve"> Capital Carry Charges</t>
  </si>
  <si>
    <t>(13)=(10)+(12)</t>
  </si>
  <si>
    <t>(7)=(3)+(6)</t>
  </si>
  <si>
    <t>Straight Line Depreciation</t>
  </si>
  <si>
    <t>Non-Levelized Carrying Charges per KU</t>
  </si>
  <si>
    <t>Levelized Carry Chgs. per KU w/Correct DF</t>
  </si>
  <si>
    <t>KU Purported Kravtin Switch</t>
  </si>
  <si>
    <t>KU Purported Kravtin Switch w/Correct DF</t>
  </si>
  <si>
    <t>(e) KU Levelized Capital Recovery Factor (CFR) [( c) + (d)]</t>
  </si>
  <si>
    <t>(d) Rate of Return as Fixed % of Net Investment</t>
  </si>
  <si>
    <t>(f) Rate of Return as Avg % of Gross Investment</t>
  </si>
  <si>
    <t>Comparison of Effects of KU Switching from Non-Levelized to Levelized Approach and KU Purported Kravtin Switch fom Levelized to Non-Levelized</t>
  </si>
  <si>
    <t>ROR/DF: Levelized (Gross)</t>
  </si>
  <si>
    <t>ROR/DF: Non-Levelized(Net)</t>
  </si>
  <si>
    <t>From/To:</t>
  </si>
  <si>
    <t>n/a</t>
  </si>
  <si>
    <t>Comparison of Capital Recovery Carrying Charge Approaches (Non-Levelized,  Kravtin Levelized, and KU Levelized) and Effect of Using Gross versus Net-Based Rate of Return and Discount Factor</t>
  </si>
  <si>
    <t>Levelized Capital  Carrying Charges per KU 2010 w/Correct DF</t>
  </si>
  <si>
    <t>Return as % Net Inv</t>
  </si>
  <si>
    <t>Return as % Gross Inv</t>
  </si>
  <si>
    <t>Present Val @Gross ROR</t>
  </si>
  <si>
    <t>Present Val @Gr/Net RoR</t>
  </si>
  <si>
    <t>Present Val @ Net/Gr Ror</t>
  </si>
  <si>
    <t xml:space="preserve">                         Comparison of Non-Levelized and Levelized Capital Recovery Carrying Charge Approaches</t>
  </si>
  <si>
    <t>Levelized (Sinking Fund Depreciation) Capital Carrying Charges per Kravtin</t>
  </si>
  <si>
    <t>Levelized Capital Carrying Charges per Kravtin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</si>
</sst>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0" fontId="1" fillId="0" borderId="5" xfId="15" applyNumberFormat="1" applyFont="1" applyFill="1" applyBorder="1" applyProtection="1">
      <protection/>
    </xf>
    <xf numFmtId="164" fontId="0" fillId="0" borderId="0" xfId="0" applyNumberFormat="1" applyBorder="1"/>
    <xf numFmtId="10" fontId="0" fillId="0" borderId="0" xfId="15" applyNumberFormat="1" applyFont="1" applyBorder="1"/>
    <xf numFmtId="10" fontId="0" fillId="0" borderId="5" xfId="15" applyNumberFormat="1" applyFont="1" applyBorder="1"/>
    <xf numFmtId="0" fontId="0" fillId="0" borderId="7" xfId="0" applyBorder="1" applyAlignment="1" quotePrefix="1">
      <alignment horizontal="center" wrapText="1"/>
    </xf>
    <xf numFmtId="0" fontId="0" fillId="0" borderId="7" xfId="0" applyBorder="1" applyAlignment="1" quotePrefix="1">
      <alignment horizontal="center"/>
    </xf>
    <xf numFmtId="0" fontId="0" fillId="0" borderId="7" xfId="0" applyFill="1" applyBorder="1" applyAlignment="1" quotePrefix="1">
      <alignment horizontal="center"/>
    </xf>
    <xf numFmtId="44" fontId="0" fillId="0" borderId="0" xfId="16" applyFont="1" applyBorder="1"/>
    <xf numFmtId="43" fontId="0" fillId="0" borderId="0" xfId="18" applyFont="1" applyBorder="1"/>
    <xf numFmtId="43" fontId="0" fillId="0" borderId="5" xfId="18" applyFont="1" applyBorder="1"/>
    <xf numFmtId="0" fontId="0" fillId="0" borderId="6" xfId="0" applyFill="1" applyBorder="1" applyAlignment="1" quotePrefix="1">
      <alignment horizontal="center"/>
    </xf>
    <xf numFmtId="44" fontId="0" fillId="0" borderId="4" xfId="16" applyFont="1" applyBorder="1"/>
    <xf numFmtId="8" fontId="2" fillId="0" borderId="13" xfId="0" applyNumberFormat="1" applyFont="1" applyFill="1" applyBorder="1"/>
    <xf numFmtId="8" fontId="0" fillId="0" borderId="11" xfId="0" applyNumberFormat="1" applyFont="1" applyFill="1" applyBorder="1"/>
    <xf numFmtId="8" fontId="0" fillId="0" borderId="10" xfId="0" applyNumberFormat="1" applyFont="1" applyFill="1" applyBorder="1"/>
    <xf numFmtId="0" fontId="0" fillId="0" borderId="14" xfId="0" applyBorder="1" applyAlignment="1" quotePrefix="1">
      <alignment horizontal="center"/>
    </xf>
    <xf numFmtId="8" fontId="0" fillId="0" borderId="5" xfId="0" applyNumberFormat="1" applyBorder="1"/>
    <xf numFmtId="0" fontId="0" fillId="0" borderId="14" xfId="0" applyFill="1" applyBorder="1" applyAlignment="1" quotePrefix="1">
      <alignment horizontal="center"/>
    </xf>
    <xf numFmtId="44" fontId="0" fillId="0" borderId="5" xfId="16" applyFont="1" applyBorder="1"/>
    <xf numFmtId="10" fontId="0" fillId="0" borderId="5" xfId="0" applyNumberFormat="1" applyBorder="1"/>
    <xf numFmtId="8" fontId="0" fillId="0" borderId="15" xfId="0" applyNumberFormat="1" applyFont="1" applyFill="1" applyBorder="1"/>
    <xf numFmtId="43" fontId="0" fillId="0" borderId="4" xfId="18" applyFont="1" applyBorder="1"/>
    <xf numFmtId="8" fontId="2" fillId="0" borderId="9" xfId="0" applyNumberFormat="1" applyFont="1" applyFill="1" applyBorder="1"/>
    <xf numFmtId="43" fontId="0" fillId="0" borderId="7" xfId="18" applyFont="1" applyBorder="1"/>
    <xf numFmtId="43" fontId="0" fillId="0" borderId="14" xfId="18" applyFont="1" applyBorder="1"/>
    <xf numFmtId="0" fontId="0" fillId="0" borderId="9" xfId="0" applyBorder="1" applyAlignment="1" quotePrefix="1">
      <alignment horizontal="center"/>
    </xf>
    <xf numFmtId="0" fontId="0" fillId="0" borderId="0" xfId="0" applyFill="1"/>
    <xf numFmtId="10" fontId="0" fillId="0" borderId="14" xfId="0" applyNumberFormat="1" applyBorder="1"/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3" fontId="0" fillId="0" borderId="0" xfId="18" applyFont="1" applyFill="1" applyBorder="1"/>
    <xf numFmtId="43" fontId="0" fillId="0" borderId="4" xfId="18" applyFont="1" applyFill="1" applyBorder="1"/>
    <xf numFmtId="2" fontId="0" fillId="0" borderId="0" xfId="0" applyNumberFormat="1" applyFill="1" applyBorder="1"/>
    <xf numFmtId="8" fontId="2" fillId="0" borderId="16" xfId="0" applyNumberFormat="1" applyFont="1" applyFill="1" applyBorder="1"/>
    <xf numFmtId="8" fontId="0" fillId="0" borderId="9" xfId="0" applyNumberFormat="1" applyFont="1" applyFill="1" applyBorder="1"/>
    <xf numFmtId="8" fontId="0" fillId="0" borderId="13" xfId="0" applyNumberFormat="1" applyFont="1" applyFill="1" applyBorder="1"/>
    <xf numFmtId="0" fontId="2" fillId="0" borderId="11" xfId="0" applyFont="1" applyBorder="1" applyAlignment="1">
      <alignment horizontal="center"/>
    </xf>
    <xf numFmtId="0" fontId="0" fillId="0" borderId="4" xfId="0" applyFill="1" applyBorder="1" quotePrefix="1"/>
    <xf numFmtId="10" fontId="0" fillId="0" borderId="13" xfId="0" applyNumberFormat="1" applyFont="1" applyFill="1" applyBorder="1"/>
    <xf numFmtId="0" fontId="6" fillId="2" borderId="7" xfId="0" applyFont="1" applyFill="1" applyBorder="1" applyAlignment="1" quotePrefix="1">
      <alignment horizontal="center"/>
    </xf>
    <xf numFmtId="10" fontId="6" fillId="2" borderId="0" xfId="15" applyNumberFormat="1" applyFont="1" applyFill="1" applyBorder="1"/>
    <xf numFmtId="10" fontId="1" fillId="0" borderId="14" xfId="15" applyNumberFormat="1" applyFont="1" applyFill="1" applyBorder="1" applyProtection="1">
      <protection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0" xfId="0" applyFill="1" applyBorder="1"/>
    <xf numFmtId="10" fontId="0" fillId="0" borderId="5" xfId="15" applyNumberFormat="1" applyFont="1" applyFill="1" applyBorder="1"/>
    <xf numFmtId="9" fontId="0" fillId="0" borderId="0" xfId="15" applyFont="1" applyFill="1" applyBorder="1"/>
    <xf numFmtId="0" fontId="0" fillId="0" borderId="6" xfId="0" applyFill="1" applyBorder="1"/>
    <xf numFmtId="0" fontId="0" fillId="0" borderId="7" xfId="0" applyFill="1" applyBorder="1"/>
    <xf numFmtId="10" fontId="0" fillId="0" borderId="14" xfId="0" applyNumberFormat="1" applyFill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0" fillId="2" borderId="0" xfId="16" applyFont="1" applyFill="1" applyBorder="1"/>
    <xf numFmtId="43" fontId="0" fillId="2" borderId="0" xfId="18" applyFont="1" applyFill="1" applyBorder="1"/>
    <xf numFmtId="44" fontId="0" fillId="2" borderId="5" xfId="16" applyFont="1" applyFill="1" applyBorder="1"/>
    <xf numFmtId="8" fontId="0" fillId="2" borderId="5" xfId="0" applyNumberFormat="1" applyFill="1" applyBorder="1"/>
    <xf numFmtId="43" fontId="0" fillId="2" borderId="5" xfId="18" applyFont="1" applyFill="1" applyBorder="1"/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0" fontId="0" fillId="0" borderId="7" xfId="0" applyNumberFormat="1" applyBorder="1"/>
    <xf numFmtId="0" fontId="0" fillId="0" borderId="9" xfId="0" applyFill="1" applyBorder="1"/>
    <xf numFmtId="8" fontId="2" fillId="0" borderId="11" xfId="0" applyNumberFormat="1" applyFont="1" applyFill="1" applyBorder="1"/>
    <xf numFmtId="0" fontId="0" fillId="0" borderId="10" xfId="0" applyFill="1" applyBorder="1"/>
    <xf numFmtId="44" fontId="2" fillId="0" borderId="12" xfId="16" applyFont="1" applyFill="1" applyBorder="1"/>
    <xf numFmtId="0" fontId="2" fillId="0" borderId="7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Fill="1" applyBorder="1" applyAlignment="1">
      <alignment horizontal="right"/>
    </xf>
    <xf numFmtId="10" fontId="0" fillId="0" borderId="5" xfId="15" applyNumberFormat="1" applyFont="1" applyFill="1" applyBorder="1" applyAlignment="1">
      <alignment horizontal="right"/>
    </xf>
    <xf numFmtId="10" fontId="0" fillId="2" borderId="13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 horizontal="center" wrapText="1"/>
    </xf>
  </cellXfs>
  <cellStyles count="3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workbookViewId="0" topLeftCell="A1">
      <pane xSplit="20055" topLeftCell="W1" activePane="topLeft" state="split"/>
      <selection pane="topRight" activeCell="W1" sqref="W1"/>
    </sheetView>
  </sheetViews>
  <sheetFormatPr defaultColWidth="8.85546875" defaultRowHeight="15"/>
  <cols>
    <col min="1" max="1" width="4.42857142857143" customWidth="1"/>
    <col min="2" max="4" width="10.8571428571429" customWidth="1"/>
    <col min="5" max="5" width="11.7142857142857" customWidth="1"/>
    <col min="6" max="6" width="12.2857142857143" customWidth="1"/>
    <col min="7" max="7" width="12.7142857142857" customWidth="1"/>
    <col min="8" max="8" width="10.8571428571429" customWidth="1"/>
    <col min="9" max="11" width="11.7142857142857" customWidth="1"/>
    <col min="12" max="13" width="12.7142857142857" customWidth="1"/>
    <col min="14" max="14" width="11.7142857142857" customWidth="1"/>
  </cols>
  <sheetData>
    <row r="1" spans="1:14" ht="15.75">
      <c r="A1" s="12"/>
      <c r="B1" s="13"/>
      <c r="C1" s="13"/>
      <c r="D1" s="13"/>
      <c r="E1" s="13"/>
      <c r="F1" s="52" t="s">
        <v>89</v>
      </c>
      <c r="G1" s="52"/>
      <c r="H1" s="52"/>
      <c r="I1" s="52"/>
      <c r="J1" s="52"/>
      <c r="K1" s="68"/>
      <c r="L1" s="52"/>
      <c r="M1" s="13"/>
      <c r="N1" s="14"/>
    </row>
    <row r="2" spans="1:14" ht="15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>
        <v>35</v>
      </c>
    </row>
    <row r="3" spans="1:14" ht="15">
      <c r="A3" s="53" t="s">
        <v>45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>
        <v>0.5</v>
      </c>
    </row>
    <row r="4" spans="1:14" ht="15">
      <c r="A4" s="6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8">
        <v>0.0286</v>
      </c>
    </row>
    <row r="5" spans="1:14" ht="15">
      <c r="A5" s="6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8">
        <f>+N4/N3</f>
        <v>0.0572</v>
      </c>
    </row>
    <row r="6" spans="1:14" ht="15">
      <c r="A6" s="6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8">
        <v>0.0832</v>
      </c>
    </row>
    <row r="7" spans="1:14" ht="15">
      <c r="A7" s="6" t="s">
        <v>64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">
        <f>+N3*N6</f>
        <v>0.0416</v>
      </c>
    </row>
    <row r="8" spans="1:20" ht="15.75">
      <c r="A8" s="8" t="s">
        <v>49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57">
        <f>N7/((1+N7)^N2-1)</f>
        <v>0.0131469868580851</v>
      </c>
      <c r="P8" s="41"/>
      <c r="Q8" s="41"/>
      <c r="R8" s="41"/>
      <c r="S8" s="41"/>
      <c r="T8" s="41"/>
    </row>
    <row r="9" spans="1:20" ht="15.75" customHeight="1">
      <c r="A9" s="8"/>
      <c r="B9" s="92" t="s">
        <v>60</v>
      </c>
      <c r="C9" s="93"/>
      <c r="D9" s="93"/>
      <c r="E9" s="93"/>
      <c r="F9" s="93"/>
      <c r="G9" s="93"/>
      <c r="H9" s="94"/>
      <c r="I9" s="92" t="s">
        <v>90</v>
      </c>
      <c r="J9" s="93"/>
      <c r="K9" s="93"/>
      <c r="L9" s="93"/>
      <c r="M9" s="93"/>
      <c r="N9" s="94"/>
      <c r="P9" s="41"/>
      <c r="Q9" s="41"/>
      <c r="R9" s="41"/>
      <c r="S9" s="41"/>
      <c r="T9" s="41"/>
    </row>
    <row r="10" spans="1:20" ht="14.1" customHeight="1">
      <c r="A10" s="88" t="s">
        <v>0</v>
      </c>
      <c r="B10" s="89" t="s">
        <v>4</v>
      </c>
      <c r="C10" s="89" t="s">
        <v>47</v>
      </c>
      <c r="D10" s="90" t="s">
        <v>84</v>
      </c>
      <c r="E10" s="90" t="s">
        <v>85</v>
      </c>
      <c r="F10" s="89" t="s">
        <v>69</v>
      </c>
      <c r="G10" s="89" t="s">
        <v>66</v>
      </c>
      <c r="H10" s="91" t="s">
        <v>44</v>
      </c>
      <c r="I10" s="95" t="s">
        <v>11</v>
      </c>
      <c r="J10" s="89" t="s">
        <v>54</v>
      </c>
      <c r="K10" s="90" t="s">
        <v>85</v>
      </c>
      <c r="L10" s="89" t="s">
        <v>65</v>
      </c>
      <c r="M10" s="89" t="s">
        <v>66</v>
      </c>
      <c r="N10" s="91" t="s">
        <v>86</v>
      </c>
      <c r="P10" s="41"/>
      <c r="Q10" s="41"/>
      <c r="R10" s="41"/>
      <c r="S10" s="41"/>
      <c r="T10" s="41"/>
    </row>
    <row r="11" spans="1:20" ht="15">
      <c r="A11" s="88"/>
      <c r="B11" s="89"/>
      <c r="C11" s="89"/>
      <c r="D11" s="90"/>
      <c r="E11" s="90"/>
      <c r="F11" s="89"/>
      <c r="G11" s="89"/>
      <c r="H11" s="91"/>
      <c r="I11" s="95"/>
      <c r="J11" s="89"/>
      <c r="K11" s="90"/>
      <c r="L11" s="89"/>
      <c r="M11" s="89"/>
      <c r="N11" s="91"/>
      <c r="P11" s="41"/>
      <c r="Q11" s="41"/>
      <c r="R11" s="41"/>
      <c r="S11" s="41"/>
      <c r="T11" s="41"/>
    </row>
    <row r="12" spans="1:20" ht="15.75">
      <c r="A12" s="40" t="s">
        <v>5</v>
      </c>
      <c r="B12" s="19" t="s">
        <v>6</v>
      </c>
      <c r="C12" s="20" t="s">
        <v>62</v>
      </c>
      <c r="D12" s="55" t="s">
        <v>7</v>
      </c>
      <c r="E12" s="55" t="s">
        <v>8</v>
      </c>
      <c r="F12" s="20" t="s">
        <v>56</v>
      </c>
      <c r="G12" s="20" t="s">
        <v>68</v>
      </c>
      <c r="H12" s="30" t="s">
        <v>14</v>
      </c>
      <c r="I12" s="25" t="s">
        <v>15</v>
      </c>
      <c r="J12" s="21" t="s">
        <v>18</v>
      </c>
      <c r="K12" s="55" t="s">
        <v>19</v>
      </c>
      <c r="L12" s="21" t="s">
        <v>57</v>
      </c>
      <c r="M12" s="21" t="s">
        <v>67</v>
      </c>
      <c r="N12" s="32" t="s">
        <v>22</v>
      </c>
      <c r="P12" s="41"/>
      <c r="Q12" s="41"/>
      <c r="R12" s="41"/>
      <c r="S12" s="41"/>
      <c r="T12" s="41"/>
    </row>
    <row r="13" spans="1:20" ht="15">
      <c r="A13" s="10">
        <v>1</v>
      </c>
      <c r="B13" s="16">
        <v>1000</v>
      </c>
      <c r="C13" s="16">
        <f t="shared" si="0" ref="C13:C47">+B13*$N$6</f>
        <v>83.2</v>
      </c>
      <c r="D13" s="56">
        <f>+C13/B13</f>
        <v>0.0832</v>
      </c>
      <c r="E13" s="56">
        <f>+C13/1000</f>
        <v>0.0832</v>
      </c>
      <c r="F13" s="16">
        <f>1000/$N$2</f>
        <v>28.5714285714286</v>
      </c>
      <c r="G13" s="16">
        <f>+C13+F13</f>
        <v>111.771428571429</v>
      </c>
      <c r="H13" s="31">
        <f t="shared" si="1" ref="H13:H47">+G13/(1+$N$6)^A13</f>
        <v>103.186326229162</v>
      </c>
      <c r="I13" s="26">
        <v>1000</v>
      </c>
      <c r="J13" s="22">
        <f t="shared" si="2" ref="J13:J47">+I13*$N$7</f>
        <v>41.6</v>
      </c>
      <c r="K13" s="56">
        <f>+J13/1000</f>
        <v>0.0416</v>
      </c>
      <c r="L13" s="22">
        <f t="shared" si="3" ref="L13:L47">+I13*$N$8</f>
        <v>13.1469868580851</v>
      </c>
      <c r="M13" s="22">
        <f>+J13+L13</f>
        <v>54.7469868580851</v>
      </c>
      <c r="N13" s="33">
        <f t="shared" si="4" ref="N13:N47">+M13/(1+$N$7)^$A13</f>
        <v>52.560471253922</v>
      </c>
      <c r="P13" s="41"/>
      <c r="Q13" s="41"/>
      <c r="R13" s="41"/>
      <c r="S13" s="41"/>
      <c r="T13" s="41"/>
    </row>
    <row r="14" spans="1:20" ht="15">
      <c r="A14" s="10">
        <v>2</v>
      </c>
      <c r="B14" s="23">
        <f>+B13-F13</f>
        <v>971.428571428571</v>
      </c>
      <c r="C14" s="23">
        <f t="shared" si="0"/>
        <v>80.8228571428571</v>
      </c>
      <c r="D14" s="56">
        <f t="shared" si="5" ref="D14:D47">+C14/B14</f>
        <v>0.0832</v>
      </c>
      <c r="E14" s="56">
        <f t="shared" si="6" ref="E14:E47">+C14/1000</f>
        <v>0.0808228571428571</v>
      </c>
      <c r="F14" s="23">
        <f t="shared" si="7" ref="F14:F47">+$B$13/$N$2</f>
        <v>28.5714285714286</v>
      </c>
      <c r="G14" s="16">
        <f t="shared" si="8" ref="G14:G47">+C14+F14</f>
        <v>109.394285714286</v>
      </c>
      <c r="H14" s="24">
        <f t="shared" si="1"/>
        <v>93.2346477249811</v>
      </c>
      <c r="I14" s="36">
        <v>1000</v>
      </c>
      <c r="J14" s="22">
        <f t="shared" si="2"/>
        <v>41.6</v>
      </c>
      <c r="K14" s="56">
        <f t="shared" si="9" ref="K14:K47">+J14/1000</f>
        <v>0.0416</v>
      </c>
      <c r="L14" s="22">
        <f t="shared" si="3"/>
        <v>13.1469868580851</v>
      </c>
      <c r="M14" s="22">
        <f t="shared" si="10" ref="M14:M47">+J14+L14</f>
        <v>54.7469868580851</v>
      </c>
      <c r="N14" s="33">
        <f t="shared" si="4"/>
        <v>50.4612819258084</v>
      </c>
      <c r="P14" s="41"/>
      <c r="Q14" s="41"/>
      <c r="R14" s="41"/>
      <c r="S14" s="41"/>
      <c r="T14" s="41"/>
    </row>
    <row r="15" spans="1:20" ht="15">
      <c r="A15" s="10">
        <v>3</v>
      </c>
      <c r="B15" s="23">
        <f>+B14-F14</f>
        <v>942.857142857143</v>
      </c>
      <c r="C15" s="23">
        <f t="shared" si="0"/>
        <v>78.4457142857143</v>
      </c>
      <c r="D15" s="56">
        <f t="shared" si="5"/>
        <v>0.0832</v>
      </c>
      <c r="E15" s="56">
        <f t="shared" si="6"/>
        <v>0.0784457142857143</v>
      </c>
      <c r="F15" s="23">
        <f t="shared" si="7"/>
        <v>28.5714285714286</v>
      </c>
      <c r="G15" s="16">
        <f t="shared" si="8"/>
        <v>107.017142857143</v>
      </c>
      <c r="H15" s="24">
        <f t="shared" si="1"/>
        <v>84.2029676367822</v>
      </c>
      <c r="I15" s="36">
        <v>1000</v>
      </c>
      <c r="J15" s="22">
        <f t="shared" si="2"/>
        <v>41.6</v>
      </c>
      <c r="K15" s="56">
        <f t="shared" si="9"/>
        <v>0.0416</v>
      </c>
      <c r="L15" s="22">
        <f t="shared" si="3"/>
        <v>13.1469868580851</v>
      </c>
      <c r="M15" s="22">
        <f t="shared" si="10"/>
        <v>54.7469868580851</v>
      </c>
      <c r="N15" s="33">
        <f t="shared" si="4"/>
        <v>48.4459311883721</v>
      </c>
      <c r="P15" s="41"/>
      <c r="Q15" s="41"/>
      <c r="R15" s="41"/>
      <c r="S15" s="41"/>
      <c r="T15" s="41"/>
    </row>
    <row r="16" spans="1:20" ht="15">
      <c r="A16" s="10">
        <v>4</v>
      </c>
      <c r="B16" s="23">
        <f t="shared" si="11" ref="B16:B47">+B15-F15</f>
        <v>914.285714285714</v>
      </c>
      <c r="C16" s="23">
        <f t="shared" si="0"/>
        <v>76.0685714285714</v>
      </c>
      <c r="D16" s="56">
        <f t="shared" si="5"/>
        <v>0.0832</v>
      </c>
      <c r="E16" s="56">
        <f t="shared" si="6"/>
        <v>0.0760685714285714</v>
      </c>
      <c r="F16" s="23">
        <f t="shared" si="7"/>
        <v>28.5714285714286</v>
      </c>
      <c r="G16" s="16">
        <f t="shared" si="8"/>
        <v>104.64</v>
      </c>
      <c r="H16" s="24">
        <f t="shared" si="1"/>
        <v>76.0086686529898</v>
      </c>
      <c r="I16" s="36">
        <v>1000</v>
      </c>
      <c r="J16" s="22">
        <f t="shared" si="2"/>
        <v>41.6</v>
      </c>
      <c r="K16" s="56">
        <f t="shared" si="9"/>
        <v>0.0416</v>
      </c>
      <c r="L16" s="22">
        <f t="shared" si="3"/>
        <v>13.1469868580851</v>
      </c>
      <c r="M16" s="22">
        <f t="shared" si="10"/>
        <v>54.7469868580851</v>
      </c>
      <c r="N16" s="33">
        <f t="shared" si="4"/>
        <v>46.5110706493588</v>
      </c>
      <c r="P16" s="41"/>
      <c r="Q16" s="41"/>
      <c r="R16" s="41"/>
      <c r="S16" s="41"/>
      <c r="T16" s="41"/>
    </row>
    <row r="17" spans="1:20" ht="15">
      <c r="A17" s="10">
        <v>5</v>
      </c>
      <c r="B17" s="23">
        <f t="shared" si="11"/>
        <v>885.714285714286</v>
      </c>
      <c r="C17" s="23">
        <f t="shared" si="0"/>
        <v>73.6914285714286</v>
      </c>
      <c r="D17" s="56">
        <f t="shared" si="5"/>
        <v>0.0832</v>
      </c>
      <c r="E17" s="56">
        <f t="shared" si="6"/>
        <v>0.0736914285714286</v>
      </c>
      <c r="F17" s="23">
        <f t="shared" si="7"/>
        <v>28.5714285714286</v>
      </c>
      <c r="G17" s="16">
        <f t="shared" si="8"/>
        <v>102.262857142857</v>
      </c>
      <c r="H17" s="24">
        <f t="shared" si="1"/>
        <v>68.5763973357012</v>
      </c>
      <c r="I17" s="36">
        <v>1000</v>
      </c>
      <c r="J17" s="22">
        <f t="shared" si="2"/>
        <v>41.6</v>
      </c>
      <c r="K17" s="56">
        <f t="shared" si="9"/>
        <v>0.0416</v>
      </c>
      <c r="L17" s="22">
        <f t="shared" si="3"/>
        <v>13.1469868580851</v>
      </c>
      <c r="M17" s="22">
        <f t="shared" si="10"/>
        <v>54.7469868580851</v>
      </c>
      <c r="N17" s="33">
        <f t="shared" si="4"/>
        <v>44.6534856464658</v>
      </c>
      <c r="P17" s="41"/>
      <c r="Q17" s="41"/>
      <c r="R17" s="41"/>
      <c r="S17" s="41"/>
      <c r="T17" s="41"/>
    </row>
    <row r="18" spans="1:20" ht="15">
      <c r="A18" s="10">
        <v>6</v>
      </c>
      <c r="B18" s="23">
        <f t="shared" si="11"/>
        <v>857.142857142857</v>
      </c>
      <c r="C18" s="23">
        <f t="shared" si="0"/>
        <v>71.3142857142857</v>
      </c>
      <c r="D18" s="56">
        <f t="shared" si="5"/>
        <v>0.0832</v>
      </c>
      <c r="E18" s="56">
        <f t="shared" si="6"/>
        <v>0.0713142857142857</v>
      </c>
      <c r="F18" s="23">
        <f t="shared" si="7"/>
        <v>28.5714285714286</v>
      </c>
      <c r="G18" s="16">
        <f t="shared" si="8"/>
        <v>99.8857142857143</v>
      </c>
      <c r="H18" s="24">
        <f t="shared" si="1"/>
        <v>61.8374356690565</v>
      </c>
      <c r="I18" s="36">
        <v>1000</v>
      </c>
      <c r="J18" s="22">
        <f t="shared" si="2"/>
        <v>41.6</v>
      </c>
      <c r="K18" s="56">
        <f t="shared" si="9"/>
        <v>0.0416</v>
      </c>
      <c r="L18" s="22">
        <f t="shared" si="3"/>
        <v>13.1469868580851</v>
      </c>
      <c r="M18" s="22">
        <f t="shared" si="10"/>
        <v>54.7469868580851</v>
      </c>
      <c r="N18" s="33">
        <f t="shared" si="4"/>
        <v>42.8700899063611</v>
      </c>
      <c r="P18" s="41"/>
      <c r="Q18" s="41"/>
      <c r="R18" s="41"/>
      <c r="S18" s="41"/>
      <c r="T18" s="41"/>
    </row>
    <row r="19" spans="1:20" ht="15">
      <c r="A19" s="10">
        <v>7</v>
      </c>
      <c r="B19" s="23">
        <f t="shared" si="11"/>
        <v>828.571428571429</v>
      </c>
      <c r="C19" s="23">
        <f t="shared" si="0"/>
        <v>68.9371428571429</v>
      </c>
      <c r="D19" s="56">
        <f t="shared" si="5"/>
        <v>0.0832</v>
      </c>
      <c r="E19" s="56">
        <f t="shared" si="6"/>
        <v>0.0689371428571429</v>
      </c>
      <c r="F19" s="23">
        <f t="shared" si="7"/>
        <v>28.5714285714286</v>
      </c>
      <c r="G19" s="16">
        <f t="shared" si="8"/>
        <v>97.5085714285714</v>
      </c>
      <c r="H19" s="24">
        <f t="shared" si="1"/>
        <v>55.7291262950431</v>
      </c>
      <c r="I19" s="36">
        <v>1000</v>
      </c>
      <c r="J19" s="22">
        <f t="shared" si="2"/>
        <v>41.6</v>
      </c>
      <c r="K19" s="56">
        <f t="shared" si="9"/>
        <v>0.0416</v>
      </c>
      <c r="L19" s="22">
        <f t="shared" si="3"/>
        <v>13.1469868580851</v>
      </c>
      <c r="M19" s="22">
        <f t="shared" si="10"/>
        <v>54.7469868580851</v>
      </c>
      <c r="N19" s="33">
        <f t="shared" si="4"/>
        <v>41.1579204170134</v>
      </c>
      <c r="P19" s="41"/>
      <c r="Q19" s="41"/>
      <c r="R19" s="41"/>
      <c r="S19" s="41"/>
      <c r="T19" s="41"/>
    </row>
    <row r="20" spans="1:20" ht="15">
      <c r="A20" s="10">
        <v>8</v>
      </c>
      <c r="B20" s="23">
        <f t="shared" si="11"/>
        <v>800</v>
      </c>
      <c r="C20" s="23">
        <f t="shared" si="0"/>
        <v>66.56</v>
      </c>
      <c r="D20" s="56">
        <f t="shared" si="5"/>
        <v>0.0832</v>
      </c>
      <c r="E20" s="56">
        <f t="shared" si="6"/>
        <v>0.06656</v>
      </c>
      <c r="F20" s="23">
        <f t="shared" si="7"/>
        <v>28.5714285714286</v>
      </c>
      <c r="G20" s="16">
        <f t="shared" si="8"/>
        <v>95.1314285714286</v>
      </c>
      <c r="H20" s="24">
        <f t="shared" si="1"/>
        <v>50.1943468969997</v>
      </c>
      <c r="I20" s="36">
        <v>1000</v>
      </c>
      <c r="J20" s="22">
        <f t="shared" si="2"/>
        <v>41.6</v>
      </c>
      <c r="K20" s="56">
        <f t="shared" si="9"/>
        <v>0.0416</v>
      </c>
      <c r="L20" s="22">
        <f t="shared" si="3"/>
        <v>13.1469868580851</v>
      </c>
      <c r="M20" s="22">
        <f t="shared" si="10"/>
        <v>54.7469868580851</v>
      </c>
      <c r="N20" s="33">
        <f t="shared" si="4"/>
        <v>39.5141325048132</v>
      </c>
      <c r="P20" s="41"/>
      <c r="Q20" s="41"/>
      <c r="R20" s="41"/>
      <c r="S20" s="41"/>
      <c r="T20" s="41"/>
    </row>
    <row r="21" spans="1:20" ht="15">
      <c r="A21" s="10">
        <v>9</v>
      </c>
      <c r="B21" s="23">
        <f t="shared" si="11"/>
        <v>771.428571428572</v>
      </c>
      <c r="C21" s="23">
        <f t="shared" si="0"/>
        <v>64.1828571428571</v>
      </c>
      <c r="D21" s="56">
        <f t="shared" si="5"/>
        <v>0.0832</v>
      </c>
      <c r="E21" s="56">
        <f t="shared" si="6"/>
        <v>0.0641828571428571</v>
      </c>
      <c r="F21" s="23">
        <f t="shared" si="7"/>
        <v>28.5714285714286</v>
      </c>
      <c r="G21" s="16">
        <f t="shared" si="8"/>
        <v>92.7542857142857</v>
      </c>
      <c r="H21" s="24">
        <f t="shared" si="1"/>
        <v>45.1810295717374</v>
      </c>
      <c r="I21" s="36">
        <v>1000</v>
      </c>
      <c r="J21" s="22">
        <f t="shared" si="2"/>
        <v>41.6</v>
      </c>
      <c r="K21" s="56">
        <f t="shared" si="9"/>
        <v>0.0416</v>
      </c>
      <c r="L21" s="22">
        <f t="shared" si="3"/>
        <v>13.1469868580851</v>
      </c>
      <c r="M21" s="22">
        <f t="shared" si="10"/>
        <v>54.7469868580851</v>
      </c>
      <c r="N21" s="33">
        <f t="shared" si="4"/>
        <v>37.9359951083076</v>
      </c>
      <c r="P21" s="41"/>
      <c r="Q21" s="41"/>
      <c r="R21" s="41"/>
      <c r="S21" s="41"/>
      <c r="T21" s="41"/>
    </row>
    <row r="22" spans="1:20" ht="15">
      <c r="A22" s="10">
        <v>10</v>
      </c>
      <c r="B22" s="23">
        <f t="shared" si="11"/>
        <v>742.857142857143</v>
      </c>
      <c r="C22" s="23">
        <f t="shared" si="0"/>
        <v>61.8057142857143</v>
      </c>
      <c r="D22" s="56">
        <f t="shared" si="5"/>
        <v>0.0832</v>
      </c>
      <c r="E22" s="56">
        <f t="shared" si="6"/>
        <v>0.0618057142857143</v>
      </c>
      <c r="F22" s="23">
        <f t="shared" si="7"/>
        <v>28.5714285714286</v>
      </c>
      <c r="G22" s="16">
        <f t="shared" si="8"/>
        <v>90.3771428571429</v>
      </c>
      <c r="H22" s="24">
        <f t="shared" si="1"/>
        <v>40.6417213801489</v>
      </c>
      <c r="I22" s="36">
        <v>1000</v>
      </c>
      <c r="J22" s="22">
        <f t="shared" si="2"/>
        <v>41.6</v>
      </c>
      <c r="K22" s="56">
        <f t="shared" si="9"/>
        <v>0.0416</v>
      </c>
      <c r="L22" s="22">
        <f t="shared" si="3"/>
        <v>13.1469868580851</v>
      </c>
      <c r="M22" s="22">
        <f t="shared" si="10"/>
        <v>54.7469868580851</v>
      </c>
      <c r="N22" s="33">
        <f t="shared" si="4"/>
        <v>36.4208862406947</v>
      </c>
      <c r="P22" s="41"/>
      <c r="Q22" s="41"/>
      <c r="R22" s="41"/>
      <c r="S22" s="41"/>
      <c r="T22" s="41"/>
    </row>
    <row r="23" spans="1:20" ht="15">
      <c r="A23" s="10">
        <v>11</v>
      </c>
      <c r="B23" s="23">
        <f t="shared" si="11"/>
        <v>714.285714285714</v>
      </c>
      <c r="C23" s="23">
        <f t="shared" si="0"/>
        <v>59.4285714285714</v>
      </c>
      <c r="D23" s="56">
        <f t="shared" si="5"/>
        <v>0.0832</v>
      </c>
      <c r="E23" s="56">
        <f t="shared" si="6"/>
        <v>0.0594285714285714</v>
      </c>
      <c r="F23" s="23">
        <f t="shared" si="7"/>
        <v>28.5714285714286</v>
      </c>
      <c r="G23" s="16">
        <f t="shared" si="8"/>
        <v>88</v>
      </c>
      <c r="H23" s="24">
        <f t="shared" si="1"/>
        <v>36.5331825860704</v>
      </c>
      <c r="I23" s="36">
        <v>1000</v>
      </c>
      <c r="J23" s="22">
        <f t="shared" si="2"/>
        <v>41.6</v>
      </c>
      <c r="K23" s="56">
        <f t="shared" si="9"/>
        <v>0.0416</v>
      </c>
      <c r="L23" s="22">
        <f t="shared" si="3"/>
        <v>13.1469868580851</v>
      </c>
      <c r="M23" s="22">
        <f t="shared" si="10"/>
        <v>54.7469868580851</v>
      </c>
      <c r="N23" s="33">
        <f t="shared" si="4"/>
        <v>34.9662886335394</v>
      </c>
      <c r="P23" s="41"/>
      <c r="Q23" s="41"/>
      <c r="R23" s="41"/>
      <c r="S23" s="41"/>
      <c r="T23" s="41"/>
    </row>
    <row r="24" spans="1:20" ht="15">
      <c r="A24" s="10">
        <v>12</v>
      </c>
      <c r="B24" s="23">
        <f t="shared" si="11"/>
        <v>685.714285714286</v>
      </c>
      <c r="C24" s="23">
        <f t="shared" si="0"/>
        <v>57.0514285714286</v>
      </c>
      <c r="D24" s="56">
        <f t="shared" si="5"/>
        <v>0.0832</v>
      </c>
      <c r="E24" s="56">
        <f t="shared" si="6"/>
        <v>0.0570514285714286</v>
      </c>
      <c r="F24" s="23">
        <f t="shared" si="7"/>
        <v>28.5714285714286</v>
      </c>
      <c r="G24" s="16">
        <f t="shared" si="8"/>
        <v>85.6228571428572</v>
      </c>
      <c r="H24" s="24">
        <f t="shared" si="1"/>
        <v>32.8160193863827</v>
      </c>
      <c r="I24" s="36">
        <v>1000</v>
      </c>
      <c r="J24" s="22">
        <f t="shared" si="2"/>
        <v>41.6</v>
      </c>
      <c r="K24" s="56">
        <f t="shared" si="9"/>
        <v>0.0416</v>
      </c>
      <c r="L24" s="22">
        <f t="shared" si="3"/>
        <v>13.1469868580851</v>
      </c>
      <c r="M24" s="22">
        <f t="shared" si="10"/>
        <v>54.7469868580851</v>
      </c>
      <c r="N24" s="33">
        <f t="shared" si="4"/>
        <v>33.5697855544733</v>
      </c>
      <c r="P24" s="41"/>
      <c r="Q24" s="41"/>
      <c r="R24" s="41"/>
      <c r="S24" s="41"/>
      <c r="T24" s="41"/>
    </row>
    <row r="25" spans="1:20" ht="15">
      <c r="A25" s="10">
        <v>13</v>
      </c>
      <c r="B25" s="23">
        <f t="shared" si="11"/>
        <v>657.142857142857</v>
      </c>
      <c r="C25" s="23">
        <f t="shared" si="0"/>
        <v>54.6742857142857</v>
      </c>
      <c r="D25" s="56">
        <f t="shared" si="5"/>
        <v>0.0832</v>
      </c>
      <c r="E25" s="56">
        <f t="shared" si="6"/>
        <v>0.0546742857142857</v>
      </c>
      <c r="F25" s="23">
        <f t="shared" si="7"/>
        <v>28.5714285714286</v>
      </c>
      <c r="G25" s="16">
        <f t="shared" si="8"/>
        <v>83.2457142857143</v>
      </c>
      <c r="H25" s="24">
        <f t="shared" si="1"/>
        <v>29.4543482041124</v>
      </c>
      <c r="I25" s="36">
        <v>1000</v>
      </c>
      <c r="J25" s="22">
        <f t="shared" si="2"/>
        <v>41.6</v>
      </c>
      <c r="K25" s="56">
        <f t="shared" si="9"/>
        <v>0.0416</v>
      </c>
      <c r="L25" s="22">
        <f t="shared" si="3"/>
        <v>13.1469868580851</v>
      </c>
      <c r="M25" s="22">
        <f t="shared" si="10"/>
        <v>54.7469868580851</v>
      </c>
      <c r="N25" s="33">
        <f t="shared" si="4"/>
        <v>32.2290567919291</v>
      </c>
      <c r="P25" s="41"/>
      <c r="Q25" s="41"/>
      <c r="R25" s="41"/>
      <c r="S25" s="41"/>
      <c r="T25" s="41"/>
    </row>
    <row r="26" spans="1:20" ht="15">
      <c r="A26" s="10">
        <v>14</v>
      </c>
      <c r="B26" s="23">
        <f t="shared" si="11"/>
        <v>628.571428571429</v>
      </c>
      <c r="C26" s="23">
        <f t="shared" si="0"/>
        <v>52.2971428571429</v>
      </c>
      <c r="D26" s="56">
        <f t="shared" si="5"/>
        <v>0.0832</v>
      </c>
      <c r="E26" s="56">
        <f t="shared" si="6"/>
        <v>0.0522971428571429</v>
      </c>
      <c r="F26" s="23">
        <f t="shared" si="7"/>
        <v>28.5714285714286</v>
      </c>
      <c r="G26" s="16">
        <f t="shared" si="8"/>
        <v>80.8685714285714</v>
      </c>
      <c r="H26" s="24">
        <f t="shared" si="1"/>
        <v>26.4154888626388</v>
      </c>
      <c r="I26" s="36">
        <v>1000</v>
      </c>
      <c r="J26" s="22">
        <f t="shared" si="2"/>
        <v>41.6</v>
      </c>
      <c r="K26" s="56">
        <f t="shared" si="9"/>
        <v>0.0416</v>
      </c>
      <c r="L26" s="22">
        <f t="shared" si="3"/>
        <v>13.1469868580851</v>
      </c>
      <c r="M26" s="22">
        <f t="shared" si="10"/>
        <v>54.7469868580851</v>
      </c>
      <c r="N26" s="33">
        <f t="shared" si="4"/>
        <v>30.9418748002391</v>
      </c>
      <c r="P26" s="41"/>
      <c r="Q26" s="41"/>
      <c r="R26" s="41"/>
      <c r="S26" s="41"/>
      <c r="T26" s="41"/>
    </row>
    <row r="27" spans="1:20" ht="15">
      <c r="A27" s="10">
        <v>15</v>
      </c>
      <c r="B27" s="23">
        <f t="shared" si="11"/>
        <v>600</v>
      </c>
      <c r="C27" s="23">
        <f t="shared" si="0"/>
        <v>49.92</v>
      </c>
      <c r="D27" s="56">
        <f t="shared" si="5"/>
        <v>0.0832</v>
      </c>
      <c r="E27" s="56">
        <f t="shared" si="6"/>
        <v>0.04992</v>
      </c>
      <c r="F27" s="23">
        <f t="shared" si="7"/>
        <v>28.5714285714286</v>
      </c>
      <c r="G27" s="16">
        <f t="shared" si="8"/>
        <v>78.4914285714286</v>
      </c>
      <c r="H27" s="24">
        <f t="shared" si="1"/>
        <v>23.6696841848905</v>
      </c>
      <c r="I27" s="36">
        <v>1000</v>
      </c>
      <c r="J27" s="22">
        <f t="shared" si="2"/>
        <v>41.6</v>
      </c>
      <c r="K27" s="56">
        <f t="shared" si="9"/>
        <v>0.0416</v>
      </c>
      <c r="L27" s="22">
        <f t="shared" si="3"/>
        <v>13.1469868580851</v>
      </c>
      <c r="M27" s="22">
        <f t="shared" si="10"/>
        <v>54.7469868580851</v>
      </c>
      <c r="N27" s="33">
        <f t="shared" si="4"/>
        <v>29.7061009986935</v>
      </c>
      <c r="P27" s="41"/>
      <c r="Q27" s="41"/>
      <c r="R27" s="41"/>
      <c r="S27" s="41"/>
      <c r="T27" s="41"/>
    </row>
    <row r="28" spans="1:20" ht="15">
      <c r="A28" s="10">
        <v>16</v>
      </c>
      <c r="B28" s="23">
        <f t="shared" si="11"/>
        <v>571.428571428572</v>
      </c>
      <c r="C28" s="23">
        <f t="shared" si="0"/>
        <v>47.5428571428572</v>
      </c>
      <c r="D28" s="56">
        <f t="shared" si="5"/>
        <v>0.0832</v>
      </c>
      <c r="E28" s="56">
        <f t="shared" si="6"/>
        <v>0.0475428571428572</v>
      </c>
      <c r="F28" s="23">
        <f t="shared" si="7"/>
        <v>28.5714285714286</v>
      </c>
      <c r="G28" s="16">
        <f t="shared" si="8"/>
        <v>76.1142857142857</v>
      </c>
      <c r="H28" s="24">
        <f t="shared" si="1"/>
        <v>21.1898437683309</v>
      </c>
      <c r="I28" s="36">
        <v>1000</v>
      </c>
      <c r="J28" s="22">
        <f t="shared" si="2"/>
        <v>41.6</v>
      </c>
      <c r="K28" s="56">
        <f t="shared" si="9"/>
        <v>0.0416</v>
      </c>
      <c r="L28" s="22">
        <f t="shared" si="3"/>
        <v>13.1469868580851</v>
      </c>
      <c r="M28" s="22">
        <f t="shared" si="10"/>
        <v>54.7469868580851</v>
      </c>
      <c r="N28" s="33">
        <f t="shared" si="4"/>
        <v>28.5196822184077</v>
      </c>
      <c r="O28" s="41"/>
      <c r="P28" s="41"/>
      <c r="Q28" s="41"/>
      <c r="R28" s="41"/>
      <c r="S28" s="41"/>
      <c r="T28" s="41"/>
    </row>
    <row r="29" spans="1:17" ht="15">
      <c r="A29" s="10">
        <v>17</v>
      </c>
      <c r="B29" s="23">
        <f t="shared" si="11"/>
        <v>542.857142857143</v>
      </c>
      <c r="C29" s="23">
        <f t="shared" si="0"/>
        <v>45.1657142857143</v>
      </c>
      <c r="D29" s="56">
        <f t="shared" si="5"/>
        <v>0.0832</v>
      </c>
      <c r="E29" s="56">
        <f t="shared" si="6"/>
        <v>0.0451657142857143</v>
      </c>
      <c r="F29" s="23">
        <f t="shared" si="7"/>
        <v>28.5714285714286</v>
      </c>
      <c r="G29" s="16">
        <f t="shared" si="8"/>
        <v>73.7371428571429</v>
      </c>
      <c r="H29" s="24">
        <f t="shared" si="1"/>
        <v>18.9513098761526</v>
      </c>
      <c r="I29" s="36">
        <v>1000</v>
      </c>
      <c r="J29" s="22">
        <f t="shared" si="2"/>
        <v>41.6</v>
      </c>
      <c r="K29" s="56">
        <f t="shared" si="9"/>
        <v>0.0416</v>
      </c>
      <c r="L29" s="22">
        <f t="shared" si="3"/>
        <v>13.1469868580851</v>
      </c>
      <c r="M29" s="22">
        <f t="shared" si="10"/>
        <v>54.7469868580851</v>
      </c>
      <c r="N29" s="33">
        <f t="shared" si="4"/>
        <v>27.380647291098</v>
      </c>
      <c r="O29" s="41"/>
      <c r="P29" s="41"/>
      <c r="Q29" s="41"/>
    </row>
    <row r="30" spans="1:17" ht="15">
      <c r="A30" s="10">
        <v>18</v>
      </c>
      <c r="B30" s="23">
        <f t="shared" si="11"/>
        <v>514.285714285715</v>
      </c>
      <c r="C30" s="23">
        <f t="shared" si="0"/>
        <v>42.7885714285715</v>
      </c>
      <c r="D30" s="56">
        <f t="shared" si="5"/>
        <v>0.0832</v>
      </c>
      <c r="E30" s="56">
        <f t="shared" si="6"/>
        <v>0.0427885714285715</v>
      </c>
      <c r="F30" s="23">
        <f t="shared" si="7"/>
        <v>28.5714285714286</v>
      </c>
      <c r="G30" s="16">
        <f t="shared" si="8"/>
        <v>71.36</v>
      </c>
      <c r="H30" s="24">
        <f t="shared" si="1"/>
        <v>16.9316435588625</v>
      </c>
      <c r="I30" s="36">
        <v>1000</v>
      </c>
      <c r="J30" s="22">
        <f t="shared" si="2"/>
        <v>41.6</v>
      </c>
      <c r="K30" s="56">
        <f t="shared" si="9"/>
        <v>0.0416</v>
      </c>
      <c r="L30" s="22">
        <f t="shared" si="3"/>
        <v>13.1469868580851</v>
      </c>
      <c r="M30" s="22">
        <f t="shared" si="10"/>
        <v>54.7469868580851</v>
      </c>
      <c r="N30" s="33">
        <f t="shared" si="4"/>
        <v>26.2871037740957</v>
      </c>
      <c r="O30" s="41"/>
      <c r="P30" s="41"/>
      <c r="Q30" s="41"/>
    </row>
    <row r="31" spans="1:17" ht="15">
      <c r="A31" s="10">
        <v>19</v>
      </c>
      <c r="B31" s="23">
        <f t="shared" si="11"/>
        <v>485.714285714286</v>
      </c>
      <c r="C31" s="23">
        <f t="shared" si="0"/>
        <v>40.4114285714286</v>
      </c>
      <c r="D31" s="56">
        <f t="shared" si="5"/>
        <v>0.0832</v>
      </c>
      <c r="E31" s="56">
        <f t="shared" si="6"/>
        <v>0.0404114285714286</v>
      </c>
      <c r="F31" s="23">
        <f t="shared" si="7"/>
        <v>28.5714285714286</v>
      </c>
      <c r="G31" s="16">
        <f t="shared" si="8"/>
        <v>68.9828571428572</v>
      </c>
      <c r="H31" s="24">
        <f t="shared" si="1"/>
        <v>15.1104292796556</v>
      </c>
      <c r="I31" s="36">
        <v>1000</v>
      </c>
      <c r="J31" s="22">
        <f t="shared" si="2"/>
        <v>41.6</v>
      </c>
      <c r="K31" s="56">
        <f t="shared" si="9"/>
        <v>0.0416</v>
      </c>
      <c r="L31" s="22">
        <f t="shared" si="3"/>
        <v>13.1469868580851</v>
      </c>
      <c r="M31" s="22">
        <f t="shared" si="10"/>
        <v>54.7469868580851</v>
      </c>
      <c r="N31" s="33">
        <f t="shared" si="4"/>
        <v>25.2372348061594</v>
      </c>
      <c r="O31" s="41"/>
      <c r="P31" s="41"/>
      <c r="Q31" s="41"/>
    </row>
    <row r="32" spans="1:14" ht="15">
      <c r="A32" s="10">
        <v>20</v>
      </c>
      <c r="B32" s="23">
        <f t="shared" si="11"/>
        <v>457.142857142857</v>
      </c>
      <c r="C32" s="23">
        <f t="shared" si="0"/>
        <v>38.0342857142857</v>
      </c>
      <c r="D32" s="56">
        <f t="shared" si="5"/>
        <v>0.0832</v>
      </c>
      <c r="E32" s="56">
        <f t="shared" si="6"/>
        <v>0.0380342857142857</v>
      </c>
      <c r="F32" s="23">
        <f t="shared" si="7"/>
        <v>28.5714285714286</v>
      </c>
      <c r="G32" s="16">
        <f t="shared" si="8"/>
        <v>66.6057142857143</v>
      </c>
      <c r="H32" s="24">
        <f t="shared" si="1"/>
        <v>13.4690964628637</v>
      </c>
      <c r="I32" s="36">
        <v>1000</v>
      </c>
      <c r="J32" s="22">
        <f t="shared" si="2"/>
        <v>41.6</v>
      </c>
      <c r="K32" s="56">
        <f t="shared" si="9"/>
        <v>0.0416</v>
      </c>
      <c r="L32" s="22">
        <f t="shared" si="3"/>
        <v>13.1469868580851</v>
      </c>
      <c r="M32" s="22">
        <f t="shared" si="10"/>
        <v>54.7469868580851</v>
      </c>
      <c r="N32" s="33">
        <f t="shared" si="4"/>
        <v>24.2292960888627</v>
      </c>
    </row>
    <row r="33" spans="1:14" ht="15">
      <c r="A33" s="10">
        <v>21</v>
      </c>
      <c r="B33" s="23">
        <f t="shared" si="11"/>
        <v>428.571428571429</v>
      </c>
      <c r="C33" s="23">
        <f t="shared" si="0"/>
        <v>35.6571428571429</v>
      </c>
      <c r="D33" s="56">
        <f t="shared" si="5"/>
        <v>0.0832</v>
      </c>
      <c r="E33" s="56">
        <f t="shared" si="6"/>
        <v>0.0356571428571429</v>
      </c>
      <c r="F33" s="23">
        <f t="shared" si="7"/>
        <v>28.5714285714286</v>
      </c>
      <c r="G33" s="16">
        <f t="shared" si="8"/>
        <v>64.2285714285715</v>
      </c>
      <c r="H33" s="24">
        <f t="shared" si="1"/>
        <v>11.9907565184245</v>
      </c>
      <c r="I33" s="36">
        <v>1000</v>
      </c>
      <c r="J33" s="22">
        <f t="shared" si="2"/>
        <v>41.6</v>
      </c>
      <c r="K33" s="56">
        <f t="shared" si="9"/>
        <v>0.0416</v>
      </c>
      <c r="L33" s="22">
        <f t="shared" si="3"/>
        <v>13.1469868580851</v>
      </c>
      <c r="M33" s="22">
        <f t="shared" si="10"/>
        <v>54.7469868580851</v>
      </c>
      <c r="N33" s="33">
        <f t="shared" si="4"/>
        <v>23.2616129885395</v>
      </c>
    </row>
    <row r="34" spans="1:14" ht="15">
      <c r="A34" s="10">
        <v>22</v>
      </c>
      <c r="B34" s="23">
        <f t="shared" si="11"/>
        <v>400</v>
      </c>
      <c r="C34" s="23">
        <f t="shared" si="0"/>
        <v>33.28</v>
      </c>
      <c r="D34" s="56">
        <f t="shared" si="5"/>
        <v>0.0832</v>
      </c>
      <c r="E34" s="56">
        <f t="shared" si="6"/>
        <v>0.03328</v>
      </c>
      <c r="F34" s="23">
        <f t="shared" si="7"/>
        <v>28.5714285714286</v>
      </c>
      <c r="G34" s="16">
        <f t="shared" si="8"/>
        <v>61.8514285714286</v>
      </c>
      <c r="H34" s="24">
        <f t="shared" si="1"/>
        <v>10.6600540177702</v>
      </c>
      <c r="I34" s="36">
        <v>1000</v>
      </c>
      <c r="J34" s="22">
        <f t="shared" si="2"/>
        <v>41.6</v>
      </c>
      <c r="K34" s="56">
        <f t="shared" si="9"/>
        <v>0.0416</v>
      </c>
      <c r="L34" s="22">
        <f t="shared" si="3"/>
        <v>13.1469868580851</v>
      </c>
      <c r="M34" s="22">
        <f t="shared" si="10"/>
        <v>54.7469868580851</v>
      </c>
      <c r="N34" s="33">
        <f t="shared" si="4"/>
        <v>22.3325777539742</v>
      </c>
    </row>
    <row r="35" spans="1:14" ht="15">
      <c r="A35" s="10">
        <v>23</v>
      </c>
      <c r="B35" s="23">
        <f t="shared" si="11"/>
        <v>371.428571428572</v>
      </c>
      <c r="C35" s="23">
        <f t="shared" si="0"/>
        <v>30.9028571428572</v>
      </c>
      <c r="D35" s="56">
        <f t="shared" si="5"/>
        <v>0.0832</v>
      </c>
      <c r="E35" s="56">
        <f t="shared" si="6"/>
        <v>0.0309028571428572</v>
      </c>
      <c r="F35" s="23">
        <f t="shared" si="7"/>
        <v>28.5714285714286</v>
      </c>
      <c r="G35" s="16">
        <f t="shared" si="8"/>
        <v>59.4742857142857</v>
      </c>
      <c r="H35" s="24">
        <f t="shared" si="1"/>
        <v>9.46303080871695</v>
      </c>
      <c r="I35" s="36">
        <v>1000</v>
      </c>
      <c r="J35" s="22">
        <f t="shared" si="2"/>
        <v>41.6</v>
      </c>
      <c r="K35" s="56">
        <f t="shared" si="9"/>
        <v>0.0416</v>
      </c>
      <c r="L35" s="22">
        <f t="shared" si="3"/>
        <v>13.1469868580851</v>
      </c>
      <c r="M35" s="22">
        <f t="shared" si="10"/>
        <v>54.7469868580851</v>
      </c>
      <c r="N35" s="33">
        <f t="shared" si="4"/>
        <v>21.4406468452133</v>
      </c>
    </row>
    <row r="36" spans="1:14" ht="15">
      <c r="A36" s="10">
        <v>24</v>
      </c>
      <c r="B36" s="23">
        <f t="shared" si="11"/>
        <v>342.857142857143</v>
      </c>
      <c r="C36" s="23">
        <f t="shared" si="0"/>
        <v>28.5257142857143</v>
      </c>
      <c r="D36" s="56">
        <f t="shared" si="5"/>
        <v>0.0832</v>
      </c>
      <c r="E36" s="56">
        <f t="shared" si="6"/>
        <v>0.0285257142857143</v>
      </c>
      <c r="F36" s="23">
        <f t="shared" si="7"/>
        <v>28.5714285714286</v>
      </c>
      <c r="G36" s="16">
        <f t="shared" si="8"/>
        <v>57.0971428571429</v>
      </c>
      <c r="H36" s="24">
        <f t="shared" si="1"/>
        <v>8.38700195969544</v>
      </c>
      <c r="I36" s="36">
        <v>1000</v>
      </c>
      <c r="J36" s="22">
        <f t="shared" si="2"/>
        <v>41.6</v>
      </c>
      <c r="K36" s="56">
        <f t="shared" si="9"/>
        <v>0.0416</v>
      </c>
      <c r="L36" s="22">
        <f t="shared" si="3"/>
        <v>13.1469868580851</v>
      </c>
      <c r="M36" s="22">
        <f t="shared" si="10"/>
        <v>54.7469868580851</v>
      </c>
      <c r="N36" s="33">
        <f t="shared" si="4"/>
        <v>20.5843383690604</v>
      </c>
    </row>
    <row r="37" spans="1:14" ht="15">
      <c r="A37" s="10">
        <v>25</v>
      </c>
      <c r="B37" s="23">
        <f t="shared" si="11"/>
        <v>314.285714285715</v>
      </c>
      <c r="C37" s="23">
        <f t="shared" si="0"/>
        <v>26.1485714285715</v>
      </c>
      <c r="D37" s="56">
        <f t="shared" si="5"/>
        <v>0.0832</v>
      </c>
      <c r="E37" s="56">
        <f t="shared" si="6"/>
        <v>0.0261485714285715</v>
      </c>
      <c r="F37" s="23">
        <f t="shared" si="7"/>
        <v>28.5714285714286</v>
      </c>
      <c r="G37" s="16">
        <f t="shared" si="8"/>
        <v>54.72</v>
      </c>
      <c r="H37" s="24">
        <f t="shared" si="1"/>
        <v>7.42044251779225</v>
      </c>
      <c r="I37" s="36">
        <v>1000</v>
      </c>
      <c r="J37" s="22">
        <f t="shared" si="2"/>
        <v>41.6</v>
      </c>
      <c r="K37" s="56">
        <f t="shared" si="9"/>
        <v>0.0416</v>
      </c>
      <c r="L37" s="22">
        <f t="shared" si="3"/>
        <v>13.1469868580851</v>
      </c>
      <c r="M37" s="22">
        <f t="shared" si="10"/>
        <v>54.7469868580851</v>
      </c>
      <c r="N37" s="33">
        <f t="shared" si="4"/>
        <v>19.7622296169934</v>
      </c>
    </row>
    <row r="38" spans="1:14" ht="15">
      <c r="A38" s="10">
        <v>26</v>
      </c>
      <c r="B38" s="23">
        <f t="shared" si="11"/>
        <v>285.714285714286</v>
      </c>
      <c r="C38" s="23">
        <f t="shared" si="0"/>
        <v>23.7714285714286</v>
      </c>
      <c r="D38" s="56">
        <f t="shared" si="5"/>
        <v>0.0832</v>
      </c>
      <c r="E38" s="56">
        <f t="shared" si="6"/>
        <v>0.0237714285714286</v>
      </c>
      <c r="F38" s="23">
        <f t="shared" si="7"/>
        <v>28.5714285714286</v>
      </c>
      <c r="G38" s="16">
        <f t="shared" si="8"/>
        <v>52.3428571428572</v>
      </c>
      <c r="H38" s="24">
        <f t="shared" si="1"/>
        <v>6.55288415128797</v>
      </c>
      <c r="I38" s="36">
        <v>1000</v>
      </c>
      <c r="J38" s="22">
        <f t="shared" si="2"/>
        <v>41.6</v>
      </c>
      <c r="K38" s="56">
        <f t="shared" si="9"/>
        <v>0.0416</v>
      </c>
      <c r="L38" s="22">
        <f t="shared" si="3"/>
        <v>13.1469868580851</v>
      </c>
      <c r="M38" s="22">
        <f t="shared" si="10"/>
        <v>54.7469868580851</v>
      </c>
      <c r="N38" s="33">
        <f t="shared" si="4"/>
        <v>18.9729547014146</v>
      </c>
    </row>
    <row r="39" spans="1:14" ht="15">
      <c r="A39" s="10">
        <v>27</v>
      </c>
      <c r="B39" s="23">
        <f t="shared" si="11"/>
        <v>257.142857142858</v>
      </c>
      <c r="C39" s="23">
        <f t="shared" si="0"/>
        <v>21.3942857142857</v>
      </c>
      <c r="D39" s="56">
        <f t="shared" si="5"/>
        <v>0.0832</v>
      </c>
      <c r="E39" s="56">
        <f t="shared" si="6"/>
        <v>0.0213942857142857</v>
      </c>
      <c r="F39" s="23">
        <f t="shared" si="7"/>
        <v>28.5714285714286</v>
      </c>
      <c r="G39" s="16">
        <f t="shared" si="8"/>
        <v>49.9657142857143</v>
      </c>
      <c r="H39" s="24">
        <f t="shared" si="1"/>
        <v>5.77482082633839</v>
      </c>
      <c r="I39" s="36">
        <v>1000</v>
      </c>
      <c r="J39" s="22">
        <f t="shared" si="2"/>
        <v>41.6</v>
      </c>
      <c r="K39" s="56">
        <f t="shared" si="9"/>
        <v>0.0416</v>
      </c>
      <c r="L39" s="22">
        <f t="shared" si="3"/>
        <v>13.1469868580851</v>
      </c>
      <c r="M39" s="22">
        <f t="shared" si="10"/>
        <v>54.7469868580851</v>
      </c>
      <c r="N39" s="33">
        <f t="shared" si="4"/>
        <v>18.2152022863043</v>
      </c>
    </row>
    <row r="40" spans="1:14" ht="15">
      <c r="A40" s="10">
        <v>28</v>
      </c>
      <c r="B40" s="23">
        <f t="shared" si="11"/>
        <v>228.571428571429</v>
      </c>
      <c r="C40" s="23">
        <f t="shared" si="0"/>
        <v>19.0171428571429</v>
      </c>
      <c r="D40" s="56">
        <f t="shared" si="5"/>
        <v>0.0832</v>
      </c>
      <c r="E40" s="56">
        <f t="shared" si="6"/>
        <v>0.0190171428571429</v>
      </c>
      <c r="F40" s="23">
        <f t="shared" si="7"/>
        <v>28.5714285714286</v>
      </c>
      <c r="G40" s="16">
        <f t="shared" si="8"/>
        <v>47.5885714285715</v>
      </c>
      <c r="H40" s="24">
        <f t="shared" si="1"/>
        <v>5.07762273976117</v>
      </c>
      <c r="I40" s="36">
        <v>1000</v>
      </c>
      <c r="J40" s="22">
        <f t="shared" si="2"/>
        <v>41.6</v>
      </c>
      <c r="K40" s="56">
        <f t="shared" si="9"/>
        <v>0.0416</v>
      </c>
      <c r="L40" s="22">
        <f t="shared" si="3"/>
        <v>13.1469868580851</v>
      </c>
      <c r="M40" s="22">
        <f t="shared" si="10"/>
        <v>54.7469868580851</v>
      </c>
      <c r="N40" s="33">
        <f t="shared" si="4"/>
        <v>17.4877134085103</v>
      </c>
    </row>
    <row r="41" spans="1:14" ht="15">
      <c r="A41" s="10">
        <v>29</v>
      </c>
      <c r="B41" s="23">
        <f t="shared" si="11"/>
        <v>200</v>
      </c>
      <c r="C41" s="23">
        <f t="shared" si="0"/>
        <v>16.64</v>
      </c>
      <c r="D41" s="56">
        <f t="shared" si="5"/>
        <v>0.0832</v>
      </c>
      <c r="E41" s="56">
        <f t="shared" si="6"/>
        <v>0.01664</v>
      </c>
      <c r="F41" s="23">
        <f t="shared" si="7"/>
        <v>28.5714285714286</v>
      </c>
      <c r="G41" s="16">
        <f t="shared" si="8"/>
        <v>45.2114285714286</v>
      </c>
      <c r="H41" s="24">
        <f t="shared" si="1"/>
        <v>4.45345779611252</v>
      </c>
      <c r="I41" s="36">
        <v>1000</v>
      </c>
      <c r="J41" s="22">
        <f t="shared" si="2"/>
        <v>41.6</v>
      </c>
      <c r="K41" s="56">
        <f t="shared" si="9"/>
        <v>0.0416</v>
      </c>
      <c r="L41" s="22">
        <f t="shared" si="3"/>
        <v>13.1469868580851</v>
      </c>
      <c r="M41" s="22">
        <f t="shared" si="10"/>
        <v>54.7469868580851</v>
      </c>
      <c r="N41" s="33">
        <f t="shared" si="4"/>
        <v>16.7892793860506</v>
      </c>
    </row>
    <row r="42" spans="1:14" ht="15">
      <c r="A42" s="10">
        <v>30</v>
      </c>
      <c r="B42" s="23">
        <f t="shared" si="11"/>
        <v>171.428571428572</v>
      </c>
      <c r="C42" s="23">
        <f t="shared" si="0"/>
        <v>14.2628571428572</v>
      </c>
      <c r="D42" s="56">
        <f t="shared" si="5"/>
        <v>0.0832</v>
      </c>
      <c r="E42" s="56">
        <f t="shared" si="6"/>
        <v>0.0142628571428572</v>
      </c>
      <c r="F42" s="23">
        <f t="shared" si="7"/>
        <v>28.5714285714286</v>
      </c>
      <c r="G42" s="16">
        <f t="shared" si="8"/>
        <v>42.8342857142857</v>
      </c>
      <c r="H42" s="24">
        <f t="shared" si="1"/>
        <v>3.89521997787837</v>
      </c>
      <c r="I42" s="36">
        <v>1000</v>
      </c>
      <c r="J42" s="22">
        <f t="shared" si="2"/>
        <v>41.6</v>
      </c>
      <c r="K42" s="56">
        <f t="shared" si="9"/>
        <v>0.0416</v>
      </c>
      <c r="L42" s="22">
        <f t="shared" si="3"/>
        <v>13.1469868580851</v>
      </c>
      <c r="M42" s="22">
        <f t="shared" si="10"/>
        <v>54.7469868580851</v>
      </c>
      <c r="N42" s="33">
        <f t="shared" si="4"/>
        <v>16.1187398099564</v>
      </c>
    </row>
    <row r="43" spans="1:14" ht="15">
      <c r="A43" s="10">
        <v>31</v>
      </c>
      <c r="B43" s="23">
        <f t="shared" si="11"/>
        <v>142.857142857143</v>
      </c>
      <c r="C43" s="23">
        <f t="shared" si="0"/>
        <v>11.8857142857143</v>
      </c>
      <c r="D43" s="56">
        <f t="shared" si="5"/>
        <v>0.0832</v>
      </c>
      <c r="E43" s="56">
        <f t="shared" si="6"/>
        <v>0.0118857142857143</v>
      </c>
      <c r="F43" s="23">
        <f t="shared" si="7"/>
        <v>28.5714285714286</v>
      </c>
      <c r="G43" s="16">
        <f t="shared" si="8"/>
        <v>40.4571428571429</v>
      </c>
      <c r="H43" s="24">
        <f t="shared" si="1"/>
        <v>3.39646401312838</v>
      </c>
      <c r="I43" s="36">
        <v>1000</v>
      </c>
      <c r="J43" s="22">
        <f t="shared" si="2"/>
        <v>41.6</v>
      </c>
      <c r="K43" s="56">
        <f t="shared" si="9"/>
        <v>0.0416</v>
      </c>
      <c r="L43" s="22">
        <f t="shared" si="3"/>
        <v>13.1469868580851</v>
      </c>
      <c r="M43" s="22">
        <f t="shared" si="10"/>
        <v>54.7469868580851</v>
      </c>
      <c r="N43" s="33">
        <f t="shared" si="4"/>
        <v>15.4749806163176</v>
      </c>
    </row>
    <row r="44" spans="1:14" ht="15">
      <c r="A44" s="10">
        <v>32</v>
      </c>
      <c r="B44" s="23">
        <f t="shared" si="11"/>
        <v>114.285714285715</v>
      </c>
      <c r="C44" s="23">
        <f t="shared" si="0"/>
        <v>9.50857142857146</v>
      </c>
      <c r="D44" s="56">
        <f t="shared" si="5"/>
        <v>0.0832</v>
      </c>
      <c r="E44" s="56">
        <f t="shared" si="6"/>
        <v>0.00950857142857146</v>
      </c>
      <c r="F44" s="23">
        <f t="shared" si="7"/>
        <v>28.5714285714286</v>
      </c>
      <c r="G44" s="16">
        <f t="shared" si="8"/>
        <v>38.08</v>
      </c>
      <c r="H44" s="24">
        <f t="shared" si="1"/>
        <v>2.95134579581731</v>
      </c>
      <c r="I44" s="36">
        <v>1000</v>
      </c>
      <c r="J44" s="22">
        <f t="shared" si="2"/>
        <v>41.6</v>
      </c>
      <c r="K44" s="56">
        <f t="shared" si="9"/>
        <v>0.0416</v>
      </c>
      <c r="L44" s="22">
        <f t="shared" si="3"/>
        <v>13.1469868580851</v>
      </c>
      <c r="M44" s="22">
        <f t="shared" si="10"/>
        <v>54.7469868580851</v>
      </c>
      <c r="N44" s="33">
        <f t="shared" si="4"/>
        <v>14.856932235328</v>
      </c>
    </row>
    <row r="45" spans="1:14" ht="15">
      <c r="A45" s="10">
        <v>33</v>
      </c>
      <c r="B45" s="23">
        <f t="shared" si="11"/>
        <v>85.7142857142861</v>
      </c>
      <c r="C45" s="23">
        <f t="shared" si="0"/>
        <v>7.1314285714286</v>
      </c>
      <c r="D45" s="56">
        <f t="shared" si="5"/>
        <v>0.0832</v>
      </c>
      <c r="E45" s="56">
        <f t="shared" si="6"/>
        <v>0.0071314285714286</v>
      </c>
      <c r="F45" s="23">
        <f t="shared" si="7"/>
        <v>28.5714285714286</v>
      </c>
      <c r="G45" s="16">
        <f t="shared" si="8"/>
        <v>35.7028571428572</v>
      </c>
      <c r="H45" s="24">
        <f t="shared" si="1"/>
        <v>2.55456806045903</v>
      </c>
      <c r="I45" s="36">
        <v>1000</v>
      </c>
      <c r="J45" s="22">
        <f t="shared" si="2"/>
        <v>41.6</v>
      </c>
      <c r="K45" s="56">
        <f t="shared" si="9"/>
        <v>0.0416</v>
      </c>
      <c r="L45" s="22">
        <f t="shared" si="3"/>
        <v>13.1469868580851</v>
      </c>
      <c r="M45" s="22">
        <f t="shared" si="10"/>
        <v>54.7469868580851</v>
      </c>
      <c r="N45" s="33">
        <f t="shared" si="4"/>
        <v>14.263567814255</v>
      </c>
    </row>
    <row r="46" spans="1:14" ht="15">
      <c r="A46" s="10">
        <v>34</v>
      </c>
      <c r="B46" s="23">
        <f t="shared" si="11"/>
        <v>57.1428571428575</v>
      </c>
      <c r="C46" s="23">
        <f t="shared" si="0"/>
        <v>4.75428571428575</v>
      </c>
      <c r="D46" s="56">
        <f t="shared" si="5"/>
        <v>0.0832</v>
      </c>
      <c r="E46" s="56">
        <f t="shared" si="6"/>
        <v>0.00475428571428575</v>
      </c>
      <c r="F46" s="23">
        <f t="shared" si="7"/>
        <v>28.5714285714286</v>
      </c>
      <c r="G46" s="16">
        <f t="shared" si="8"/>
        <v>33.3257142857143</v>
      </c>
      <c r="H46" s="24">
        <f t="shared" si="1"/>
        <v>2.20133085550405</v>
      </c>
      <c r="I46" s="36">
        <v>1000</v>
      </c>
      <c r="J46" s="22">
        <f t="shared" si="2"/>
        <v>41.6</v>
      </c>
      <c r="K46" s="56">
        <f t="shared" si="9"/>
        <v>0.0416</v>
      </c>
      <c r="L46" s="22">
        <f t="shared" si="3"/>
        <v>13.1469868580851</v>
      </c>
      <c r="M46" s="22">
        <f t="shared" si="10"/>
        <v>54.7469868580851</v>
      </c>
      <c r="N46" s="33">
        <f t="shared" si="4"/>
        <v>13.6939015113815</v>
      </c>
    </row>
    <row r="47" spans="1:14" ht="15.75">
      <c r="A47" s="11">
        <v>35</v>
      </c>
      <c r="B47" s="23">
        <f t="shared" si="11"/>
        <v>28.571428571429</v>
      </c>
      <c r="C47" s="38">
        <f t="shared" si="0"/>
        <v>2.37714285714289</v>
      </c>
      <c r="D47" s="56">
        <f t="shared" si="5"/>
        <v>0.0832</v>
      </c>
      <c r="E47" s="56">
        <f t="shared" si="6"/>
        <v>0.00237714285714289</v>
      </c>
      <c r="F47" s="38">
        <f t="shared" si="7"/>
        <v>28.5714285714286</v>
      </c>
      <c r="G47" s="16">
        <f t="shared" si="8"/>
        <v>30.9485714285715</v>
      </c>
      <c r="H47" s="39">
        <f t="shared" si="1"/>
        <v>1.88728639875176</v>
      </c>
      <c r="I47" s="47">
        <v>1000</v>
      </c>
      <c r="J47" s="22">
        <f t="shared" si="2"/>
        <v>41.6</v>
      </c>
      <c r="K47" s="56">
        <f t="shared" si="9"/>
        <v>0.0416</v>
      </c>
      <c r="L47" s="22">
        <f t="shared" si="3"/>
        <v>13.1469868580851</v>
      </c>
      <c r="M47" s="22">
        <f t="shared" si="10"/>
        <v>54.7469868580851</v>
      </c>
      <c r="N47" s="33">
        <f t="shared" si="4"/>
        <v>13.1469868580851</v>
      </c>
    </row>
    <row r="48" spans="1:14" ht="15.75">
      <c r="A48" s="11"/>
      <c r="B48" s="9" t="s">
        <v>46</v>
      </c>
      <c r="C48" s="50">
        <f>SUM(C13:C47)</f>
        <v>1497.6</v>
      </c>
      <c r="D48" s="54">
        <f>AVERAGE(D13:D47)</f>
        <v>0.0832</v>
      </c>
      <c r="E48" s="54">
        <f>AVERAGE(E13:E47)</f>
        <v>0.0427885714285714</v>
      </c>
      <c r="F48" s="50">
        <f>SUM(F13:F47)</f>
        <v>1000</v>
      </c>
      <c r="G48" s="51">
        <f>SUM(G13:G47)</f>
        <v>2497.6</v>
      </c>
      <c r="H48" s="37">
        <f>SUM(H13:H47)</f>
        <v>1000</v>
      </c>
      <c r="I48" s="35"/>
      <c r="J48" s="35">
        <f>SUM(J13:J47)</f>
        <v>1456</v>
      </c>
      <c r="K48" s="54">
        <f>AVERAGE(K13:K47)</f>
        <v>0.0416</v>
      </c>
      <c r="L48" s="35">
        <f>SUM(L13:L47)</f>
        <v>460.14454003298</v>
      </c>
      <c r="M48" s="35">
        <f>SUM(M13:M47)</f>
        <v>1916.14454003298</v>
      </c>
      <c r="N48" s="49">
        <f>SUM(N13:N47)</f>
        <v>999.999999999999</v>
      </c>
    </row>
  </sheetData>
  <mergeCells count="16">
    <mergeCell ref="H10:H11"/>
    <mergeCell ref="B9:H9"/>
    <mergeCell ref="I9:N9"/>
    <mergeCell ref="I10:I11"/>
    <mergeCell ref="J10:J11"/>
    <mergeCell ref="L10:L11"/>
    <mergeCell ref="M10:M11"/>
    <mergeCell ref="N10:N11"/>
    <mergeCell ref="K10:K11"/>
    <mergeCell ref="A10:A11"/>
    <mergeCell ref="B10:B11"/>
    <mergeCell ref="C10:C11"/>
    <mergeCell ref="F10:F11"/>
    <mergeCell ref="G10:G11"/>
    <mergeCell ref="D10:D11"/>
    <mergeCell ref="E10:E11"/>
  </mergeCells>
  <pageMargins left="0.7" right="0.7" top="0.75" bottom="0.75" header="0.3" footer="0.3"/>
  <pageSetup horizontalDpi="600" verticalDpi="600" orientation="landscape" scale="1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workbookViewId="0" topLeftCell="A1">
      <pane xSplit="20055" topLeftCell="W1" activePane="topLeft" state="split"/>
      <selection pane="topRight" activeCell="W1" sqref="W1"/>
    </sheetView>
  </sheetViews>
  <sheetFormatPr defaultColWidth="8.85546875" defaultRowHeight="15"/>
  <cols>
    <col min="1" max="1" width="4.42857142857143" customWidth="1"/>
    <col min="2" max="2" width="10.8571428571429" customWidth="1"/>
    <col min="3" max="3" width="9.85714285714286" bestFit="1" customWidth="1"/>
    <col min="4" max="5" width="9.85714285714286" customWidth="1"/>
    <col min="6" max="6" width="9.85714285714286" bestFit="1" customWidth="1"/>
    <col min="7" max="7" width="10.8571428571429" customWidth="1"/>
    <col min="8" max="8" width="11.7142857142857" customWidth="1"/>
    <col min="9" max="9" width="10.8571428571429" customWidth="1"/>
    <col min="10" max="11" width="9.85714285714286" customWidth="1"/>
    <col min="12" max="12" width="9.71428571428571" customWidth="1"/>
    <col min="13" max="13" width="9.85714285714286" bestFit="1" customWidth="1"/>
    <col min="14" max="14" width="11.7142857142857" customWidth="1"/>
    <col min="15" max="15" width="10.8571428571429" customWidth="1"/>
    <col min="16" max="17" width="10.7142857142857" customWidth="1"/>
    <col min="19" max="19" width="9.85714285714286" bestFit="1" customWidth="1"/>
    <col min="20" max="20" width="11.7142857142857" customWidth="1"/>
  </cols>
  <sheetData>
    <row r="1" spans="1:19" ht="15.75">
      <c r="A1" s="83" t="s">
        <v>82</v>
      </c>
      <c r="B1" s="1"/>
      <c r="C1" s="1"/>
      <c r="E1" s="1"/>
      <c r="F1" s="1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0" ht="15.7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43"/>
      <c r="P2" s="44"/>
      <c r="Q2" s="44"/>
      <c r="R2" s="44"/>
      <c r="S2" s="44"/>
      <c r="T2" s="45"/>
    </row>
    <row r="3" spans="1:20" ht="15">
      <c r="A3" s="3" t="s">
        <v>42</v>
      </c>
      <c r="B3" s="4"/>
      <c r="C3" s="4"/>
      <c r="D3" s="4"/>
      <c r="E3" s="4"/>
      <c r="F3" s="4"/>
      <c r="G3" s="4"/>
      <c r="H3" s="4">
        <v>35</v>
      </c>
      <c r="I3" s="58"/>
      <c r="J3" s="59"/>
      <c r="K3" s="59"/>
      <c r="L3" s="59"/>
      <c r="M3" s="59"/>
      <c r="N3" s="60">
        <v>35</v>
      </c>
      <c r="O3" s="3"/>
      <c r="P3" s="4"/>
      <c r="Q3" s="4"/>
      <c r="R3" s="4"/>
      <c r="S3" s="4"/>
      <c r="T3" s="5">
        <v>35</v>
      </c>
    </row>
    <row r="4" spans="1:20" ht="15">
      <c r="A4" s="6" t="s">
        <v>50</v>
      </c>
      <c r="B4" s="1"/>
      <c r="C4" s="1"/>
      <c r="D4" s="1"/>
      <c r="E4" s="1"/>
      <c r="F4" s="1"/>
      <c r="G4" s="1"/>
      <c r="H4" s="18">
        <v>0.0286</v>
      </c>
      <c r="I4" s="61"/>
      <c r="J4" s="62"/>
      <c r="K4" s="62"/>
      <c r="L4" s="62"/>
      <c r="M4" s="62"/>
      <c r="N4" s="85" t="s">
        <v>81</v>
      </c>
      <c r="O4" s="6"/>
      <c r="P4" s="1"/>
      <c r="Q4" s="1"/>
      <c r="R4" s="1"/>
      <c r="S4" s="1"/>
      <c r="T4" s="85" t="s">
        <v>81</v>
      </c>
    </row>
    <row r="5" spans="1:20" ht="15">
      <c r="A5" s="6" t="s">
        <v>43</v>
      </c>
      <c r="B5" s="1"/>
      <c r="C5" s="1"/>
      <c r="D5" s="1"/>
      <c r="E5" s="1"/>
      <c r="F5" s="1"/>
      <c r="G5" s="1"/>
      <c r="H5" s="84" t="s">
        <v>81</v>
      </c>
      <c r="I5" s="61"/>
      <c r="J5" s="62"/>
      <c r="K5" s="62"/>
      <c r="L5" s="62"/>
      <c r="M5" s="62"/>
      <c r="N5" s="15">
        <f>N6/((1+N6)^N3-1)</f>
        <v>0.0131469868580851</v>
      </c>
      <c r="O5" s="6"/>
      <c r="P5" s="1"/>
      <c r="Q5" s="1"/>
      <c r="R5" s="1"/>
      <c r="S5" s="1"/>
      <c r="T5" s="15">
        <f>T7/((1+T7)^T3-1)</f>
        <v>0.00540314126560564</v>
      </c>
    </row>
    <row r="6" spans="1:26" ht="15">
      <c r="A6" s="6" t="s">
        <v>51</v>
      </c>
      <c r="B6" s="1"/>
      <c r="C6" s="1"/>
      <c r="D6" s="1"/>
      <c r="E6" s="1"/>
      <c r="F6" s="1"/>
      <c r="G6" s="1"/>
      <c r="H6" s="84" t="s">
        <v>81</v>
      </c>
      <c r="I6" s="61"/>
      <c r="J6" s="62"/>
      <c r="K6" s="62"/>
      <c r="L6" s="62"/>
      <c r="M6" s="62"/>
      <c r="N6" s="63">
        <f>+' Kravtin Table  I '!N7</f>
        <v>0.0416</v>
      </c>
      <c r="O6" s="6"/>
      <c r="P6" s="1"/>
      <c r="Q6" s="1"/>
      <c r="R6" s="1"/>
      <c r="S6" s="1"/>
      <c r="T6" s="18">
        <f>+' Kravtin Table  I '!N7</f>
        <v>0.0416</v>
      </c>
      <c r="V6" s="41"/>
      <c r="W6" s="41"/>
      <c r="X6" s="41"/>
      <c r="Y6" s="41"/>
      <c r="Z6" s="41"/>
    </row>
    <row r="7" spans="1:26" ht="15">
      <c r="A7" s="6" t="s">
        <v>52</v>
      </c>
      <c r="B7" s="1"/>
      <c r="C7" s="1"/>
      <c r="D7" s="1"/>
      <c r="E7" s="1"/>
      <c r="F7" s="1"/>
      <c r="G7" s="1"/>
      <c r="H7" s="17">
        <v>0.0832</v>
      </c>
      <c r="I7" s="61"/>
      <c r="J7" s="62"/>
      <c r="K7" s="62"/>
      <c r="L7" s="62"/>
      <c r="M7" s="64"/>
      <c r="N7" s="86" t="s">
        <v>81</v>
      </c>
      <c r="O7" s="6"/>
      <c r="P7" s="1"/>
      <c r="Q7" s="1"/>
      <c r="R7" s="1"/>
      <c r="S7" s="1"/>
      <c r="T7" s="18">
        <v>0.0832</v>
      </c>
      <c r="V7" s="41"/>
      <c r="W7" s="41"/>
      <c r="X7" s="41"/>
      <c r="Y7" s="41"/>
      <c r="Z7" s="41"/>
    </row>
    <row r="8" spans="1:26" ht="15.75">
      <c r="A8" s="8"/>
      <c r="B8" s="9"/>
      <c r="C8" s="9"/>
      <c r="D8" s="9"/>
      <c r="E8" s="9"/>
      <c r="F8" s="9"/>
      <c r="G8" s="9"/>
      <c r="H8" s="9"/>
      <c r="I8" s="65"/>
      <c r="J8" s="66"/>
      <c r="K8" s="66"/>
      <c r="L8" s="66"/>
      <c r="M8" s="66"/>
      <c r="N8" s="67"/>
      <c r="O8" s="8"/>
      <c r="P8" s="9"/>
      <c r="Q8" s="9"/>
      <c r="R8" s="9"/>
      <c r="S8" s="9"/>
      <c r="T8" s="42"/>
      <c r="V8" s="41"/>
      <c r="W8" s="41"/>
      <c r="X8" s="41"/>
      <c r="Y8" s="41"/>
      <c r="Z8" s="41"/>
    </row>
    <row r="9" spans="1:26" ht="15.75" customHeight="1">
      <c r="A9" s="6"/>
      <c r="B9" s="107" t="s">
        <v>61</v>
      </c>
      <c r="C9" s="105"/>
      <c r="D9" s="105"/>
      <c r="E9" s="105"/>
      <c r="F9" s="105"/>
      <c r="G9" s="105"/>
      <c r="H9" s="106"/>
      <c r="I9" s="105" t="s">
        <v>91</v>
      </c>
      <c r="J9" s="105"/>
      <c r="K9" s="105"/>
      <c r="L9" s="105"/>
      <c r="M9" s="105"/>
      <c r="N9" s="106"/>
      <c r="O9" s="99" t="s">
        <v>83</v>
      </c>
      <c r="P9" s="100"/>
      <c r="Q9" s="100"/>
      <c r="R9" s="100"/>
      <c r="S9" s="100"/>
      <c r="T9" s="101"/>
      <c r="V9" s="41"/>
      <c r="W9" s="41"/>
      <c r="X9" s="41"/>
      <c r="Y9" s="41"/>
      <c r="Z9" s="41"/>
    </row>
    <row r="10" spans="1:26" ht="14.1" customHeight="1">
      <c r="A10" s="104" t="s">
        <v>0</v>
      </c>
      <c r="B10" s="103" t="s">
        <v>4</v>
      </c>
      <c r="C10" s="89" t="s">
        <v>47</v>
      </c>
      <c r="D10" s="90" t="s">
        <v>84</v>
      </c>
      <c r="E10" s="90" t="s">
        <v>85</v>
      </c>
      <c r="F10" s="103" t="s">
        <v>10</v>
      </c>
      <c r="G10" s="103" t="s">
        <v>12</v>
      </c>
      <c r="H10" s="108" t="s">
        <v>44</v>
      </c>
      <c r="I10" s="103" t="s">
        <v>11</v>
      </c>
      <c r="J10" s="89" t="s">
        <v>47</v>
      </c>
      <c r="K10" s="90" t="s">
        <v>85</v>
      </c>
      <c r="L10" s="103" t="s">
        <v>16</v>
      </c>
      <c r="M10" s="103" t="s">
        <v>12</v>
      </c>
      <c r="N10" s="91" t="s">
        <v>86</v>
      </c>
      <c r="O10" s="102" t="s">
        <v>11</v>
      </c>
      <c r="P10" s="89" t="s">
        <v>47</v>
      </c>
      <c r="Q10" s="90" t="s">
        <v>85</v>
      </c>
      <c r="R10" s="103" t="s">
        <v>16</v>
      </c>
      <c r="S10" s="103" t="s">
        <v>12</v>
      </c>
      <c r="T10" s="91" t="s">
        <v>86</v>
      </c>
      <c r="V10" s="41"/>
      <c r="W10" s="41"/>
      <c r="X10" s="41"/>
      <c r="Y10" s="41"/>
      <c r="Z10" s="41"/>
    </row>
    <row r="11" spans="1:26" ht="15">
      <c r="A11" s="88"/>
      <c r="B11" s="89"/>
      <c r="C11" s="89"/>
      <c r="D11" s="90"/>
      <c r="E11" s="90"/>
      <c r="F11" s="89"/>
      <c r="G11" s="89"/>
      <c r="H11" s="91"/>
      <c r="I11" s="89"/>
      <c r="J11" s="89"/>
      <c r="K11" s="90"/>
      <c r="L11" s="89"/>
      <c r="M11" s="89"/>
      <c r="N11" s="91"/>
      <c r="O11" s="95"/>
      <c r="P11" s="89"/>
      <c r="Q11" s="90"/>
      <c r="R11" s="89"/>
      <c r="S11" s="89"/>
      <c r="T11" s="91"/>
      <c r="V11" s="41"/>
      <c r="W11" s="41"/>
      <c r="X11" s="41"/>
      <c r="Y11" s="41"/>
      <c r="Z11" s="41"/>
    </row>
    <row r="12" spans="1:26" ht="15.75">
      <c r="A12" s="40" t="s">
        <v>5</v>
      </c>
      <c r="B12" s="19" t="s">
        <v>6</v>
      </c>
      <c r="C12" s="20" t="s">
        <v>55</v>
      </c>
      <c r="D12" s="55" t="s">
        <v>7</v>
      </c>
      <c r="E12" s="55" t="s">
        <v>8</v>
      </c>
      <c r="F12" s="20" t="s">
        <v>7</v>
      </c>
      <c r="G12" s="20" t="s">
        <v>8</v>
      </c>
      <c r="H12" s="30" t="s">
        <v>9</v>
      </c>
      <c r="I12" s="21" t="s">
        <v>13</v>
      </c>
      <c r="J12" s="21" t="s">
        <v>24</v>
      </c>
      <c r="K12" s="55" t="s">
        <v>19</v>
      </c>
      <c r="L12" s="21" t="s">
        <v>25</v>
      </c>
      <c r="M12" s="21" t="s">
        <v>26</v>
      </c>
      <c r="N12" s="32" t="s">
        <v>15</v>
      </c>
      <c r="O12" s="25" t="s">
        <v>18</v>
      </c>
      <c r="P12" s="21" t="s">
        <v>19</v>
      </c>
      <c r="Q12" s="55" t="s">
        <v>19</v>
      </c>
      <c r="R12" s="21" t="s">
        <v>20</v>
      </c>
      <c r="S12" s="21" t="s">
        <v>21</v>
      </c>
      <c r="T12" s="32" t="s">
        <v>22</v>
      </c>
      <c r="V12" s="41"/>
      <c r="W12" s="41"/>
      <c r="X12" s="41"/>
      <c r="Y12" s="41"/>
      <c r="Z12" s="41"/>
    </row>
    <row r="13" spans="1:26" ht="15">
      <c r="A13" s="10">
        <v>1</v>
      </c>
      <c r="B13" s="16">
        <v>1000</v>
      </c>
      <c r="C13" s="16">
        <f>+B13*$H$7</f>
        <v>83.2</v>
      </c>
      <c r="D13" s="56">
        <f>+C13/B13</f>
        <v>0.0832</v>
      </c>
      <c r="E13" s="56">
        <f>+C13/1000</f>
        <v>0.0832</v>
      </c>
      <c r="F13" s="16">
        <f>1000/$N$3</f>
        <v>28.5714285714286</v>
      </c>
      <c r="G13" s="16">
        <f>+C13+F13</f>
        <v>111.771428571429</v>
      </c>
      <c r="H13" s="31">
        <f>+G13/(1+$H$7)^A13</f>
        <v>103.186326229162</v>
      </c>
      <c r="I13" s="22">
        <v>1000</v>
      </c>
      <c r="J13" s="22">
        <f>+I13*$N$6</f>
        <v>41.6</v>
      </c>
      <c r="K13" s="56">
        <f>+J13/1000</f>
        <v>0.0416</v>
      </c>
      <c r="L13" s="22">
        <f>+I13*$N$5</f>
        <v>13.1469868580851</v>
      </c>
      <c r="M13" s="22">
        <f>+J13+L13</f>
        <v>54.7469868580851</v>
      </c>
      <c r="N13" s="31">
        <f>+M13/(1+$N$6)^$A13</f>
        <v>52.560471253922</v>
      </c>
      <c r="O13" s="26">
        <v>1000</v>
      </c>
      <c r="P13" s="22">
        <f t="shared" si="0" ref="P13:P47">+O13*$T$7</f>
        <v>83.2</v>
      </c>
      <c r="Q13" s="56">
        <f>+P13/1000</f>
        <v>0.0832</v>
      </c>
      <c r="R13" s="22">
        <f>+O13*$T$5</f>
        <v>5.40314126560564</v>
      </c>
      <c r="S13" s="22">
        <f>+P13+R13</f>
        <v>88.6031412656056</v>
      </c>
      <c r="T13" s="33">
        <f>+S13/(1+$T$6)^$A13</f>
        <v>85.0644597404048</v>
      </c>
      <c r="V13" s="41"/>
      <c r="W13" s="41"/>
      <c r="X13" s="41"/>
      <c r="Y13" s="41"/>
      <c r="Z13" s="41"/>
    </row>
    <row r="14" spans="1:26" ht="15">
      <c r="A14" s="10">
        <v>2</v>
      </c>
      <c r="B14" s="23">
        <f>+B13-F13</f>
        <v>971.428571428571</v>
      </c>
      <c r="C14" s="16">
        <f t="shared" si="1" ref="C14:C47">+B14*$H$7</f>
        <v>80.8228571428571</v>
      </c>
      <c r="D14" s="56">
        <f t="shared" si="2" ref="D14:D47">+C14/B14</f>
        <v>0.0832</v>
      </c>
      <c r="E14" s="56">
        <f t="shared" si="3" ref="E14:E47">+C14/1000</f>
        <v>0.0808228571428571</v>
      </c>
      <c r="F14" s="23">
        <f t="shared" si="4" ref="F14:F47">+$B$13/$N$3</f>
        <v>28.5714285714286</v>
      </c>
      <c r="G14" s="23">
        <f t="shared" si="5" ref="G14:G47">+C14+F14</f>
        <v>109.394285714286</v>
      </c>
      <c r="H14" s="31">
        <f t="shared" si="6" ref="H14:H47">+G14/(1+$H$7)^A14</f>
        <v>93.2346477249811</v>
      </c>
      <c r="I14" s="23">
        <v>1000</v>
      </c>
      <c r="J14" s="23">
        <f t="shared" si="7" ref="J14:J47">+I14*$N$6</f>
        <v>41.6</v>
      </c>
      <c r="K14" s="56">
        <f t="shared" si="8" ref="K14:K47">+J14/1000</f>
        <v>0.0416</v>
      </c>
      <c r="L14" s="23">
        <f t="shared" si="9" ref="L14:L47">+I14*$N$5</f>
        <v>13.1469868580851</v>
      </c>
      <c r="M14" s="23">
        <f t="shared" si="10" ref="M14:M47">+J14+L14</f>
        <v>54.7469868580851</v>
      </c>
      <c r="N14" s="31">
        <f t="shared" si="11" ref="N14:N47">+M14/(1+$N$6)^$A14</f>
        <v>50.4612819258084</v>
      </c>
      <c r="O14" s="36">
        <v>1000</v>
      </c>
      <c r="P14" s="22">
        <f t="shared" si="0"/>
        <v>83.2</v>
      </c>
      <c r="Q14" s="56">
        <f t="shared" si="12" ref="Q14:Q47">+P14/1000</f>
        <v>0.0832</v>
      </c>
      <c r="R14" s="23">
        <f t="shared" si="13" ref="R14:R47">+O14*$T$5</f>
        <v>5.40314126560564</v>
      </c>
      <c r="S14" s="2">
        <f t="shared" si="14" ref="S14:S47">+P14+R14</f>
        <v>88.6031412656056</v>
      </c>
      <c r="T14" s="33">
        <f t="shared" si="15" ref="T14:T47">+S14/(1+$T$6)^$A14</f>
        <v>81.6671080457035</v>
      </c>
      <c r="V14" s="41"/>
      <c r="W14" s="41"/>
      <c r="X14" s="41"/>
      <c r="Y14" s="41"/>
      <c r="Z14" s="41"/>
    </row>
    <row r="15" spans="1:26" ht="15">
      <c r="A15" s="10">
        <v>3</v>
      </c>
      <c r="B15" s="23">
        <f>+B14-F13</f>
        <v>942.857142857143</v>
      </c>
      <c r="C15" s="16">
        <f t="shared" si="1"/>
        <v>78.4457142857143</v>
      </c>
      <c r="D15" s="56">
        <f t="shared" si="2"/>
        <v>0.0832</v>
      </c>
      <c r="E15" s="56">
        <f t="shared" si="3"/>
        <v>0.0784457142857143</v>
      </c>
      <c r="F15" s="23">
        <f t="shared" si="4"/>
        <v>28.5714285714286</v>
      </c>
      <c r="G15" s="23">
        <f t="shared" si="5"/>
        <v>107.017142857143</v>
      </c>
      <c r="H15" s="31">
        <f t="shared" si="6"/>
        <v>84.2029676367822</v>
      </c>
      <c r="I15" s="23">
        <v>1000</v>
      </c>
      <c r="J15" s="23">
        <f t="shared" si="7"/>
        <v>41.6</v>
      </c>
      <c r="K15" s="56">
        <f t="shared" si="8"/>
        <v>0.0416</v>
      </c>
      <c r="L15" s="23">
        <f t="shared" si="9"/>
        <v>13.1469868580851</v>
      </c>
      <c r="M15" s="23">
        <f t="shared" si="10"/>
        <v>54.7469868580851</v>
      </c>
      <c r="N15" s="31">
        <f t="shared" si="11"/>
        <v>48.4459311883721</v>
      </c>
      <c r="O15" s="36">
        <v>1000</v>
      </c>
      <c r="P15" s="22">
        <f t="shared" si="0"/>
        <v>83.2</v>
      </c>
      <c r="Q15" s="56">
        <f t="shared" si="12"/>
        <v>0.0832</v>
      </c>
      <c r="R15" s="23">
        <f t="shared" si="13"/>
        <v>5.40314126560564</v>
      </c>
      <c r="S15" s="2">
        <f t="shared" si="14"/>
        <v>88.6031412656056</v>
      </c>
      <c r="T15" s="33">
        <f t="shared" si="15"/>
        <v>78.4054416721424</v>
      </c>
      <c r="V15" s="41"/>
      <c r="W15" s="41"/>
      <c r="X15" s="41"/>
      <c r="Y15" s="41"/>
      <c r="Z15" s="41"/>
    </row>
    <row r="16" spans="1:26" ht="15">
      <c r="A16" s="10">
        <v>4</v>
      </c>
      <c r="B16" s="23">
        <f t="shared" si="16" ref="B16:B47">+B15-F14</f>
        <v>914.285714285714</v>
      </c>
      <c r="C16" s="16">
        <f t="shared" si="1"/>
        <v>76.0685714285714</v>
      </c>
      <c r="D16" s="56">
        <f t="shared" si="2"/>
        <v>0.0832</v>
      </c>
      <c r="E16" s="56">
        <f t="shared" si="3"/>
        <v>0.0760685714285714</v>
      </c>
      <c r="F16" s="23">
        <f t="shared" si="4"/>
        <v>28.5714285714286</v>
      </c>
      <c r="G16" s="23">
        <f t="shared" si="5"/>
        <v>104.64</v>
      </c>
      <c r="H16" s="31">
        <f t="shared" si="6"/>
        <v>76.0086686529898</v>
      </c>
      <c r="I16" s="23">
        <v>1000</v>
      </c>
      <c r="J16" s="23">
        <f t="shared" si="7"/>
        <v>41.6</v>
      </c>
      <c r="K16" s="56">
        <f t="shared" si="8"/>
        <v>0.0416</v>
      </c>
      <c r="L16" s="23">
        <f t="shared" si="9"/>
        <v>13.1469868580851</v>
      </c>
      <c r="M16" s="23">
        <f t="shared" si="10"/>
        <v>54.7469868580851</v>
      </c>
      <c r="N16" s="31">
        <f t="shared" si="11"/>
        <v>46.5110706493588</v>
      </c>
      <c r="O16" s="36">
        <v>1000</v>
      </c>
      <c r="P16" s="22">
        <f t="shared" si="0"/>
        <v>83.2</v>
      </c>
      <c r="Q16" s="56">
        <f t="shared" si="12"/>
        <v>0.0832</v>
      </c>
      <c r="R16" s="23">
        <f t="shared" si="13"/>
        <v>5.40314126560564</v>
      </c>
      <c r="S16" s="2">
        <f t="shared" si="14"/>
        <v>88.6031412656056</v>
      </c>
      <c r="T16" s="33">
        <f t="shared" si="15"/>
        <v>75.2740415439155</v>
      </c>
      <c r="V16" s="41"/>
      <c r="W16" s="41"/>
      <c r="X16" s="41"/>
      <c r="Y16" s="41"/>
      <c r="Z16" s="41"/>
    </row>
    <row r="17" spans="1:26" ht="15">
      <c r="A17" s="10">
        <v>5</v>
      </c>
      <c r="B17" s="23">
        <f t="shared" si="16"/>
        <v>885.714285714286</v>
      </c>
      <c r="C17" s="16">
        <f t="shared" si="1"/>
        <v>73.6914285714286</v>
      </c>
      <c r="D17" s="56">
        <f t="shared" si="2"/>
        <v>0.0832</v>
      </c>
      <c r="E17" s="56">
        <f t="shared" si="3"/>
        <v>0.0736914285714286</v>
      </c>
      <c r="F17" s="23">
        <f t="shared" si="4"/>
        <v>28.5714285714286</v>
      </c>
      <c r="G17" s="23">
        <f t="shared" si="5"/>
        <v>102.262857142857</v>
      </c>
      <c r="H17" s="31">
        <f t="shared" si="6"/>
        <v>68.5763973357012</v>
      </c>
      <c r="I17" s="23">
        <v>1000</v>
      </c>
      <c r="J17" s="23">
        <f t="shared" si="7"/>
        <v>41.6</v>
      </c>
      <c r="K17" s="56">
        <f t="shared" si="8"/>
        <v>0.0416</v>
      </c>
      <c r="L17" s="23">
        <f t="shared" si="9"/>
        <v>13.1469868580851</v>
      </c>
      <c r="M17" s="23">
        <f t="shared" si="10"/>
        <v>54.7469868580851</v>
      </c>
      <c r="N17" s="31">
        <f t="shared" si="11"/>
        <v>44.6534856464658</v>
      </c>
      <c r="O17" s="36">
        <v>1000</v>
      </c>
      <c r="P17" s="22">
        <f t="shared" si="0"/>
        <v>83.2</v>
      </c>
      <c r="Q17" s="56">
        <f t="shared" si="12"/>
        <v>0.0832</v>
      </c>
      <c r="R17" s="23">
        <f t="shared" si="13"/>
        <v>5.40314126560564</v>
      </c>
      <c r="S17" s="2">
        <f t="shared" si="14"/>
        <v>88.6031412656056</v>
      </c>
      <c r="T17" s="33">
        <f t="shared" si="15"/>
        <v>72.2677050152799</v>
      </c>
      <c r="V17" s="41"/>
      <c r="W17" s="41"/>
      <c r="X17" s="41"/>
      <c r="Y17" s="41"/>
      <c r="Z17" s="41"/>
    </row>
    <row r="18" spans="1:26" ht="15">
      <c r="A18" s="10">
        <v>6</v>
      </c>
      <c r="B18" s="23">
        <f t="shared" si="16"/>
        <v>857.142857142857</v>
      </c>
      <c r="C18" s="16">
        <f t="shared" si="1"/>
        <v>71.3142857142857</v>
      </c>
      <c r="D18" s="56">
        <f t="shared" si="2"/>
        <v>0.0832</v>
      </c>
      <c r="E18" s="56">
        <f t="shared" si="3"/>
        <v>0.0713142857142857</v>
      </c>
      <c r="F18" s="23">
        <f t="shared" si="4"/>
        <v>28.5714285714286</v>
      </c>
      <c r="G18" s="23">
        <f t="shared" si="5"/>
        <v>99.8857142857143</v>
      </c>
      <c r="H18" s="31">
        <f t="shared" si="6"/>
        <v>61.8374356690565</v>
      </c>
      <c r="I18" s="23">
        <v>1000</v>
      </c>
      <c r="J18" s="23">
        <f t="shared" si="7"/>
        <v>41.6</v>
      </c>
      <c r="K18" s="56">
        <f t="shared" si="8"/>
        <v>0.0416</v>
      </c>
      <c r="L18" s="23">
        <f t="shared" si="9"/>
        <v>13.1469868580851</v>
      </c>
      <c r="M18" s="23">
        <f t="shared" si="10"/>
        <v>54.7469868580851</v>
      </c>
      <c r="N18" s="31">
        <f t="shared" si="11"/>
        <v>42.8700899063611</v>
      </c>
      <c r="O18" s="36">
        <v>1000</v>
      </c>
      <c r="P18" s="22">
        <f t="shared" si="0"/>
        <v>83.2</v>
      </c>
      <c r="Q18" s="56">
        <f t="shared" si="12"/>
        <v>0.0832</v>
      </c>
      <c r="R18" s="23">
        <f t="shared" si="13"/>
        <v>5.40314126560564</v>
      </c>
      <c r="S18" s="2">
        <f t="shared" si="14"/>
        <v>88.6031412656056</v>
      </c>
      <c r="T18" s="33">
        <f t="shared" si="15"/>
        <v>69.3814372266512</v>
      </c>
      <c r="V18" s="41"/>
      <c r="W18" s="41"/>
      <c r="X18" s="41"/>
      <c r="Y18" s="41"/>
      <c r="Z18" s="41"/>
    </row>
    <row r="19" spans="1:26" ht="15">
      <c r="A19" s="10">
        <v>7</v>
      </c>
      <c r="B19" s="23">
        <f t="shared" si="16"/>
        <v>828.571428571429</v>
      </c>
      <c r="C19" s="16">
        <f t="shared" si="1"/>
        <v>68.9371428571429</v>
      </c>
      <c r="D19" s="56">
        <f t="shared" si="2"/>
        <v>0.0832</v>
      </c>
      <c r="E19" s="56">
        <f t="shared" si="3"/>
        <v>0.0689371428571429</v>
      </c>
      <c r="F19" s="23">
        <f t="shared" si="4"/>
        <v>28.5714285714286</v>
      </c>
      <c r="G19" s="23">
        <f t="shared" si="5"/>
        <v>97.5085714285714</v>
      </c>
      <c r="H19" s="31">
        <f t="shared" si="6"/>
        <v>55.7291262950431</v>
      </c>
      <c r="I19" s="23">
        <v>1000</v>
      </c>
      <c r="J19" s="23">
        <f t="shared" si="7"/>
        <v>41.6</v>
      </c>
      <c r="K19" s="56">
        <f t="shared" si="8"/>
        <v>0.0416</v>
      </c>
      <c r="L19" s="23">
        <f t="shared" si="9"/>
        <v>13.1469868580851</v>
      </c>
      <c r="M19" s="23">
        <f t="shared" si="10"/>
        <v>54.7469868580851</v>
      </c>
      <c r="N19" s="31">
        <f t="shared" si="11"/>
        <v>41.1579204170134</v>
      </c>
      <c r="O19" s="36">
        <v>1000</v>
      </c>
      <c r="P19" s="22">
        <f t="shared" si="0"/>
        <v>83.2</v>
      </c>
      <c r="Q19" s="56">
        <f t="shared" si="12"/>
        <v>0.0832</v>
      </c>
      <c r="R19" s="23">
        <f t="shared" si="13"/>
        <v>5.40314126560564</v>
      </c>
      <c r="S19" s="2">
        <f t="shared" si="14"/>
        <v>88.6031412656056</v>
      </c>
      <c r="T19" s="33">
        <f t="shared" si="15"/>
        <v>66.6104428059247</v>
      </c>
      <c r="V19" s="41"/>
      <c r="W19" s="41"/>
      <c r="X19" s="41"/>
      <c r="Y19" s="41"/>
      <c r="Z19" s="41"/>
    </row>
    <row r="20" spans="1:26" ht="15">
      <c r="A20" s="10">
        <v>8</v>
      </c>
      <c r="B20" s="23">
        <f t="shared" si="16"/>
        <v>800</v>
      </c>
      <c r="C20" s="16">
        <f t="shared" si="1"/>
        <v>66.56</v>
      </c>
      <c r="D20" s="56">
        <f t="shared" si="2"/>
        <v>0.0832</v>
      </c>
      <c r="E20" s="56">
        <f t="shared" si="3"/>
        <v>0.06656</v>
      </c>
      <c r="F20" s="23">
        <f t="shared" si="4"/>
        <v>28.5714285714286</v>
      </c>
      <c r="G20" s="23">
        <f t="shared" si="5"/>
        <v>95.1314285714286</v>
      </c>
      <c r="H20" s="31">
        <f t="shared" si="6"/>
        <v>50.1943468969997</v>
      </c>
      <c r="I20" s="23">
        <v>1000</v>
      </c>
      <c r="J20" s="23">
        <f t="shared" si="7"/>
        <v>41.6</v>
      </c>
      <c r="K20" s="56">
        <f t="shared" si="8"/>
        <v>0.0416</v>
      </c>
      <c r="L20" s="23">
        <f t="shared" si="9"/>
        <v>13.1469868580851</v>
      </c>
      <c r="M20" s="23">
        <f t="shared" si="10"/>
        <v>54.7469868580851</v>
      </c>
      <c r="N20" s="31">
        <f t="shared" si="11"/>
        <v>39.5141325048132</v>
      </c>
      <c r="O20" s="36">
        <v>1000</v>
      </c>
      <c r="P20" s="22">
        <f t="shared" si="0"/>
        <v>83.2</v>
      </c>
      <c r="Q20" s="56">
        <f t="shared" si="12"/>
        <v>0.0832</v>
      </c>
      <c r="R20" s="23">
        <f t="shared" si="13"/>
        <v>5.40314126560564</v>
      </c>
      <c r="S20" s="2">
        <f t="shared" si="14"/>
        <v>88.6031412656056</v>
      </c>
      <c r="T20" s="33">
        <f t="shared" si="15"/>
        <v>63.9501179012334</v>
      </c>
      <c r="V20" s="41"/>
      <c r="W20" s="41"/>
      <c r="X20" s="41"/>
      <c r="Y20" s="41"/>
      <c r="Z20" s="41"/>
    </row>
    <row r="21" spans="1:26" ht="15">
      <c r="A21" s="10">
        <v>9</v>
      </c>
      <c r="B21" s="23">
        <f t="shared" si="16"/>
        <v>771.428571428572</v>
      </c>
      <c r="C21" s="16">
        <f t="shared" si="1"/>
        <v>64.1828571428571</v>
      </c>
      <c r="D21" s="56">
        <f t="shared" si="2"/>
        <v>0.0832</v>
      </c>
      <c r="E21" s="56">
        <f t="shared" si="3"/>
        <v>0.0641828571428571</v>
      </c>
      <c r="F21" s="23">
        <f t="shared" si="4"/>
        <v>28.5714285714286</v>
      </c>
      <c r="G21" s="23">
        <f t="shared" si="5"/>
        <v>92.7542857142857</v>
      </c>
      <c r="H21" s="31">
        <f t="shared" si="6"/>
        <v>45.1810295717374</v>
      </c>
      <c r="I21" s="23">
        <v>1000</v>
      </c>
      <c r="J21" s="23">
        <f t="shared" si="7"/>
        <v>41.6</v>
      </c>
      <c r="K21" s="56">
        <f t="shared" si="8"/>
        <v>0.0416</v>
      </c>
      <c r="L21" s="23">
        <f t="shared" si="9"/>
        <v>13.1469868580851</v>
      </c>
      <c r="M21" s="23">
        <f t="shared" si="10"/>
        <v>54.7469868580851</v>
      </c>
      <c r="N21" s="31">
        <f t="shared" si="11"/>
        <v>37.9359951083076</v>
      </c>
      <c r="O21" s="36">
        <v>1000</v>
      </c>
      <c r="P21" s="22">
        <f t="shared" si="0"/>
        <v>83.2</v>
      </c>
      <c r="Q21" s="56">
        <f t="shared" si="12"/>
        <v>0.0832</v>
      </c>
      <c r="R21" s="23">
        <f t="shared" si="13"/>
        <v>5.40314126560564</v>
      </c>
      <c r="S21" s="2">
        <f t="shared" si="14"/>
        <v>88.6031412656056</v>
      </c>
      <c r="T21" s="33">
        <f t="shared" si="15"/>
        <v>61.3960425319061</v>
      </c>
      <c r="V21" s="41"/>
      <c r="W21" s="41"/>
      <c r="X21" s="41"/>
      <c r="Y21" s="41"/>
      <c r="Z21" s="41"/>
    </row>
    <row r="22" spans="1:26" ht="15">
      <c r="A22" s="10">
        <v>10</v>
      </c>
      <c r="B22" s="23">
        <f t="shared" si="16"/>
        <v>742.857142857143</v>
      </c>
      <c r="C22" s="16">
        <f t="shared" si="1"/>
        <v>61.8057142857143</v>
      </c>
      <c r="D22" s="56">
        <f t="shared" si="2"/>
        <v>0.0832</v>
      </c>
      <c r="E22" s="56">
        <f t="shared" si="3"/>
        <v>0.0618057142857143</v>
      </c>
      <c r="F22" s="23">
        <f t="shared" si="4"/>
        <v>28.5714285714286</v>
      </c>
      <c r="G22" s="23">
        <f t="shared" si="5"/>
        <v>90.3771428571429</v>
      </c>
      <c r="H22" s="31">
        <f t="shared" si="6"/>
        <v>40.6417213801489</v>
      </c>
      <c r="I22" s="23">
        <v>1000</v>
      </c>
      <c r="J22" s="23">
        <f t="shared" si="7"/>
        <v>41.6</v>
      </c>
      <c r="K22" s="56">
        <f t="shared" si="8"/>
        <v>0.0416</v>
      </c>
      <c r="L22" s="23">
        <f t="shared" si="9"/>
        <v>13.1469868580851</v>
      </c>
      <c r="M22" s="23">
        <f t="shared" si="10"/>
        <v>54.7469868580851</v>
      </c>
      <c r="N22" s="31">
        <f t="shared" si="11"/>
        <v>36.4208862406947</v>
      </c>
      <c r="O22" s="36">
        <v>1000</v>
      </c>
      <c r="P22" s="22">
        <f t="shared" si="0"/>
        <v>83.2</v>
      </c>
      <c r="Q22" s="56">
        <f t="shared" si="12"/>
        <v>0.0832</v>
      </c>
      <c r="R22" s="23">
        <f t="shared" si="13"/>
        <v>5.40314126560564</v>
      </c>
      <c r="S22" s="2">
        <f t="shared" si="14"/>
        <v>88.6031412656056</v>
      </c>
      <c r="T22" s="33">
        <f t="shared" si="15"/>
        <v>58.9439732449175</v>
      </c>
      <c r="V22" s="41"/>
      <c r="W22" s="41"/>
      <c r="X22" s="41"/>
      <c r="Y22" s="41"/>
      <c r="Z22" s="41"/>
    </row>
    <row r="23" spans="1:26" ht="15">
      <c r="A23" s="10">
        <v>11</v>
      </c>
      <c r="B23" s="23">
        <f t="shared" si="16"/>
        <v>714.285714285714</v>
      </c>
      <c r="C23" s="16">
        <f t="shared" si="1"/>
        <v>59.4285714285714</v>
      </c>
      <c r="D23" s="56">
        <f t="shared" si="2"/>
        <v>0.0832</v>
      </c>
      <c r="E23" s="56">
        <f t="shared" si="3"/>
        <v>0.0594285714285714</v>
      </c>
      <c r="F23" s="23">
        <f t="shared" si="4"/>
        <v>28.5714285714286</v>
      </c>
      <c r="G23" s="23">
        <f t="shared" si="5"/>
        <v>88</v>
      </c>
      <c r="H23" s="31">
        <f t="shared" si="6"/>
        <v>36.5331825860704</v>
      </c>
      <c r="I23" s="23">
        <v>1000</v>
      </c>
      <c r="J23" s="23">
        <f t="shared" si="7"/>
        <v>41.6</v>
      </c>
      <c r="K23" s="56">
        <f t="shared" si="8"/>
        <v>0.0416</v>
      </c>
      <c r="L23" s="23">
        <f t="shared" si="9"/>
        <v>13.1469868580851</v>
      </c>
      <c r="M23" s="23">
        <f t="shared" si="10"/>
        <v>54.7469868580851</v>
      </c>
      <c r="N23" s="31">
        <f t="shared" si="11"/>
        <v>34.9662886335394</v>
      </c>
      <c r="O23" s="36">
        <v>1000</v>
      </c>
      <c r="P23" s="22">
        <f t="shared" si="0"/>
        <v>83.2</v>
      </c>
      <c r="Q23" s="56">
        <f t="shared" si="12"/>
        <v>0.0832</v>
      </c>
      <c r="R23" s="23">
        <f t="shared" si="13"/>
        <v>5.40314126560564</v>
      </c>
      <c r="S23" s="2">
        <f t="shared" si="14"/>
        <v>88.6031412656056</v>
      </c>
      <c r="T23" s="33">
        <f t="shared" si="15"/>
        <v>56.589836064629</v>
      </c>
      <c r="V23" s="41"/>
      <c r="W23" s="41"/>
      <c r="X23" s="41"/>
      <c r="Y23" s="41"/>
      <c r="Z23" s="41"/>
    </row>
    <row r="24" spans="1:26" ht="15">
      <c r="A24" s="10">
        <v>12</v>
      </c>
      <c r="B24" s="23">
        <f t="shared" si="16"/>
        <v>685.714285714286</v>
      </c>
      <c r="C24" s="16">
        <f t="shared" si="1"/>
        <v>57.0514285714286</v>
      </c>
      <c r="D24" s="56">
        <f t="shared" si="2"/>
        <v>0.0832</v>
      </c>
      <c r="E24" s="56">
        <f t="shared" si="3"/>
        <v>0.0570514285714286</v>
      </c>
      <c r="F24" s="23">
        <f t="shared" si="4"/>
        <v>28.5714285714286</v>
      </c>
      <c r="G24" s="23">
        <f t="shared" si="5"/>
        <v>85.6228571428572</v>
      </c>
      <c r="H24" s="31">
        <f t="shared" si="6"/>
        <v>32.8160193863827</v>
      </c>
      <c r="I24" s="23">
        <v>1000</v>
      </c>
      <c r="J24" s="23">
        <f t="shared" si="7"/>
        <v>41.6</v>
      </c>
      <c r="K24" s="56">
        <f t="shared" si="8"/>
        <v>0.0416</v>
      </c>
      <c r="L24" s="23">
        <f t="shared" si="9"/>
        <v>13.1469868580851</v>
      </c>
      <c r="M24" s="23">
        <f t="shared" si="10"/>
        <v>54.7469868580851</v>
      </c>
      <c r="N24" s="31">
        <f t="shared" si="11"/>
        <v>33.5697855544733</v>
      </c>
      <c r="O24" s="36">
        <v>1000</v>
      </c>
      <c r="P24" s="22">
        <f t="shared" si="0"/>
        <v>83.2</v>
      </c>
      <c r="Q24" s="56">
        <f t="shared" si="12"/>
        <v>0.0832</v>
      </c>
      <c r="R24" s="23">
        <f t="shared" si="13"/>
        <v>5.40314126560564</v>
      </c>
      <c r="S24" s="2">
        <f t="shared" si="14"/>
        <v>88.6031412656056</v>
      </c>
      <c r="T24" s="33">
        <f t="shared" si="15"/>
        <v>54.3297197241061</v>
      </c>
      <c r="V24" s="41"/>
      <c r="W24" s="41"/>
      <c r="X24" s="41"/>
      <c r="Y24" s="41"/>
      <c r="Z24" s="41"/>
    </row>
    <row r="25" spans="1:26" ht="15">
      <c r="A25" s="10">
        <v>13</v>
      </c>
      <c r="B25" s="23">
        <f t="shared" si="16"/>
        <v>657.142857142857</v>
      </c>
      <c r="C25" s="16">
        <f t="shared" si="1"/>
        <v>54.6742857142857</v>
      </c>
      <c r="D25" s="56">
        <f t="shared" si="2"/>
        <v>0.0832</v>
      </c>
      <c r="E25" s="56">
        <f t="shared" si="3"/>
        <v>0.0546742857142857</v>
      </c>
      <c r="F25" s="23">
        <f t="shared" si="4"/>
        <v>28.5714285714286</v>
      </c>
      <c r="G25" s="23">
        <f t="shared" si="5"/>
        <v>83.2457142857143</v>
      </c>
      <c r="H25" s="31">
        <f t="shared" si="6"/>
        <v>29.4543482041124</v>
      </c>
      <c r="I25" s="23">
        <v>1000</v>
      </c>
      <c r="J25" s="23">
        <f t="shared" si="7"/>
        <v>41.6</v>
      </c>
      <c r="K25" s="56">
        <f t="shared" si="8"/>
        <v>0.0416</v>
      </c>
      <c r="L25" s="23">
        <f t="shared" si="9"/>
        <v>13.1469868580851</v>
      </c>
      <c r="M25" s="23">
        <f t="shared" si="10"/>
        <v>54.7469868580851</v>
      </c>
      <c r="N25" s="31">
        <f t="shared" si="11"/>
        <v>32.2290567919291</v>
      </c>
      <c r="O25" s="36">
        <v>1000</v>
      </c>
      <c r="P25" s="22">
        <f t="shared" si="0"/>
        <v>83.2</v>
      </c>
      <c r="Q25" s="56">
        <f t="shared" si="12"/>
        <v>0.0832</v>
      </c>
      <c r="R25" s="23">
        <f t="shared" si="13"/>
        <v>5.40314126560564</v>
      </c>
      <c r="S25" s="2">
        <f t="shared" si="14"/>
        <v>88.6031412656056</v>
      </c>
      <c r="T25" s="33">
        <f t="shared" si="15"/>
        <v>52.1598691667686</v>
      </c>
      <c r="V25" s="41"/>
      <c r="W25" s="41"/>
      <c r="X25" s="41"/>
      <c r="Y25" s="41"/>
      <c r="Z25" s="41"/>
    </row>
    <row r="26" spans="1:26" ht="15">
      <c r="A26" s="10">
        <v>14</v>
      </c>
      <c r="B26" s="23">
        <f t="shared" si="16"/>
        <v>628.571428571429</v>
      </c>
      <c r="C26" s="16">
        <f t="shared" si="1"/>
        <v>52.2971428571429</v>
      </c>
      <c r="D26" s="56">
        <f t="shared" si="2"/>
        <v>0.0832</v>
      </c>
      <c r="E26" s="56">
        <f t="shared" si="3"/>
        <v>0.0522971428571429</v>
      </c>
      <c r="F26" s="23">
        <f t="shared" si="4"/>
        <v>28.5714285714286</v>
      </c>
      <c r="G26" s="23">
        <f t="shared" si="5"/>
        <v>80.8685714285714</v>
      </c>
      <c r="H26" s="31">
        <f t="shared" si="6"/>
        <v>26.4154888626388</v>
      </c>
      <c r="I26" s="23">
        <v>1000</v>
      </c>
      <c r="J26" s="23">
        <f t="shared" si="7"/>
        <v>41.6</v>
      </c>
      <c r="K26" s="56">
        <f t="shared" si="8"/>
        <v>0.0416</v>
      </c>
      <c r="L26" s="23">
        <f t="shared" si="9"/>
        <v>13.1469868580851</v>
      </c>
      <c r="M26" s="23">
        <f t="shared" si="10"/>
        <v>54.7469868580851</v>
      </c>
      <c r="N26" s="31">
        <f t="shared" si="11"/>
        <v>30.9418748002391</v>
      </c>
      <c r="O26" s="36">
        <v>1000</v>
      </c>
      <c r="P26" s="22">
        <f t="shared" si="0"/>
        <v>83.2</v>
      </c>
      <c r="Q26" s="56">
        <f t="shared" si="12"/>
        <v>0.0832</v>
      </c>
      <c r="R26" s="23">
        <f t="shared" si="13"/>
        <v>5.40314126560564</v>
      </c>
      <c r="S26" s="2">
        <f t="shared" si="14"/>
        <v>88.6031412656056</v>
      </c>
      <c r="T26" s="33">
        <f t="shared" si="15"/>
        <v>50.0766793075735</v>
      </c>
      <c r="V26" s="41"/>
      <c r="W26" s="41"/>
      <c r="X26" s="41"/>
      <c r="Y26" s="41"/>
      <c r="Z26" s="41"/>
    </row>
    <row r="27" spans="1:26" ht="15">
      <c r="A27" s="10">
        <v>15</v>
      </c>
      <c r="B27" s="23">
        <f t="shared" si="16"/>
        <v>600</v>
      </c>
      <c r="C27" s="16">
        <f t="shared" si="1"/>
        <v>49.92</v>
      </c>
      <c r="D27" s="56">
        <f t="shared" si="2"/>
        <v>0.0832</v>
      </c>
      <c r="E27" s="56">
        <f t="shared" si="3"/>
        <v>0.04992</v>
      </c>
      <c r="F27" s="23">
        <f t="shared" si="4"/>
        <v>28.5714285714286</v>
      </c>
      <c r="G27" s="23">
        <f t="shared" si="5"/>
        <v>78.4914285714286</v>
      </c>
      <c r="H27" s="31">
        <f t="shared" si="6"/>
        <v>23.6696841848905</v>
      </c>
      <c r="I27" s="23">
        <v>1000</v>
      </c>
      <c r="J27" s="23">
        <f t="shared" si="7"/>
        <v>41.6</v>
      </c>
      <c r="K27" s="56">
        <f t="shared" si="8"/>
        <v>0.0416</v>
      </c>
      <c r="L27" s="23">
        <f t="shared" si="9"/>
        <v>13.1469868580851</v>
      </c>
      <c r="M27" s="23">
        <f t="shared" si="10"/>
        <v>54.7469868580851</v>
      </c>
      <c r="N27" s="31">
        <f t="shared" si="11"/>
        <v>29.7061009986935</v>
      </c>
      <c r="O27" s="36">
        <v>1000</v>
      </c>
      <c r="P27" s="22">
        <f t="shared" si="0"/>
        <v>83.2</v>
      </c>
      <c r="Q27" s="56">
        <f t="shared" si="12"/>
        <v>0.0832</v>
      </c>
      <c r="R27" s="23">
        <f t="shared" si="13"/>
        <v>5.40314126560564</v>
      </c>
      <c r="S27" s="2">
        <f t="shared" si="14"/>
        <v>88.6031412656056</v>
      </c>
      <c r="T27" s="33">
        <f t="shared" si="15"/>
        <v>48.0766890433693</v>
      </c>
      <c r="V27" s="41"/>
      <c r="W27" s="41"/>
      <c r="X27" s="41"/>
      <c r="Y27" s="41"/>
      <c r="Z27" s="41"/>
    </row>
    <row r="28" spans="1:26" ht="15">
      <c r="A28" s="10">
        <v>16</v>
      </c>
      <c r="B28" s="23">
        <f t="shared" si="16"/>
        <v>571.428571428572</v>
      </c>
      <c r="C28" s="16">
        <f t="shared" si="1"/>
        <v>47.5428571428572</v>
      </c>
      <c r="D28" s="56">
        <f t="shared" si="2"/>
        <v>0.0832</v>
      </c>
      <c r="E28" s="56">
        <f t="shared" si="3"/>
        <v>0.0475428571428572</v>
      </c>
      <c r="F28" s="23">
        <f t="shared" si="4"/>
        <v>28.5714285714286</v>
      </c>
      <c r="G28" s="23">
        <f t="shared" si="5"/>
        <v>76.1142857142857</v>
      </c>
      <c r="H28" s="31">
        <f t="shared" si="6"/>
        <v>21.1898437683309</v>
      </c>
      <c r="I28" s="23">
        <v>1000</v>
      </c>
      <c r="J28" s="23">
        <f t="shared" si="7"/>
        <v>41.6</v>
      </c>
      <c r="K28" s="56">
        <f t="shared" si="8"/>
        <v>0.0416</v>
      </c>
      <c r="L28" s="23">
        <f t="shared" si="9"/>
        <v>13.1469868580851</v>
      </c>
      <c r="M28" s="23">
        <f t="shared" si="10"/>
        <v>54.7469868580851</v>
      </c>
      <c r="N28" s="31">
        <f t="shared" si="11"/>
        <v>28.5196822184077</v>
      </c>
      <c r="O28" s="36">
        <v>1000</v>
      </c>
      <c r="P28" s="22">
        <f t="shared" si="0"/>
        <v>83.2</v>
      </c>
      <c r="Q28" s="56">
        <f t="shared" si="12"/>
        <v>0.0832</v>
      </c>
      <c r="R28" s="23">
        <f t="shared" si="13"/>
        <v>5.40314126560564</v>
      </c>
      <c r="S28" s="2">
        <f t="shared" si="14"/>
        <v>88.6031412656056</v>
      </c>
      <c r="T28" s="33">
        <f t="shared" si="15"/>
        <v>46.1565755024667</v>
      </c>
      <c r="U28" s="41"/>
      <c r="V28" s="41"/>
      <c r="W28" s="41"/>
      <c r="X28" s="41"/>
      <c r="Y28" s="41"/>
      <c r="Z28" s="41"/>
    </row>
    <row r="29" spans="1:23" ht="15">
      <c r="A29" s="10">
        <v>17</v>
      </c>
      <c r="B29" s="23">
        <f t="shared" si="16"/>
        <v>542.857142857143</v>
      </c>
      <c r="C29" s="16">
        <f t="shared" si="1"/>
        <v>45.1657142857143</v>
      </c>
      <c r="D29" s="56">
        <f t="shared" si="2"/>
        <v>0.0832</v>
      </c>
      <c r="E29" s="56">
        <f t="shared" si="3"/>
        <v>0.0451657142857143</v>
      </c>
      <c r="F29" s="23">
        <f t="shared" si="4"/>
        <v>28.5714285714286</v>
      </c>
      <c r="G29" s="23">
        <f t="shared" si="5"/>
        <v>73.7371428571429</v>
      </c>
      <c r="H29" s="31">
        <f t="shared" si="6"/>
        <v>18.9513098761526</v>
      </c>
      <c r="I29" s="23">
        <v>1000</v>
      </c>
      <c r="J29" s="23">
        <f t="shared" si="7"/>
        <v>41.6</v>
      </c>
      <c r="K29" s="56">
        <f t="shared" si="8"/>
        <v>0.0416</v>
      </c>
      <c r="L29" s="23">
        <f t="shared" si="9"/>
        <v>13.1469868580851</v>
      </c>
      <c r="M29" s="23">
        <f t="shared" si="10"/>
        <v>54.7469868580851</v>
      </c>
      <c r="N29" s="31">
        <f t="shared" si="11"/>
        <v>27.380647291098</v>
      </c>
      <c r="O29" s="36">
        <v>1000</v>
      </c>
      <c r="P29" s="22">
        <f t="shared" si="0"/>
        <v>83.2</v>
      </c>
      <c r="Q29" s="56">
        <f t="shared" si="12"/>
        <v>0.0832</v>
      </c>
      <c r="R29" s="23">
        <f t="shared" si="13"/>
        <v>5.40314126560564</v>
      </c>
      <c r="S29" s="2">
        <f t="shared" si="14"/>
        <v>88.6031412656056</v>
      </c>
      <c r="T29" s="33">
        <f t="shared" si="15"/>
        <v>44.3131485238736</v>
      </c>
      <c r="U29" s="41"/>
      <c r="V29" s="41"/>
      <c r="W29" s="41"/>
    </row>
    <row r="30" spans="1:23" ht="15">
      <c r="A30" s="10">
        <v>18</v>
      </c>
      <c r="B30" s="23">
        <f t="shared" si="16"/>
        <v>514.285714285715</v>
      </c>
      <c r="C30" s="16">
        <f t="shared" si="1"/>
        <v>42.7885714285715</v>
      </c>
      <c r="D30" s="56">
        <f t="shared" si="2"/>
        <v>0.0832</v>
      </c>
      <c r="E30" s="56">
        <f t="shared" si="3"/>
        <v>0.0427885714285715</v>
      </c>
      <c r="F30" s="23">
        <f t="shared" si="4"/>
        <v>28.5714285714286</v>
      </c>
      <c r="G30" s="23">
        <f t="shared" si="5"/>
        <v>71.36</v>
      </c>
      <c r="H30" s="31">
        <f t="shared" si="6"/>
        <v>16.9316435588625</v>
      </c>
      <c r="I30" s="23">
        <v>1000</v>
      </c>
      <c r="J30" s="23">
        <f t="shared" si="7"/>
        <v>41.6</v>
      </c>
      <c r="K30" s="56">
        <f t="shared" si="8"/>
        <v>0.0416</v>
      </c>
      <c r="L30" s="23">
        <f t="shared" si="9"/>
        <v>13.1469868580851</v>
      </c>
      <c r="M30" s="23">
        <f t="shared" si="10"/>
        <v>54.7469868580851</v>
      </c>
      <c r="N30" s="31">
        <f t="shared" si="11"/>
        <v>26.2871037740957</v>
      </c>
      <c r="O30" s="36">
        <v>1000</v>
      </c>
      <c r="P30" s="22">
        <f t="shared" si="0"/>
        <v>83.2</v>
      </c>
      <c r="Q30" s="56">
        <f t="shared" si="12"/>
        <v>0.0832</v>
      </c>
      <c r="R30" s="23">
        <f t="shared" si="13"/>
        <v>5.40314126560564</v>
      </c>
      <c r="S30" s="2">
        <f t="shared" si="14"/>
        <v>88.6031412656056</v>
      </c>
      <c r="T30" s="33">
        <f t="shared" si="15"/>
        <v>42.5433453570215</v>
      </c>
      <c r="U30" s="41"/>
      <c r="V30" s="41"/>
      <c r="W30" s="41"/>
    </row>
    <row r="31" spans="1:23" ht="15">
      <c r="A31" s="10">
        <v>19</v>
      </c>
      <c r="B31" s="23">
        <f t="shared" si="16"/>
        <v>485.714285714286</v>
      </c>
      <c r="C31" s="16">
        <f t="shared" si="1"/>
        <v>40.4114285714286</v>
      </c>
      <c r="D31" s="56">
        <f t="shared" si="2"/>
        <v>0.0832</v>
      </c>
      <c r="E31" s="56">
        <f t="shared" si="3"/>
        <v>0.0404114285714286</v>
      </c>
      <c r="F31" s="23">
        <f t="shared" si="4"/>
        <v>28.5714285714286</v>
      </c>
      <c r="G31" s="23">
        <f t="shared" si="5"/>
        <v>68.9828571428572</v>
      </c>
      <c r="H31" s="31">
        <f t="shared" si="6"/>
        <v>15.1104292796556</v>
      </c>
      <c r="I31" s="23">
        <v>1000</v>
      </c>
      <c r="J31" s="23">
        <f t="shared" si="7"/>
        <v>41.6</v>
      </c>
      <c r="K31" s="56">
        <f t="shared" si="8"/>
        <v>0.0416</v>
      </c>
      <c r="L31" s="23">
        <f t="shared" si="9"/>
        <v>13.1469868580851</v>
      </c>
      <c r="M31" s="23">
        <f t="shared" si="10"/>
        <v>54.7469868580851</v>
      </c>
      <c r="N31" s="31">
        <f t="shared" si="11"/>
        <v>25.2372348061594</v>
      </c>
      <c r="O31" s="36">
        <v>1000</v>
      </c>
      <c r="P31" s="22">
        <f t="shared" si="0"/>
        <v>83.2</v>
      </c>
      <c r="Q31" s="56">
        <f t="shared" si="12"/>
        <v>0.0832</v>
      </c>
      <c r="R31" s="23">
        <f t="shared" si="13"/>
        <v>5.40314126560564</v>
      </c>
      <c r="S31" s="2">
        <f t="shared" si="14"/>
        <v>88.6031412656056</v>
      </c>
      <c r="T31" s="33">
        <f t="shared" si="15"/>
        <v>40.8442255731773</v>
      </c>
      <c r="U31" s="41"/>
      <c r="V31" s="41"/>
      <c r="W31" s="41"/>
    </row>
    <row r="32" spans="1:20" ht="15">
      <c r="A32" s="10">
        <v>20</v>
      </c>
      <c r="B32" s="23">
        <f t="shared" si="16"/>
        <v>457.142857142857</v>
      </c>
      <c r="C32" s="16">
        <f t="shared" si="1"/>
        <v>38.0342857142857</v>
      </c>
      <c r="D32" s="56">
        <f t="shared" si="2"/>
        <v>0.0832</v>
      </c>
      <c r="E32" s="56">
        <f t="shared" si="3"/>
        <v>0.0380342857142857</v>
      </c>
      <c r="F32" s="23">
        <f t="shared" si="4"/>
        <v>28.5714285714286</v>
      </c>
      <c r="G32" s="23">
        <f t="shared" si="5"/>
        <v>66.6057142857143</v>
      </c>
      <c r="H32" s="31">
        <f t="shared" si="6"/>
        <v>13.4690964628637</v>
      </c>
      <c r="I32" s="23">
        <v>1000</v>
      </c>
      <c r="J32" s="23">
        <f t="shared" si="7"/>
        <v>41.6</v>
      </c>
      <c r="K32" s="56">
        <f t="shared" si="8"/>
        <v>0.0416</v>
      </c>
      <c r="L32" s="23">
        <f t="shared" si="9"/>
        <v>13.1469868580851</v>
      </c>
      <c r="M32" s="23">
        <f t="shared" si="10"/>
        <v>54.7469868580851</v>
      </c>
      <c r="N32" s="31">
        <f t="shared" si="11"/>
        <v>24.2292960888627</v>
      </c>
      <c r="O32" s="36">
        <v>1000</v>
      </c>
      <c r="P32" s="22">
        <f t="shared" si="0"/>
        <v>83.2</v>
      </c>
      <c r="Q32" s="56">
        <f t="shared" si="12"/>
        <v>0.0832</v>
      </c>
      <c r="R32" s="23">
        <f t="shared" si="13"/>
        <v>5.40314126560564</v>
      </c>
      <c r="S32" s="2">
        <f t="shared" si="14"/>
        <v>88.6031412656056</v>
      </c>
      <c r="T32" s="33">
        <f t="shared" si="15"/>
        <v>39.2129661800857</v>
      </c>
    </row>
    <row r="33" spans="1:20" ht="15">
      <c r="A33" s="10">
        <v>21</v>
      </c>
      <c r="B33" s="23">
        <f t="shared" si="16"/>
        <v>428.571428571429</v>
      </c>
      <c r="C33" s="16">
        <f t="shared" si="1"/>
        <v>35.6571428571429</v>
      </c>
      <c r="D33" s="56">
        <f t="shared" si="2"/>
        <v>0.0832</v>
      </c>
      <c r="E33" s="56">
        <f t="shared" si="3"/>
        <v>0.0356571428571429</v>
      </c>
      <c r="F33" s="23">
        <f t="shared" si="4"/>
        <v>28.5714285714286</v>
      </c>
      <c r="G33" s="23">
        <f t="shared" si="5"/>
        <v>64.2285714285715</v>
      </c>
      <c r="H33" s="31">
        <f t="shared" si="6"/>
        <v>11.9907565184245</v>
      </c>
      <c r="I33" s="23">
        <v>1000</v>
      </c>
      <c r="J33" s="23">
        <f t="shared" si="7"/>
        <v>41.6</v>
      </c>
      <c r="K33" s="56">
        <f t="shared" si="8"/>
        <v>0.0416</v>
      </c>
      <c r="L33" s="23">
        <f t="shared" si="9"/>
        <v>13.1469868580851</v>
      </c>
      <c r="M33" s="23">
        <f t="shared" si="10"/>
        <v>54.7469868580851</v>
      </c>
      <c r="N33" s="31">
        <f t="shared" si="11"/>
        <v>23.2616129885395</v>
      </c>
      <c r="O33" s="36">
        <v>1000</v>
      </c>
      <c r="P33" s="22">
        <f t="shared" si="0"/>
        <v>83.2</v>
      </c>
      <c r="Q33" s="56">
        <f t="shared" si="12"/>
        <v>0.0832</v>
      </c>
      <c r="R33" s="23">
        <f t="shared" si="13"/>
        <v>5.40314126560564</v>
      </c>
      <c r="S33" s="2">
        <f t="shared" si="14"/>
        <v>88.6031412656056</v>
      </c>
      <c r="T33" s="33">
        <f t="shared" si="15"/>
        <v>37.6468569317259</v>
      </c>
    </row>
    <row r="34" spans="1:20" ht="15">
      <c r="A34" s="10">
        <v>22</v>
      </c>
      <c r="B34" s="23">
        <f t="shared" si="16"/>
        <v>400</v>
      </c>
      <c r="C34" s="16">
        <f t="shared" si="1"/>
        <v>33.28</v>
      </c>
      <c r="D34" s="56">
        <f t="shared" si="2"/>
        <v>0.0832</v>
      </c>
      <c r="E34" s="56">
        <f t="shared" si="3"/>
        <v>0.03328</v>
      </c>
      <c r="F34" s="23">
        <f t="shared" si="4"/>
        <v>28.5714285714286</v>
      </c>
      <c r="G34" s="23">
        <f t="shared" si="5"/>
        <v>61.8514285714286</v>
      </c>
      <c r="H34" s="31">
        <f t="shared" si="6"/>
        <v>10.6600540177702</v>
      </c>
      <c r="I34" s="23">
        <v>1000</v>
      </c>
      <c r="J34" s="23">
        <f t="shared" si="7"/>
        <v>41.6</v>
      </c>
      <c r="K34" s="56">
        <f t="shared" si="8"/>
        <v>0.0416</v>
      </c>
      <c r="L34" s="23">
        <f t="shared" si="9"/>
        <v>13.1469868580851</v>
      </c>
      <c r="M34" s="23">
        <f t="shared" si="10"/>
        <v>54.7469868580851</v>
      </c>
      <c r="N34" s="31">
        <f t="shared" si="11"/>
        <v>22.3325777539742</v>
      </c>
      <c r="O34" s="36">
        <v>1000</v>
      </c>
      <c r="P34" s="22">
        <f t="shared" si="0"/>
        <v>83.2</v>
      </c>
      <c r="Q34" s="56">
        <f t="shared" si="12"/>
        <v>0.0832</v>
      </c>
      <c r="R34" s="23">
        <f t="shared" si="13"/>
        <v>5.40314126560564</v>
      </c>
      <c r="S34" s="2">
        <f t="shared" si="14"/>
        <v>88.6031412656056</v>
      </c>
      <c r="T34" s="33">
        <f t="shared" si="15"/>
        <v>36.1432958253897</v>
      </c>
    </row>
    <row r="35" spans="1:20" ht="15">
      <c r="A35" s="10">
        <v>23</v>
      </c>
      <c r="B35" s="23">
        <f t="shared" si="16"/>
        <v>371.428571428572</v>
      </c>
      <c r="C35" s="16">
        <f t="shared" si="1"/>
        <v>30.9028571428572</v>
      </c>
      <c r="D35" s="56">
        <f t="shared" si="2"/>
        <v>0.0832</v>
      </c>
      <c r="E35" s="56">
        <f t="shared" si="3"/>
        <v>0.0309028571428572</v>
      </c>
      <c r="F35" s="23">
        <f t="shared" si="4"/>
        <v>28.5714285714286</v>
      </c>
      <c r="G35" s="23">
        <f t="shared" si="5"/>
        <v>59.4742857142857</v>
      </c>
      <c r="H35" s="31">
        <f t="shared" si="6"/>
        <v>9.46303080871695</v>
      </c>
      <c r="I35" s="23">
        <v>1000</v>
      </c>
      <c r="J35" s="23">
        <f t="shared" si="7"/>
        <v>41.6</v>
      </c>
      <c r="K35" s="56">
        <f t="shared" si="8"/>
        <v>0.0416</v>
      </c>
      <c r="L35" s="23">
        <f t="shared" si="9"/>
        <v>13.1469868580851</v>
      </c>
      <c r="M35" s="23">
        <f t="shared" si="10"/>
        <v>54.7469868580851</v>
      </c>
      <c r="N35" s="31">
        <f t="shared" si="11"/>
        <v>21.4406468452133</v>
      </c>
      <c r="O35" s="36">
        <v>1000</v>
      </c>
      <c r="P35" s="22">
        <f t="shared" si="0"/>
        <v>83.2</v>
      </c>
      <c r="Q35" s="56">
        <f t="shared" si="12"/>
        <v>0.0832</v>
      </c>
      <c r="R35" s="23">
        <f t="shared" si="13"/>
        <v>5.40314126560564</v>
      </c>
      <c r="S35" s="2">
        <f t="shared" si="14"/>
        <v>88.6031412656056</v>
      </c>
      <c r="T35" s="33">
        <f t="shared" si="15"/>
        <v>34.6997847786</v>
      </c>
    </row>
    <row r="36" spans="1:20" ht="15">
      <c r="A36" s="10">
        <v>24</v>
      </c>
      <c r="B36" s="23">
        <f t="shared" si="16"/>
        <v>342.857142857143</v>
      </c>
      <c r="C36" s="16">
        <f t="shared" si="1"/>
        <v>28.5257142857143</v>
      </c>
      <c r="D36" s="56">
        <f t="shared" si="2"/>
        <v>0.0832</v>
      </c>
      <c r="E36" s="56">
        <f t="shared" si="3"/>
        <v>0.0285257142857143</v>
      </c>
      <c r="F36" s="23">
        <f t="shared" si="4"/>
        <v>28.5714285714286</v>
      </c>
      <c r="G36" s="23">
        <f t="shared" si="5"/>
        <v>57.0971428571429</v>
      </c>
      <c r="H36" s="31">
        <f t="shared" si="6"/>
        <v>8.38700195969544</v>
      </c>
      <c r="I36" s="23">
        <v>1000</v>
      </c>
      <c r="J36" s="23">
        <f t="shared" si="7"/>
        <v>41.6</v>
      </c>
      <c r="K36" s="56">
        <f t="shared" si="8"/>
        <v>0.0416</v>
      </c>
      <c r="L36" s="23">
        <f t="shared" si="9"/>
        <v>13.1469868580851</v>
      </c>
      <c r="M36" s="23">
        <f t="shared" si="10"/>
        <v>54.7469868580851</v>
      </c>
      <c r="N36" s="31">
        <f t="shared" si="11"/>
        <v>20.5843383690604</v>
      </c>
      <c r="O36" s="36">
        <v>1000</v>
      </c>
      <c r="P36" s="22">
        <f t="shared" si="0"/>
        <v>83.2</v>
      </c>
      <c r="Q36" s="56">
        <f t="shared" si="12"/>
        <v>0.0832</v>
      </c>
      <c r="R36" s="23">
        <f t="shared" si="13"/>
        <v>5.40314126560564</v>
      </c>
      <c r="S36" s="2">
        <f t="shared" si="14"/>
        <v>88.6031412656056</v>
      </c>
      <c r="T36" s="33">
        <f t="shared" si="15"/>
        <v>33.3139254786866</v>
      </c>
    </row>
    <row r="37" spans="1:20" ht="15">
      <c r="A37" s="10">
        <v>25</v>
      </c>
      <c r="B37" s="23">
        <f t="shared" si="16"/>
        <v>314.285714285715</v>
      </c>
      <c r="C37" s="16">
        <f t="shared" si="1"/>
        <v>26.1485714285715</v>
      </c>
      <c r="D37" s="56">
        <f t="shared" si="2"/>
        <v>0.0832</v>
      </c>
      <c r="E37" s="56">
        <f t="shared" si="3"/>
        <v>0.0261485714285715</v>
      </c>
      <c r="F37" s="23">
        <f t="shared" si="4"/>
        <v>28.5714285714286</v>
      </c>
      <c r="G37" s="23">
        <f t="shared" si="5"/>
        <v>54.72</v>
      </c>
      <c r="H37" s="31">
        <f t="shared" si="6"/>
        <v>7.42044251779225</v>
      </c>
      <c r="I37" s="23">
        <v>1000</v>
      </c>
      <c r="J37" s="23">
        <f t="shared" si="7"/>
        <v>41.6</v>
      </c>
      <c r="K37" s="56">
        <f t="shared" si="8"/>
        <v>0.0416</v>
      </c>
      <c r="L37" s="23">
        <f t="shared" si="9"/>
        <v>13.1469868580851</v>
      </c>
      <c r="M37" s="23">
        <f t="shared" si="10"/>
        <v>54.7469868580851</v>
      </c>
      <c r="N37" s="31">
        <f t="shared" si="11"/>
        <v>19.7622296169934</v>
      </c>
      <c r="O37" s="36">
        <v>1000</v>
      </c>
      <c r="P37" s="22">
        <f t="shared" si="0"/>
        <v>83.2</v>
      </c>
      <c r="Q37" s="56">
        <f t="shared" si="12"/>
        <v>0.0832</v>
      </c>
      <c r="R37" s="23">
        <f t="shared" si="13"/>
        <v>5.40314126560564</v>
      </c>
      <c r="S37" s="2">
        <f t="shared" si="14"/>
        <v>88.6031412656056</v>
      </c>
      <c r="T37" s="33">
        <f t="shared" si="15"/>
        <v>31.9834153981246</v>
      </c>
    </row>
    <row r="38" spans="1:20" ht="15">
      <c r="A38" s="10">
        <v>26</v>
      </c>
      <c r="B38" s="23">
        <f t="shared" si="16"/>
        <v>285.714285714286</v>
      </c>
      <c r="C38" s="16">
        <f t="shared" si="1"/>
        <v>23.7714285714286</v>
      </c>
      <c r="D38" s="56">
        <f t="shared" si="2"/>
        <v>0.0832</v>
      </c>
      <c r="E38" s="56">
        <f t="shared" si="3"/>
        <v>0.0237714285714286</v>
      </c>
      <c r="F38" s="23">
        <f t="shared" si="4"/>
        <v>28.5714285714286</v>
      </c>
      <c r="G38" s="23">
        <f t="shared" si="5"/>
        <v>52.3428571428572</v>
      </c>
      <c r="H38" s="31">
        <f t="shared" si="6"/>
        <v>6.55288415128797</v>
      </c>
      <c r="I38" s="23">
        <v>1000</v>
      </c>
      <c r="J38" s="23">
        <f t="shared" si="7"/>
        <v>41.6</v>
      </c>
      <c r="K38" s="56">
        <f t="shared" si="8"/>
        <v>0.0416</v>
      </c>
      <c r="L38" s="23">
        <f t="shared" si="9"/>
        <v>13.1469868580851</v>
      </c>
      <c r="M38" s="23">
        <f t="shared" si="10"/>
        <v>54.7469868580851</v>
      </c>
      <c r="N38" s="31">
        <f t="shared" si="11"/>
        <v>18.9729547014146</v>
      </c>
      <c r="O38" s="36">
        <v>1000</v>
      </c>
      <c r="P38" s="22">
        <f t="shared" si="0"/>
        <v>83.2</v>
      </c>
      <c r="Q38" s="56">
        <f t="shared" si="12"/>
        <v>0.0832</v>
      </c>
      <c r="R38" s="23">
        <f t="shared" si="13"/>
        <v>5.40314126560564</v>
      </c>
      <c r="S38" s="2">
        <f t="shared" si="14"/>
        <v>88.6031412656056</v>
      </c>
      <c r="T38" s="33">
        <f t="shared" si="15"/>
        <v>30.7060439690136</v>
      </c>
    </row>
    <row r="39" spans="1:20" ht="15">
      <c r="A39" s="10">
        <v>27</v>
      </c>
      <c r="B39" s="23">
        <f t="shared" si="16"/>
        <v>257.142857142858</v>
      </c>
      <c r="C39" s="16">
        <f t="shared" si="1"/>
        <v>21.3942857142857</v>
      </c>
      <c r="D39" s="56">
        <f t="shared" si="2"/>
        <v>0.0832</v>
      </c>
      <c r="E39" s="56">
        <f t="shared" si="3"/>
        <v>0.0213942857142857</v>
      </c>
      <c r="F39" s="23">
        <f t="shared" si="4"/>
        <v>28.5714285714286</v>
      </c>
      <c r="G39" s="23">
        <f t="shared" si="5"/>
        <v>49.9657142857143</v>
      </c>
      <c r="H39" s="31">
        <f t="shared" si="6"/>
        <v>5.77482082633839</v>
      </c>
      <c r="I39" s="23">
        <v>1000</v>
      </c>
      <c r="J39" s="23">
        <f t="shared" si="7"/>
        <v>41.6</v>
      </c>
      <c r="K39" s="56">
        <f t="shared" si="8"/>
        <v>0.0416</v>
      </c>
      <c r="L39" s="23">
        <f t="shared" si="9"/>
        <v>13.1469868580851</v>
      </c>
      <c r="M39" s="23">
        <f t="shared" si="10"/>
        <v>54.7469868580851</v>
      </c>
      <c r="N39" s="31">
        <f t="shared" si="11"/>
        <v>18.2152022863043</v>
      </c>
      <c r="O39" s="36">
        <v>1000</v>
      </c>
      <c r="P39" s="22">
        <f t="shared" si="0"/>
        <v>83.2</v>
      </c>
      <c r="Q39" s="56">
        <f t="shared" si="12"/>
        <v>0.0832</v>
      </c>
      <c r="R39" s="23">
        <f t="shared" si="13"/>
        <v>5.40314126560564</v>
      </c>
      <c r="S39" s="2">
        <f t="shared" si="14"/>
        <v>88.6031412656056</v>
      </c>
      <c r="T39" s="33">
        <f t="shared" si="15"/>
        <v>29.4796889103434</v>
      </c>
    </row>
    <row r="40" spans="1:20" ht="15">
      <c r="A40" s="10">
        <v>28</v>
      </c>
      <c r="B40" s="23">
        <f t="shared" si="16"/>
        <v>228.571428571429</v>
      </c>
      <c r="C40" s="16">
        <f t="shared" si="1"/>
        <v>19.0171428571429</v>
      </c>
      <c r="D40" s="56">
        <f t="shared" si="2"/>
        <v>0.0832</v>
      </c>
      <c r="E40" s="56">
        <f t="shared" si="3"/>
        <v>0.0190171428571429</v>
      </c>
      <c r="F40" s="23">
        <f t="shared" si="4"/>
        <v>28.5714285714286</v>
      </c>
      <c r="G40" s="23">
        <f t="shared" si="5"/>
        <v>47.5885714285715</v>
      </c>
      <c r="H40" s="31">
        <f t="shared" si="6"/>
        <v>5.07762273976117</v>
      </c>
      <c r="I40" s="23">
        <v>1000</v>
      </c>
      <c r="J40" s="23">
        <f t="shared" si="7"/>
        <v>41.6</v>
      </c>
      <c r="K40" s="56">
        <f t="shared" si="8"/>
        <v>0.0416</v>
      </c>
      <c r="L40" s="23">
        <f t="shared" si="9"/>
        <v>13.1469868580851</v>
      </c>
      <c r="M40" s="23">
        <f t="shared" si="10"/>
        <v>54.7469868580851</v>
      </c>
      <c r="N40" s="31">
        <f t="shared" si="11"/>
        <v>17.4877134085103</v>
      </c>
      <c r="O40" s="36">
        <v>1000</v>
      </c>
      <c r="P40" s="22">
        <f t="shared" si="0"/>
        <v>83.2</v>
      </c>
      <c r="Q40" s="56">
        <f t="shared" si="12"/>
        <v>0.0832</v>
      </c>
      <c r="R40" s="23">
        <f t="shared" si="13"/>
        <v>5.40314126560564</v>
      </c>
      <c r="S40" s="2">
        <f t="shared" si="14"/>
        <v>88.6031412656056</v>
      </c>
      <c r="T40" s="33">
        <f t="shared" si="15"/>
        <v>28.3023127019426</v>
      </c>
    </row>
    <row r="41" spans="1:20" ht="15">
      <c r="A41" s="10">
        <v>29</v>
      </c>
      <c r="B41" s="23">
        <f t="shared" si="16"/>
        <v>200</v>
      </c>
      <c r="C41" s="16">
        <f t="shared" si="1"/>
        <v>16.64</v>
      </c>
      <c r="D41" s="56">
        <f t="shared" si="2"/>
        <v>0.0832</v>
      </c>
      <c r="E41" s="56">
        <f t="shared" si="3"/>
        <v>0.01664</v>
      </c>
      <c r="F41" s="23">
        <f t="shared" si="4"/>
        <v>28.5714285714286</v>
      </c>
      <c r="G41" s="23">
        <f t="shared" si="5"/>
        <v>45.2114285714286</v>
      </c>
      <c r="H41" s="31">
        <f t="shared" si="6"/>
        <v>4.45345779611252</v>
      </c>
      <c r="I41" s="23">
        <v>1000</v>
      </c>
      <c r="J41" s="23">
        <f t="shared" si="7"/>
        <v>41.6</v>
      </c>
      <c r="K41" s="56">
        <f t="shared" si="8"/>
        <v>0.0416</v>
      </c>
      <c r="L41" s="23">
        <f t="shared" si="9"/>
        <v>13.1469868580851</v>
      </c>
      <c r="M41" s="23">
        <f t="shared" si="10"/>
        <v>54.7469868580851</v>
      </c>
      <c r="N41" s="31">
        <f t="shared" si="11"/>
        <v>16.7892793860506</v>
      </c>
      <c r="O41" s="36">
        <v>1000</v>
      </c>
      <c r="P41" s="22">
        <f t="shared" si="0"/>
        <v>83.2</v>
      </c>
      <c r="Q41" s="56">
        <f t="shared" si="12"/>
        <v>0.0832</v>
      </c>
      <c r="R41" s="23">
        <f t="shared" si="13"/>
        <v>5.40314126560564</v>
      </c>
      <c r="S41" s="2">
        <f t="shared" si="14"/>
        <v>88.6031412656056</v>
      </c>
      <c r="T41" s="33">
        <f t="shared" si="15"/>
        <v>27.1719591992536</v>
      </c>
    </row>
    <row r="42" spans="1:20" ht="15">
      <c r="A42" s="10">
        <v>30</v>
      </c>
      <c r="B42" s="23">
        <f t="shared" si="16"/>
        <v>171.428571428572</v>
      </c>
      <c r="C42" s="16">
        <f t="shared" si="1"/>
        <v>14.2628571428572</v>
      </c>
      <c r="D42" s="56">
        <f t="shared" si="2"/>
        <v>0.0832</v>
      </c>
      <c r="E42" s="56">
        <f t="shared" si="3"/>
        <v>0.0142628571428572</v>
      </c>
      <c r="F42" s="23">
        <f t="shared" si="4"/>
        <v>28.5714285714286</v>
      </c>
      <c r="G42" s="23">
        <f t="shared" si="5"/>
        <v>42.8342857142857</v>
      </c>
      <c r="H42" s="31">
        <f t="shared" si="6"/>
        <v>3.89521997787837</v>
      </c>
      <c r="I42" s="23">
        <v>1000</v>
      </c>
      <c r="J42" s="23">
        <f t="shared" si="7"/>
        <v>41.6</v>
      </c>
      <c r="K42" s="56">
        <f t="shared" si="8"/>
        <v>0.0416</v>
      </c>
      <c r="L42" s="23">
        <f t="shared" si="9"/>
        <v>13.1469868580851</v>
      </c>
      <c r="M42" s="23">
        <f t="shared" si="10"/>
        <v>54.7469868580851</v>
      </c>
      <c r="N42" s="31">
        <f t="shared" si="11"/>
        <v>16.1187398099564</v>
      </c>
      <c r="O42" s="36">
        <v>1000</v>
      </c>
      <c r="P42" s="22">
        <f t="shared" si="0"/>
        <v>83.2</v>
      </c>
      <c r="Q42" s="56">
        <f t="shared" si="12"/>
        <v>0.0832</v>
      </c>
      <c r="R42" s="23">
        <f t="shared" si="13"/>
        <v>5.40314126560564</v>
      </c>
      <c r="S42" s="2">
        <f t="shared" si="14"/>
        <v>88.6031412656056</v>
      </c>
      <c r="T42" s="33">
        <f t="shared" si="15"/>
        <v>26.086750383308</v>
      </c>
    </row>
    <row r="43" spans="1:20" ht="15">
      <c r="A43" s="10">
        <v>31</v>
      </c>
      <c r="B43" s="23">
        <f t="shared" si="16"/>
        <v>142.857142857143</v>
      </c>
      <c r="C43" s="16">
        <f t="shared" si="1"/>
        <v>11.8857142857143</v>
      </c>
      <c r="D43" s="56">
        <f t="shared" si="2"/>
        <v>0.0832</v>
      </c>
      <c r="E43" s="56">
        <f t="shared" si="3"/>
        <v>0.0118857142857143</v>
      </c>
      <c r="F43" s="23">
        <f t="shared" si="4"/>
        <v>28.5714285714286</v>
      </c>
      <c r="G43" s="23">
        <f t="shared" si="5"/>
        <v>40.4571428571429</v>
      </c>
      <c r="H43" s="31">
        <f t="shared" si="6"/>
        <v>3.39646401312838</v>
      </c>
      <c r="I43" s="23">
        <v>1000</v>
      </c>
      <c r="J43" s="23">
        <f t="shared" si="7"/>
        <v>41.6</v>
      </c>
      <c r="K43" s="56">
        <f t="shared" si="8"/>
        <v>0.0416</v>
      </c>
      <c r="L43" s="23">
        <f t="shared" si="9"/>
        <v>13.1469868580851</v>
      </c>
      <c r="M43" s="23">
        <f t="shared" si="10"/>
        <v>54.7469868580851</v>
      </c>
      <c r="N43" s="31">
        <f t="shared" si="11"/>
        <v>15.4749806163176</v>
      </c>
      <c r="O43" s="36">
        <v>1000</v>
      </c>
      <c r="P43" s="22">
        <f t="shared" si="0"/>
        <v>83.2</v>
      </c>
      <c r="Q43" s="56">
        <f t="shared" si="12"/>
        <v>0.0832</v>
      </c>
      <c r="R43" s="23">
        <f t="shared" si="13"/>
        <v>5.40314126560564</v>
      </c>
      <c r="S43" s="2">
        <f t="shared" si="14"/>
        <v>88.6031412656056</v>
      </c>
      <c r="T43" s="33">
        <f t="shared" si="15"/>
        <v>25.0448832405031</v>
      </c>
    </row>
    <row r="44" spans="1:20" ht="15">
      <c r="A44" s="10">
        <v>32</v>
      </c>
      <c r="B44" s="23">
        <f t="shared" si="16"/>
        <v>114.285714285715</v>
      </c>
      <c r="C44" s="16">
        <f t="shared" si="1"/>
        <v>9.50857142857146</v>
      </c>
      <c r="D44" s="56">
        <f t="shared" si="2"/>
        <v>0.0832</v>
      </c>
      <c r="E44" s="56">
        <f t="shared" si="3"/>
        <v>0.00950857142857146</v>
      </c>
      <c r="F44" s="23">
        <f t="shared" si="4"/>
        <v>28.5714285714286</v>
      </c>
      <c r="G44" s="23">
        <f t="shared" si="5"/>
        <v>38.08</v>
      </c>
      <c r="H44" s="31">
        <f t="shared" si="6"/>
        <v>2.95134579581731</v>
      </c>
      <c r="I44" s="23">
        <v>1000</v>
      </c>
      <c r="J44" s="23">
        <f t="shared" si="7"/>
        <v>41.6</v>
      </c>
      <c r="K44" s="56">
        <f t="shared" si="8"/>
        <v>0.0416</v>
      </c>
      <c r="L44" s="23">
        <f t="shared" si="9"/>
        <v>13.1469868580851</v>
      </c>
      <c r="M44" s="23">
        <f t="shared" si="10"/>
        <v>54.7469868580851</v>
      </c>
      <c r="N44" s="31">
        <f t="shared" si="11"/>
        <v>14.856932235328</v>
      </c>
      <c r="O44" s="36">
        <v>1000</v>
      </c>
      <c r="P44" s="22">
        <f t="shared" si="0"/>
        <v>83.2</v>
      </c>
      <c r="Q44" s="56">
        <f t="shared" si="12"/>
        <v>0.0832</v>
      </c>
      <c r="R44" s="23">
        <f t="shared" si="13"/>
        <v>5.40314126560564</v>
      </c>
      <c r="S44" s="2">
        <f t="shared" si="14"/>
        <v>88.6031412656056</v>
      </c>
      <c r="T44" s="33">
        <f t="shared" si="15"/>
        <v>24.044626766996</v>
      </c>
    </row>
    <row r="45" spans="1:20" ht="15">
      <c r="A45" s="10">
        <v>33</v>
      </c>
      <c r="B45" s="23">
        <f t="shared" si="16"/>
        <v>85.7142857142861</v>
      </c>
      <c r="C45" s="16">
        <f t="shared" si="1"/>
        <v>7.1314285714286</v>
      </c>
      <c r="D45" s="56">
        <f t="shared" si="2"/>
        <v>0.0832</v>
      </c>
      <c r="E45" s="56">
        <f t="shared" si="3"/>
        <v>0.0071314285714286</v>
      </c>
      <c r="F45" s="23">
        <f t="shared" si="4"/>
        <v>28.5714285714286</v>
      </c>
      <c r="G45" s="23">
        <f t="shared" si="5"/>
        <v>35.7028571428572</v>
      </c>
      <c r="H45" s="31">
        <f t="shared" si="6"/>
        <v>2.55456806045903</v>
      </c>
      <c r="I45" s="23">
        <v>1000</v>
      </c>
      <c r="J45" s="23">
        <f t="shared" si="7"/>
        <v>41.6</v>
      </c>
      <c r="K45" s="56">
        <f t="shared" si="8"/>
        <v>0.0416</v>
      </c>
      <c r="L45" s="23">
        <f t="shared" si="9"/>
        <v>13.1469868580851</v>
      </c>
      <c r="M45" s="23">
        <f t="shared" si="10"/>
        <v>54.7469868580851</v>
      </c>
      <c r="N45" s="31">
        <f t="shared" si="11"/>
        <v>14.263567814255</v>
      </c>
      <c r="O45" s="36">
        <v>1000</v>
      </c>
      <c r="P45" s="22">
        <f t="shared" si="0"/>
        <v>83.2</v>
      </c>
      <c r="Q45" s="56">
        <f t="shared" si="12"/>
        <v>0.0832</v>
      </c>
      <c r="R45" s="23">
        <f t="shared" si="13"/>
        <v>5.40314126560564</v>
      </c>
      <c r="S45" s="2">
        <f t="shared" si="14"/>
        <v>88.6031412656056</v>
      </c>
      <c r="T45" s="33">
        <f t="shared" si="15"/>
        <v>23.0843190927381</v>
      </c>
    </row>
    <row r="46" spans="1:20" ht="15">
      <c r="A46" s="10">
        <v>34</v>
      </c>
      <c r="B46" s="23">
        <f t="shared" si="16"/>
        <v>57.1428571428575</v>
      </c>
      <c r="C46" s="16">
        <f t="shared" si="1"/>
        <v>4.75428571428575</v>
      </c>
      <c r="D46" s="56">
        <f t="shared" si="2"/>
        <v>0.0832</v>
      </c>
      <c r="E46" s="56">
        <f t="shared" si="3"/>
        <v>0.00475428571428575</v>
      </c>
      <c r="F46" s="23">
        <f t="shared" si="4"/>
        <v>28.5714285714286</v>
      </c>
      <c r="G46" s="23">
        <f t="shared" si="5"/>
        <v>33.3257142857143</v>
      </c>
      <c r="H46" s="31">
        <f t="shared" si="6"/>
        <v>2.20133085550405</v>
      </c>
      <c r="I46" s="23">
        <v>1000</v>
      </c>
      <c r="J46" s="23">
        <f t="shared" si="7"/>
        <v>41.6</v>
      </c>
      <c r="K46" s="56">
        <f t="shared" si="8"/>
        <v>0.0416</v>
      </c>
      <c r="L46" s="23">
        <f t="shared" si="9"/>
        <v>13.1469868580851</v>
      </c>
      <c r="M46" s="23">
        <f t="shared" si="10"/>
        <v>54.7469868580851</v>
      </c>
      <c r="N46" s="31">
        <f t="shared" si="11"/>
        <v>13.6939015113815</v>
      </c>
      <c r="O46" s="36">
        <v>1000</v>
      </c>
      <c r="P46" s="22">
        <f t="shared" si="0"/>
        <v>83.2</v>
      </c>
      <c r="Q46" s="56">
        <f t="shared" si="12"/>
        <v>0.0832</v>
      </c>
      <c r="R46" s="23">
        <f t="shared" si="13"/>
        <v>5.40314126560564</v>
      </c>
      <c r="S46" s="2">
        <f t="shared" si="14"/>
        <v>88.6031412656056</v>
      </c>
      <c r="T46" s="33">
        <f t="shared" si="15"/>
        <v>22.1623647203707</v>
      </c>
    </row>
    <row r="47" spans="1:20" ht="15.75">
      <c r="A47" s="11">
        <v>35</v>
      </c>
      <c r="B47" s="38">
        <f t="shared" si="16"/>
        <v>28.571428571429</v>
      </c>
      <c r="C47" s="16">
        <f t="shared" si="1"/>
        <v>2.37714285714289</v>
      </c>
      <c r="D47" s="56">
        <f t="shared" si="2"/>
        <v>0.0832</v>
      </c>
      <c r="E47" s="56">
        <f t="shared" si="3"/>
        <v>0.00237714285714289</v>
      </c>
      <c r="F47" s="38">
        <f t="shared" si="4"/>
        <v>28.5714285714286</v>
      </c>
      <c r="G47" s="38">
        <f t="shared" si="5"/>
        <v>30.9485714285715</v>
      </c>
      <c r="H47" s="31">
        <f t="shared" si="6"/>
        <v>1.88728639875176</v>
      </c>
      <c r="I47" s="23">
        <v>1000</v>
      </c>
      <c r="J47" s="46">
        <f t="shared" si="7"/>
        <v>41.6</v>
      </c>
      <c r="K47" s="56">
        <f t="shared" si="8"/>
        <v>0.0416</v>
      </c>
      <c r="L47" s="46">
        <f t="shared" si="9"/>
        <v>13.1469868580851</v>
      </c>
      <c r="M47" s="46">
        <f t="shared" si="10"/>
        <v>54.7469868580851</v>
      </c>
      <c r="N47" s="31">
        <f t="shared" si="11"/>
        <v>13.1469868580851</v>
      </c>
      <c r="O47" s="47">
        <v>1000</v>
      </c>
      <c r="P47" s="22">
        <f t="shared" si="0"/>
        <v>83.2</v>
      </c>
      <c r="Q47" s="56">
        <f t="shared" si="12"/>
        <v>0.0832</v>
      </c>
      <c r="R47" s="46">
        <f t="shared" si="13"/>
        <v>5.40314126560564</v>
      </c>
      <c r="S47" s="48">
        <f t="shared" si="14"/>
        <v>88.6031412656056</v>
      </c>
      <c r="T47" s="33">
        <f t="shared" si="15"/>
        <v>21.2772318743958</v>
      </c>
    </row>
    <row r="48" spans="1:20" ht="15.75">
      <c r="A48" s="11"/>
      <c r="B48" s="9" t="s">
        <v>1</v>
      </c>
      <c r="C48" s="51">
        <f>SUM(C13:C47)</f>
        <v>1497.6</v>
      </c>
      <c r="D48" s="87">
        <f>AVERAGE(D13:D47)</f>
        <v>0.0832</v>
      </c>
      <c r="E48" s="87">
        <f>AVERAGE(E13:E47)</f>
        <v>0.0427885714285714</v>
      </c>
      <c r="F48" s="50">
        <f>SUM(F13:F47)</f>
        <v>1000</v>
      </c>
      <c r="G48" s="50">
        <f>SUM(G13:G47)</f>
        <v>2497.6</v>
      </c>
      <c r="H48" s="27">
        <f>SUM(H13:H47)</f>
        <v>1000</v>
      </c>
      <c r="I48" s="28"/>
      <c r="J48" s="51">
        <f>SUM(J13:J47)</f>
        <v>1456</v>
      </c>
      <c r="K48" s="87">
        <f>AVERAGE(K13:K47)</f>
        <v>0.0416</v>
      </c>
      <c r="L48" s="51">
        <f>SUM(L13:L47)</f>
        <v>460.14454003298</v>
      </c>
      <c r="M48" s="28">
        <f>SUM(M13:M47)</f>
        <v>1916.14454003298</v>
      </c>
      <c r="N48" s="27">
        <f>SUM(N13:N47)</f>
        <v>999.999999999999</v>
      </c>
      <c r="O48" s="35"/>
      <c r="P48" s="35">
        <f>SUM(P13:P47)</f>
        <v>2912</v>
      </c>
      <c r="Q48" s="87">
        <f>AVERAGE(Q13:Q47)</f>
        <v>0.0832</v>
      </c>
      <c r="R48" s="35">
        <f>SUM(R13:R47)</f>
        <v>189.109944296197</v>
      </c>
      <c r="S48" s="35">
        <f>SUM(S13:S47)</f>
        <v>3101.1099442962</v>
      </c>
      <c r="T48" s="49">
        <f>SUM(T13:T47)</f>
        <v>1618.41128344254</v>
      </c>
    </row>
  </sheetData>
  <mergeCells count="24">
    <mergeCell ref="B9:H9"/>
    <mergeCell ref="B10:B11"/>
    <mergeCell ref="C10:C11"/>
    <mergeCell ref="F10:F11"/>
    <mergeCell ref="G10:G11"/>
    <mergeCell ref="H10:H11"/>
    <mergeCell ref="D10:D11"/>
    <mergeCell ref="E10:E11"/>
    <mergeCell ref="K10:K11"/>
    <mergeCell ref="Q10:Q11"/>
    <mergeCell ref="A2:N2"/>
    <mergeCell ref="O9:T9"/>
    <mergeCell ref="O10:O11"/>
    <mergeCell ref="P10:P11"/>
    <mergeCell ref="R10:R11"/>
    <mergeCell ref="S10:S11"/>
    <mergeCell ref="T10:T11"/>
    <mergeCell ref="A10:A11"/>
    <mergeCell ref="I9:N9"/>
    <mergeCell ref="I10:I11"/>
    <mergeCell ref="M10:M11"/>
    <mergeCell ref="N10:N11"/>
    <mergeCell ref="J10:J11"/>
    <mergeCell ref="L10:L11"/>
  </mergeCells>
  <pageMargins left="0.7" right="0.7" top="0.75" bottom="0.75" header="0.3" footer="0.3"/>
  <pageSetup horizontalDpi="600" verticalDpi="6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"/>
  <sheetViews>
    <sheetView workbookViewId="0" topLeftCell="A1"/>
  </sheetViews>
  <sheetFormatPr defaultColWidth="11.42578125" defaultRowHeight="15"/>
  <cols>
    <col min="3" max="3" width="12.7142857142857" customWidth="1"/>
    <col min="5" max="8" width="12.7142857142857" customWidth="1"/>
    <col min="9" max="9" width="12.2857142857143" customWidth="1"/>
    <col min="10" max="10" width="11.7142857142857" customWidth="1"/>
    <col min="11" max="11" width="12.7142857142857" customWidth="1"/>
    <col min="12" max="12" width="12.2857142857143" customWidth="1"/>
    <col min="13" max="13" width="12.7142857142857" customWidth="1"/>
    <col min="16" max="16" width="12.2857142857143" customWidth="1"/>
    <col min="17" max="19" width="12.7142857142857" customWidth="1"/>
  </cols>
  <sheetData>
    <row r="1" spans="1:19" ht="15.75">
      <c r="A1" s="75" t="s">
        <v>59</v>
      </c>
      <c r="B1" s="76"/>
      <c r="C1" s="76"/>
      <c r="D1" s="76"/>
      <c r="E1" s="76" t="s">
        <v>77</v>
      </c>
      <c r="F1" s="13"/>
      <c r="G1" s="76"/>
      <c r="H1" s="69"/>
      <c r="I1" s="69"/>
      <c r="J1" s="69"/>
      <c r="K1" s="76"/>
      <c r="L1" s="76"/>
      <c r="M1" s="76"/>
      <c r="N1" s="76"/>
      <c r="O1" s="76"/>
      <c r="P1" s="76"/>
      <c r="Q1" s="76"/>
      <c r="R1" s="76"/>
      <c r="S1" s="77"/>
    </row>
    <row r="2" spans="1:19" ht="15">
      <c r="A2" s="3" t="s">
        <v>2</v>
      </c>
      <c r="B2" s="4"/>
      <c r="C2" s="4"/>
      <c r="D2" s="4"/>
      <c r="E2" s="4"/>
      <c r="F2" s="4"/>
      <c r="G2" s="5">
        <v>35</v>
      </c>
      <c r="H2" s="4"/>
      <c r="I2" s="4"/>
      <c r="J2" s="4">
        <v>35</v>
      </c>
      <c r="K2" s="3"/>
      <c r="L2" s="4"/>
      <c r="M2" s="4">
        <v>35</v>
      </c>
      <c r="N2" s="3"/>
      <c r="O2" s="4"/>
      <c r="P2" s="4"/>
      <c r="Q2" s="4"/>
      <c r="R2" s="4"/>
      <c r="S2" s="5">
        <v>35</v>
      </c>
    </row>
    <row r="3" spans="1:19" ht="15">
      <c r="A3" s="6" t="s">
        <v>3</v>
      </c>
      <c r="B3" s="1"/>
      <c r="C3" s="1"/>
      <c r="D3" s="1"/>
      <c r="E3" s="1"/>
      <c r="F3" s="1"/>
      <c r="G3" s="18">
        <v>0.0286</v>
      </c>
      <c r="H3" s="1"/>
      <c r="I3" s="1"/>
      <c r="J3" s="17">
        <v>0.0286</v>
      </c>
      <c r="K3" s="6"/>
      <c r="L3" s="1"/>
      <c r="M3" s="17">
        <v>0.0286</v>
      </c>
      <c r="N3" s="6"/>
      <c r="O3" s="1"/>
      <c r="P3" s="1"/>
      <c r="Q3" s="1"/>
      <c r="R3" s="1"/>
      <c r="S3" s="18">
        <v>0.0286</v>
      </c>
    </row>
    <row r="4" spans="1:19" ht="15">
      <c r="A4" s="6" t="s">
        <v>17</v>
      </c>
      <c r="B4" s="1"/>
      <c r="C4" s="1"/>
      <c r="D4" s="1"/>
      <c r="E4" s="1"/>
      <c r="F4" s="1"/>
      <c r="G4" s="15">
        <f>G5/((1+G5)^G2-1)</f>
        <v>0.00540314126560564</v>
      </c>
      <c r="H4" s="1"/>
      <c r="I4" s="1"/>
      <c r="J4" s="17">
        <v>0.0054</v>
      </c>
      <c r="K4" s="6"/>
      <c r="L4" s="1"/>
      <c r="M4" s="17">
        <v>0.0054</v>
      </c>
      <c r="N4" s="6"/>
      <c r="O4" s="1"/>
      <c r="P4" s="1"/>
      <c r="Q4" s="1"/>
      <c r="R4" s="1"/>
      <c r="S4" s="15">
        <f>S6/((1+S6)^S2-1)</f>
        <v>0.00540314126560564</v>
      </c>
    </row>
    <row r="5" spans="1:19" ht="15">
      <c r="A5" s="6" t="s">
        <v>75</v>
      </c>
      <c r="B5" s="1"/>
      <c r="C5" s="1"/>
      <c r="D5" s="1"/>
      <c r="E5" s="1"/>
      <c r="F5" s="1"/>
      <c r="G5" s="18">
        <v>0.0832</v>
      </c>
      <c r="H5" t="s">
        <v>80</v>
      </c>
      <c r="K5" s="6" t="s">
        <v>80</v>
      </c>
      <c r="L5" s="1"/>
      <c r="M5" s="1"/>
      <c r="N5" s="6" t="s">
        <v>80</v>
      </c>
      <c r="O5" s="1"/>
      <c r="P5" s="1"/>
      <c r="Q5" s="1"/>
      <c r="R5" s="1"/>
      <c r="S5" s="7"/>
    </row>
    <row r="6" spans="1:19" ht="15">
      <c r="A6" s="6" t="s">
        <v>74</v>
      </c>
      <c r="B6" s="1"/>
      <c r="C6" s="1"/>
      <c r="D6" s="1"/>
      <c r="E6" s="1"/>
      <c r="F6" s="1"/>
      <c r="G6" s="34">
        <f>+G4+G5</f>
        <v>0.0886031412656056</v>
      </c>
      <c r="H6" s="1" t="s">
        <v>78</v>
      </c>
      <c r="I6" s="1"/>
      <c r="J6" s="17">
        <v>0.0832</v>
      </c>
      <c r="K6" s="6" t="s">
        <v>78</v>
      </c>
      <c r="L6" s="1"/>
      <c r="M6" s="17">
        <f>+$G5*0.5</f>
        <v>0.0416</v>
      </c>
      <c r="N6" s="6" t="s">
        <v>79</v>
      </c>
      <c r="O6" s="1"/>
      <c r="P6" s="1"/>
      <c r="Q6" s="1"/>
      <c r="R6" s="1"/>
      <c r="S6" s="34">
        <f>+G5</f>
        <v>0.0832</v>
      </c>
    </row>
    <row r="7" spans="1:19" ht="15.75">
      <c r="A7" s="8" t="s">
        <v>76</v>
      </c>
      <c r="B7" s="9"/>
      <c r="C7" s="9"/>
      <c r="D7" s="9"/>
      <c r="E7" s="9"/>
      <c r="F7" s="9"/>
      <c r="G7" s="42">
        <f>+G5*0.5</f>
        <v>0.0416</v>
      </c>
      <c r="H7" s="9" t="s">
        <v>79</v>
      </c>
      <c r="I7" s="9"/>
      <c r="J7" s="78">
        <f>+J6+J4</f>
        <v>0.0886</v>
      </c>
      <c r="K7" s="8" t="s">
        <v>79</v>
      </c>
      <c r="L7" s="9"/>
      <c r="M7" s="78">
        <f>+J6</f>
        <v>0.0832</v>
      </c>
      <c r="N7" s="8" t="s">
        <v>78</v>
      </c>
      <c r="O7" s="9"/>
      <c r="P7" s="9"/>
      <c r="Q7" s="9"/>
      <c r="R7" s="9"/>
      <c r="S7" s="42">
        <f>+M6</f>
        <v>0.0416</v>
      </c>
    </row>
    <row r="8" spans="1:19" ht="15.75">
      <c r="A8" s="6"/>
      <c r="B8" s="99" t="s">
        <v>70</v>
      </c>
      <c r="C8" s="100"/>
      <c r="D8" s="101"/>
      <c r="E8" s="99" t="s">
        <v>71</v>
      </c>
      <c r="F8" s="100"/>
      <c r="G8" s="101"/>
      <c r="H8" s="99" t="s">
        <v>72</v>
      </c>
      <c r="I8" s="100"/>
      <c r="J8" s="101"/>
      <c r="K8" s="99" t="s">
        <v>73</v>
      </c>
      <c r="L8" s="100"/>
      <c r="M8" s="101"/>
      <c r="N8" s="99" t="s">
        <v>58</v>
      </c>
      <c r="O8" s="100"/>
      <c r="P8" s="100"/>
      <c r="Q8" s="100"/>
      <c r="R8" s="100"/>
      <c r="S8" s="101"/>
    </row>
    <row r="9" spans="1:19" ht="14.1" customHeight="1">
      <c r="A9" s="104" t="s">
        <v>0</v>
      </c>
      <c r="B9" s="102" t="s">
        <v>4</v>
      </c>
      <c r="C9" s="89" t="s">
        <v>66</v>
      </c>
      <c r="D9" s="108" t="s">
        <v>23</v>
      </c>
      <c r="E9" s="102" t="s">
        <v>11</v>
      </c>
      <c r="F9" s="89" t="s">
        <v>66</v>
      </c>
      <c r="G9" s="108" t="s">
        <v>86</v>
      </c>
      <c r="H9" s="89" t="s">
        <v>66</v>
      </c>
      <c r="I9" s="103" t="s">
        <v>27</v>
      </c>
      <c r="J9" s="108" t="s">
        <v>30</v>
      </c>
      <c r="K9" s="89" t="s">
        <v>66</v>
      </c>
      <c r="L9" s="103" t="s">
        <v>27</v>
      </c>
      <c r="M9" s="108" t="s">
        <v>87</v>
      </c>
      <c r="N9" s="103" t="s">
        <v>4</v>
      </c>
      <c r="O9" s="103" t="s">
        <v>54</v>
      </c>
      <c r="P9" s="103" t="s">
        <v>29</v>
      </c>
      <c r="Q9" s="89" t="s">
        <v>66</v>
      </c>
      <c r="R9" s="103" t="s">
        <v>27</v>
      </c>
      <c r="S9" s="108" t="s">
        <v>88</v>
      </c>
    </row>
    <row r="10" spans="1:19" ht="15">
      <c r="A10" s="88"/>
      <c r="B10" s="95"/>
      <c r="C10" s="89"/>
      <c r="D10" s="91"/>
      <c r="E10" s="95"/>
      <c r="F10" s="89"/>
      <c r="G10" s="91"/>
      <c r="H10" s="89"/>
      <c r="I10" s="89"/>
      <c r="J10" s="91"/>
      <c r="K10" s="89"/>
      <c r="L10" s="89"/>
      <c r="M10" s="91"/>
      <c r="N10" s="89"/>
      <c r="O10" s="89"/>
      <c r="P10" s="89"/>
      <c r="Q10" s="89"/>
      <c r="R10" s="89"/>
      <c r="S10" s="91"/>
    </row>
    <row r="11" spans="1:19" ht="15.75">
      <c r="A11" s="40" t="s">
        <v>5</v>
      </c>
      <c r="B11" s="19" t="s">
        <v>6</v>
      </c>
      <c r="C11" s="20" t="s">
        <v>8</v>
      </c>
      <c r="D11" s="30" t="s">
        <v>31</v>
      </c>
      <c r="E11" s="21" t="s">
        <v>13</v>
      </c>
      <c r="F11" s="21" t="s">
        <v>14</v>
      </c>
      <c r="G11" s="32" t="s">
        <v>32</v>
      </c>
      <c r="H11" s="21" t="s">
        <v>18</v>
      </c>
      <c r="I11" s="21" t="s">
        <v>28</v>
      </c>
      <c r="J11" s="32" t="s">
        <v>33</v>
      </c>
      <c r="K11" s="21" t="s">
        <v>34</v>
      </c>
      <c r="L11" s="21" t="s">
        <v>35</v>
      </c>
      <c r="M11" s="32" t="s">
        <v>36</v>
      </c>
      <c r="N11" s="19" t="s">
        <v>37</v>
      </c>
      <c r="O11" s="20" t="s">
        <v>38</v>
      </c>
      <c r="P11" s="20" t="s">
        <v>39</v>
      </c>
      <c r="Q11" s="20" t="s">
        <v>41</v>
      </c>
      <c r="R11" s="20"/>
      <c r="S11" s="30" t="s">
        <v>40</v>
      </c>
    </row>
    <row r="12" spans="1:19" ht="15">
      <c r="A12" s="10">
        <v>1</v>
      </c>
      <c r="B12" s="16">
        <v>1000</v>
      </c>
      <c r="C12" s="16">
        <v>111.771428571429</v>
      </c>
      <c r="D12" s="31">
        <f t="shared" si="0" ref="D12:D46">+C12/(1+$G$5)^A12</f>
        <v>103.186326229162</v>
      </c>
      <c r="E12" s="22">
        <v>1000</v>
      </c>
      <c r="F12" s="22">
        <f>+G$6*E12</f>
        <v>88.6031412656056</v>
      </c>
      <c r="G12" s="31">
        <f>+F12/(1+$G$7)^$A12</f>
        <v>85.0644597404048</v>
      </c>
      <c r="H12" s="22">
        <v>88.6031412656056</v>
      </c>
      <c r="I12" s="22">
        <f>+H12-$F12</f>
        <v>0</v>
      </c>
      <c r="J12" s="31">
        <f t="shared" si="1" ref="J12:J46">+H12/(1+$J$6)^$A12</f>
        <v>81.7975824091633</v>
      </c>
      <c r="K12" s="22">
        <v>88.6031412656056</v>
      </c>
      <c r="L12" s="22">
        <f t="shared" si="2" ref="L12:L46">+K12-$F12</f>
        <v>0</v>
      </c>
      <c r="M12" s="31">
        <f t="shared" si="3" ref="M12:M21">+K12/(1+$M$6)^$A12</f>
        <v>85.0644597404048</v>
      </c>
      <c r="N12" s="16">
        <v>1000</v>
      </c>
      <c r="O12" s="16">
        <f t="shared" si="4" ref="O12:O46">+N12*$S$6</f>
        <v>83.2</v>
      </c>
      <c r="P12" s="16">
        <f>1000/$S$2</f>
        <v>28.5714285714286</v>
      </c>
      <c r="Q12" s="22">
        <v>111.771428571429</v>
      </c>
      <c r="R12" s="22">
        <f>+Q12-C12</f>
        <v>0</v>
      </c>
      <c r="S12" s="33">
        <v>103.186326229162</v>
      </c>
    </row>
    <row r="13" spans="1:19" ht="15">
      <c r="A13" s="10">
        <v>2</v>
      </c>
      <c r="B13" s="23">
        <v>971.428571428571</v>
      </c>
      <c r="C13" s="23">
        <v>109.394285714286</v>
      </c>
      <c r="D13" s="24">
        <f t="shared" si="0"/>
        <v>93.2346477249811</v>
      </c>
      <c r="E13" s="23">
        <v>1000</v>
      </c>
      <c r="F13" s="22">
        <f t="shared" si="5" ref="F13:F46">+G$6*E13</f>
        <v>88.6031412656056</v>
      </c>
      <c r="G13" s="31">
        <f t="shared" si="6" ref="G13:G46">+F13/(1+$G$7)^$A13</f>
        <v>81.6671080457035</v>
      </c>
      <c r="H13" s="23">
        <v>88.6031412656056</v>
      </c>
      <c r="I13" s="22">
        <f t="shared" si="7" ref="I13:I46">+H13-F13</f>
        <v>0</v>
      </c>
      <c r="J13" s="31">
        <f t="shared" si="1"/>
        <v>75.5147548090503</v>
      </c>
      <c r="K13" s="23">
        <v>88.6031412656056</v>
      </c>
      <c r="L13" s="22">
        <f t="shared" si="2"/>
        <v>0</v>
      </c>
      <c r="M13" s="24">
        <f t="shared" si="3"/>
        <v>81.6671080457035</v>
      </c>
      <c r="N13" s="23">
        <v>971.428571428571</v>
      </c>
      <c r="O13" s="16">
        <f t="shared" si="4"/>
        <v>80.8228571428571</v>
      </c>
      <c r="P13" s="16">
        <f t="shared" si="8" ref="P13:P28">1000/$S$2</f>
        <v>28.5714285714286</v>
      </c>
      <c r="Q13" s="22">
        <v>109.394285714286</v>
      </c>
      <c r="R13" s="22">
        <f t="shared" si="9" ref="R13:R47">+Q13-C13</f>
        <v>0</v>
      </c>
      <c r="S13" s="33">
        <v>93.2346477249811</v>
      </c>
    </row>
    <row r="14" spans="1:19" ht="15">
      <c r="A14" s="10">
        <v>3</v>
      </c>
      <c r="B14" s="23">
        <v>942.857142857143</v>
      </c>
      <c r="C14" s="23">
        <v>107.017142857143</v>
      </c>
      <c r="D14" s="24">
        <f t="shared" si="0"/>
        <v>84.2029676367822</v>
      </c>
      <c r="E14" s="23">
        <v>1000</v>
      </c>
      <c r="F14" s="22">
        <f t="shared" si="5"/>
        <v>88.6031412656056</v>
      </c>
      <c r="G14" s="31">
        <f t="shared" si="6"/>
        <v>78.4054416721424</v>
      </c>
      <c r="H14" s="23">
        <v>88.6031412656056</v>
      </c>
      <c r="I14" s="22">
        <f t="shared" si="7"/>
        <v>0</v>
      </c>
      <c r="J14" s="31">
        <f t="shared" si="1"/>
        <v>69.7145077631557</v>
      </c>
      <c r="K14" s="23">
        <v>88.6031412656056</v>
      </c>
      <c r="L14" s="22">
        <f t="shared" si="2"/>
        <v>0</v>
      </c>
      <c r="M14" s="24">
        <f t="shared" si="3"/>
        <v>78.4054416721424</v>
      </c>
      <c r="N14" s="23">
        <v>942.857142857143</v>
      </c>
      <c r="O14" s="16">
        <f t="shared" si="4"/>
        <v>78.4457142857143</v>
      </c>
      <c r="P14" s="16">
        <f t="shared" si="8"/>
        <v>28.5714285714286</v>
      </c>
      <c r="Q14" s="22">
        <v>107.017142857143</v>
      </c>
      <c r="R14" s="22">
        <f t="shared" si="9"/>
        <v>0</v>
      </c>
      <c r="S14" s="33">
        <v>84.2029676367822</v>
      </c>
    </row>
    <row r="15" spans="1:19" ht="15">
      <c r="A15" s="10">
        <v>4</v>
      </c>
      <c r="B15" s="23">
        <v>914.285714285714</v>
      </c>
      <c r="C15" s="23">
        <v>104.64</v>
      </c>
      <c r="D15" s="24">
        <f t="shared" si="0"/>
        <v>76.0086686529898</v>
      </c>
      <c r="E15" s="23">
        <v>1000</v>
      </c>
      <c r="F15" s="22">
        <f t="shared" si="5"/>
        <v>88.6031412656056</v>
      </c>
      <c r="G15" s="31">
        <f t="shared" si="6"/>
        <v>75.2740415439155</v>
      </c>
      <c r="H15" s="23">
        <v>88.6031412656056</v>
      </c>
      <c r="I15" s="22">
        <f t="shared" si="7"/>
        <v>0</v>
      </c>
      <c r="J15" s="31">
        <f t="shared" si="1"/>
        <v>64.3597745228543</v>
      </c>
      <c r="K15" s="23">
        <v>88.6031412656056</v>
      </c>
      <c r="L15" s="22">
        <f t="shared" si="2"/>
        <v>0</v>
      </c>
      <c r="M15" s="24">
        <f t="shared" si="3"/>
        <v>75.2740415439155</v>
      </c>
      <c r="N15" s="23">
        <v>914.285714285714</v>
      </c>
      <c r="O15" s="16">
        <f t="shared" si="4"/>
        <v>76.0685714285714</v>
      </c>
      <c r="P15" s="16">
        <f t="shared" si="8"/>
        <v>28.5714285714286</v>
      </c>
      <c r="Q15" s="22">
        <v>104.64</v>
      </c>
      <c r="R15" s="22">
        <f t="shared" si="9"/>
        <v>0</v>
      </c>
      <c r="S15" s="33">
        <v>76.0086686529898</v>
      </c>
    </row>
    <row r="16" spans="1:19" ht="15">
      <c r="A16" s="10">
        <v>5</v>
      </c>
      <c r="B16" s="23">
        <v>885.714285714286</v>
      </c>
      <c r="C16" s="23">
        <v>102.262857142857</v>
      </c>
      <c r="D16" s="24">
        <f t="shared" si="0"/>
        <v>68.5763973357012</v>
      </c>
      <c r="E16" s="23">
        <v>1000</v>
      </c>
      <c r="F16" s="22">
        <f t="shared" si="5"/>
        <v>88.6031412656056</v>
      </c>
      <c r="G16" s="31">
        <f t="shared" si="6"/>
        <v>72.2677050152799</v>
      </c>
      <c r="H16" s="23">
        <v>88.6031412656056</v>
      </c>
      <c r="I16" s="22">
        <f t="shared" si="7"/>
        <v>0</v>
      </c>
      <c r="J16" s="31">
        <f t="shared" si="1"/>
        <v>59.4163354162244</v>
      </c>
      <c r="K16" s="23">
        <v>88.6031412656056</v>
      </c>
      <c r="L16" s="22">
        <f t="shared" si="2"/>
        <v>0</v>
      </c>
      <c r="M16" s="24">
        <f t="shared" si="3"/>
        <v>72.2677050152799</v>
      </c>
      <c r="N16" s="23">
        <v>885.714285714286</v>
      </c>
      <c r="O16" s="16">
        <f t="shared" si="4"/>
        <v>73.6914285714286</v>
      </c>
      <c r="P16" s="16">
        <f t="shared" si="8"/>
        <v>28.5714285714286</v>
      </c>
      <c r="Q16" s="22">
        <v>102.262857142857</v>
      </c>
      <c r="R16" s="22">
        <f t="shared" si="9"/>
        <v>0</v>
      </c>
      <c r="S16" s="33">
        <v>68.5763973357012</v>
      </c>
    </row>
    <row r="17" spans="1:19" ht="15">
      <c r="A17" s="10">
        <v>6</v>
      </c>
      <c r="B17" s="23">
        <v>857.142857142857</v>
      </c>
      <c r="C17" s="23">
        <v>99.8857142857143</v>
      </c>
      <c r="D17" s="24">
        <f t="shared" si="0"/>
        <v>61.8374356690565</v>
      </c>
      <c r="E17" s="23">
        <v>1000</v>
      </c>
      <c r="F17" s="22">
        <f t="shared" si="5"/>
        <v>88.6031412656056</v>
      </c>
      <c r="G17" s="31">
        <f t="shared" si="6"/>
        <v>69.3814372266512</v>
      </c>
      <c r="H17" s="23">
        <v>88.6031412656056</v>
      </c>
      <c r="I17" s="22">
        <f t="shared" si="7"/>
        <v>0</v>
      </c>
      <c r="J17" s="31">
        <f t="shared" si="1"/>
        <v>54.8525991656429</v>
      </c>
      <c r="K17" s="23">
        <v>88.6031412656056</v>
      </c>
      <c r="L17" s="22">
        <f t="shared" si="2"/>
        <v>0</v>
      </c>
      <c r="M17" s="24">
        <f t="shared" si="3"/>
        <v>69.3814372266512</v>
      </c>
      <c r="N17" s="23">
        <v>857.142857142857</v>
      </c>
      <c r="O17" s="16">
        <f t="shared" si="4"/>
        <v>71.3142857142857</v>
      </c>
      <c r="P17" s="16">
        <f t="shared" si="8"/>
        <v>28.5714285714286</v>
      </c>
      <c r="Q17" s="22">
        <v>99.8857142857143</v>
      </c>
      <c r="R17" s="22">
        <f t="shared" si="9"/>
        <v>0</v>
      </c>
      <c r="S17" s="33">
        <v>61.8374356690565</v>
      </c>
    </row>
    <row r="18" spans="1:19" ht="15">
      <c r="A18" s="10">
        <v>7</v>
      </c>
      <c r="B18" s="23">
        <v>828.571428571429</v>
      </c>
      <c r="C18" s="23">
        <v>97.5085714285714</v>
      </c>
      <c r="D18" s="24">
        <f t="shared" si="0"/>
        <v>55.7291262950431</v>
      </c>
      <c r="E18" s="23">
        <v>1000</v>
      </c>
      <c r="F18" s="22">
        <f t="shared" si="5"/>
        <v>88.6031412656056</v>
      </c>
      <c r="G18" s="31">
        <f t="shared" si="6"/>
        <v>66.6104428059247</v>
      </c>
      <c r="H18" s="23">
        <v>88.6031412656056</v>
      </c>
      <c r="I18" s="22">
        <f t="shared" si="7"/>
        <v>0</v>
      </c>
      <c r="J18" s="31">
        <f t="shared" si="1"/>
        <v>50.6394010022553</v>
      </c>
      <c r="K18" s="23">
        <v>88.6031412656056</v>
      </c>
      <c r="L18" s="22">
        <f t="shared" si="2"/>
        <v>0</v>
      </c>
      <c r="M18" s="24">
        <f t="shared" si="3"/>
        <v>66.6104428059247</v>
      </c>
      <c r="N18" s="23">
        <v>828.571428571429</v>
      </c>
      <c r="O18" s="16">
        <f t="shared" si="4"/>
        <v>68.9371428571429</v>
      </c>
      <c r="P18" s="16">
        <f t="shared" si="8"/>
        <v>28.5714285714286</v>
      </c>
      <c r="Q18" s="22">
        <v>97.5085714285714</v>
      </c>
      <c r="R18" s="22">
        <f t="shared" si="9"/>
        <v>0</v>
      </c>
      <c r="S18" s="33">
        <v>55.7291262950431</v>
      </c>
    </row>
    <row r="19" spans="1:19" ht="15">
      <c r="A19" s="10">
        <v>8</v>
      </c>
      <c r="B19" s="23">
        <v>800</v>
      </c>
      <c r="C19" s="23">
        <v>95.1314285714286</v>
      </c>
      <c r="D19" s="24">
        <f t="shared" si="0"/>
        <v>50.1943468969997</v>
      </c>
      <c r="E19" s="23">
        <v>1000</v>
      </c>
      <c r="F19" s="22">
        <f t="shared" si="5"/>
        <v>88.6031412656056</v>
      </c>
      <c r="G19" s="31">
        <f t="shared" si="6"/>
        <v>63.9501179012334</v>
      </c>
      <c r="H19" s="23">
        <v>88.6031412656056</v>
      </c>
      <c r="I19" s="22">
        <f t="shared" si="7"/>
        <v>0</v>
      </c>
      <c r="J19" s="31">
        <f t="shared" si="1"/>
        <v>46.7498162871633</v>
      </c>
      <c r="K19" s="23">
        <v>88.6031412656056</v>
      </c>
      <c r="L19" s="22">
        <f t="shared" si="2"/>
        <v>0</v>
      </c>
      <c r="M19" s="24">
        <f t="shared" si="3"/>
        <v>63.9501179012334</v>
      </c>
      <c r="N19" s="23">
        <v>800</v>
      </c>
      <c r="O19" s="16">
        <f t="shared" si="4"/>
        <v>66.56</v>
      </c>
      <c r="P19" s="16">
        <f t="shared" si="8"/>
        <v>28.5714285714286</v>
      </c>
      <c r="Q19" s="22">
        <v>95.1314285714286</v>
      </c>
      <c r="R19" s="22">
        <f t="shared" si="9"/>
        <v>0</v>
      </c>
      <c r="S19" s="33">
        <v>50.1943468969997</v>
      </c>
    </row>
    <row r="20" spans="1:19" ht="15">
      <c r="A20" s="10">
        <v>9</v>
      </c>
      <c r="B20" s="23">
        <v>771.428571428572</v>
      </c>
      <c r="C20" s="23">
        <v>92.7542857142857</v>
      </c>
      <c r="D20" s="24">
        <f t="shared" si="0"/>
        <v>45.1810295717374</v>
      </c>
      <c r="E20" s="23">
        <v>1000</v>
      </c>
      <c r="F20" s="22">
        <f t="shared" si="5"/>
        <v>88.6031412656056</v>
      </c>
      <c r="G20" s="31">
        <f t="shared" si="6"/>
        <v>61.3960425319061</v>
      </c>
      <c r="H20" s="23">
        <v>88.6031412656056</v>
      </c>
      <c r="I20" s="22">
        <f t="shared" si="7"/>
        <v>0</v>
      </c>
      <c r="J20" s="31">
        <f t="shared" si="1"/>
        <v>43.1589884482674</v>
      </c>
      <c r="K20" s="23">
        <v>88.6031412656056</v>
      </c>
      <c r="L20" s="22">
        <f t="shared" si="2"/>
        <v>0</v>
      </c>
      <c r="M20" s="24">
        <f t="shared" si="3"/>
        <v>61.3960425319061</v>
      </c>
      <c r="N20" s="23">
        <v>771.428571428572</v>
      </c>
      <c r="O20" s="16">
        <f t="shared" si="4"/>
        <v>64.1828571428571</v>
      </c>
      <c r="P20" s="16">
        <f t="shared" si="8"/>
        <v>28.5714285714286</v>
      </c>
      <c r="Q20" s="22">
        <v>92.7542857142857</v>
      </c>
      <c r="R20" s="22">
        <f t="shared" si="9"/>
        <v>0</v>
      </c>
      <c r="S20" s="33">
        <v>45.1810295717374</v>
      </c>
    </row>
    <row r="21" spans="1:19" ht="15">
      <c r="A21" s="10">
        <v>10</v>
      </c>
      <c r="B21" s="23">
        <v>742.857142857143</v>
      </c>
      <c r="C21" s="23">
        <v>90.3771428571429</v>
      </c>
      <c r="D21" s="24">
        <f t="shared" si="0"/>
        <v>40.6417213801489</v>
      </c>
      <c r="E21" s="23">
        <v>1000</v>
      </c>
      <c r="F21" s="22">
        <f t="shared" si="5"/>
        <v>88.6031412656056</v>
      </c>
      <c r="G21" s="31">
        <f t="shared" si="6"/>
        <v>58.9439732449175</v>
      </c>
      <c r="H21" s="23">
        <v>88.6031412656056</v>
      </c>
      <c r="I21" s="22">
        <f t="shared" si="7"/>
        <v>0</v>
      </c>
      <c r="J21" s="31">
        <f t="shared" si="1"/>
        <v>39.8439701331863</v>
      </c>
      <c r="K21" s="23">
        <v>88.6031412656056</v>
      </c>
      <c r="L21" s="22">
        <f t="shared" si="2"/>
        <v>0</v>
      </c>
      <c r="M21" s="24">
        <f t="shared" si="3"/>
        <v>58.9439732449175</v>
      </c>
      <c r="N21" s="23">
        <v>742.857142857143</v>
      </c>
      <c r="O21" s="16">
        <f t="shared" si="4"/>
        <v>61.8057142857143</v>
      </c>
      <c r="P21" s="16">
        <f t="shared" si="8"/>
        <v>28.5714285714286</v>
      </c>
      <c r="Q21" s="22">
        <v>90.3771428571429</v>
      </c>
      <c r="R21" s="22">
        <f t="shared" si="9"/>
        <v>0</v>
      </c>
      <c r="S21" s="33">
        <v>40.6417213801489</v>
      </c>
    </row>
    <row r="22" spans="1:19" ht="15">
      <c r="A22" s="10">
        <v>11</v>
      </c>
      <c r="B22" s="23">
        <v>714.285714285714</v>
      </c>
      <c r="C22" s="23">
        <v>88</v>
      </c>
      <c r="D22" s="24">
        <f t="shared" si="0"/>
        <v>36.5331825860704</v>
      </c>
      <c r="E22" s="23">
        <v>1000</v>
      </c>
      <c r="F22" s="22">
        <f t="shared" si="5"/>
        <v>88.6031412656056</v>
      </c>
      <c r="G22" s="31">
        <f t="shared" si="6"/>
        <v>56.5898360646289</v>
      </c>
      <c r="H22" s="71">
        <v>88</v>
      </c>
      <c r="I22" s="70">
        <f t="shared" si="7"/>
        <v>-0.603141265605615</v>
      </c>
      <c r="J22" s="73">
        <f t="shared" si="1"/>
        <v>36.5331825860704</v>
      </c>
      <c r="K22" s="71">
        <v>88</v>
      </c>
      <c r="L22" s="70">
        <f t="shared" si="2"/>
        <v>-0.603141265605615</v>
      </c>
      <c r="M22" s="74">
        <f t="shared" si="10" ref="M22:M46">+K22/(1+$M$7)^$A22</f>
        <v>36.5331825860704</v>
      </c>
      <c r="N22" s="23">
        <v>714.285714285714</v>
      </c>
      <c r="O22" s="16">
        <f t="shared" si="4"/>
        <v>59.4285714285714</v>
      </c>
      <c r="P22" s="16">
        <f t="shared" si="8"/>
        <v>28.5714285714286</v>
      </c>
      <c r="Q22" s="22">
        <v>88</v>
      </c>
      <c r="R22" s="22">
        <f t="shared" si="9"/>
        <v>0</v>
      </c>
      <c r="S22" s="33">
        <f t="shared" si="11" ref="S22:S28">+Q22/(1+$S$6)^A22</f>
        <v>36.5331825860704</v>
      </c>
    </row>
    <row r="23" spans="1:19" ht="15">
      <c r="A23" s="10">
        <v>12</v>
      </c>
      <c r="B23" s="23">
        <v>685.714285714286</v>
      </c>
      <c r="C23" s="23">
        <v>85.6228571428572</v>
      </c>
      <c r="D23" s="24">
        <f t="shared" si="0"/>
        <v>32.8160193863827</v>
      </c>
      <c r="E23" s="23">
        <v>1000</v>
      </c>
      <c r="F23" s="22">
        <f t="shared" si="5"/>
        <v>88.6031412656056</v>
      </c>
      <c r="G23" s="31">
        <f t="shared" si="6"/>
        <v>54.3297197241061</v>
      </c>
      <c r="H23" s="71">
        <v>85.6228571428572</v>
      </c>
      <c r="I23" s="70">
        <f t="shared" si="7"/>
        <v>-2.98028412274847</v>
      </c>
      <c r="J23" s="73">
        <f t="shared" si="1"/>
        <v>32.8160193863827</v>
      </c>
      <c r="K23" s="71">
        <v>85.6228571428572</v>
      </c>
      <c r="L23" s="70">
        <f t="shared" si="2"/>
        <v>-2.98028412274847</v>
      </c>
      <c r="M23" s="74">
        <f t="shared" si="10"/>
        <v>32.8160193863827</v>
      </c>
      <c r="N23" s="23">
        <v>685.714285714286</v>
      </c>
      <c r="O23" s="16">
        <f t="shared" si="4"/>
        <v>57.0514285714286</v>
      </c>
      <c r="P23" s="16">
        <f t="shared" si="8"/>
        <v>28.5714285714286</v>
      </c>
      <c r="Q23" s="22">
        <v>85.6228571428572</v>
      </c>
      <c r="R23" s="22">
        <f t="shared" si="9"/>
        <v>0</v>
      </c>
      <c r="S23" s="33">
        <f t="shared" si="11"/>
        <v>32.8160193863827</v>
      </c>
    </row>
    <row r="24" spans="1:19" ht="15">
      <c r="A24" s="10">
        <v>13</v>
      </c>
      <c r="B24" s="23">
        <v>657.142857142857</v>
      </c>
      <c r="C24" s="23">
        <v>83.2457142857143</v>
      </c>
      <c r="D24" s="24">
        <f t="shared" si="0"/>
        <v>29.4543482041124</v>
      </c>
      <c r="E24" s="23">
        <v>1000</v>
      </c>
      <c r="F24" s="22">
        <f t="shared" si="5"/>
        <v>88.6031412656056</v>
      </c>
      <c r="G24" s="31">
        <f t="shared" si="6"/>
        <v>52.1598691667686</v>
      </c>
      <c r="H24" s="71">
        <v>83.2457142857143</v>
      </c>
      <c r="I24" s="70">
        <f t="shared" si="7"/>
        <v>-5.35742697989133</v>
      </c>
      <c r="J24" s="73">
        <f t="shared" si="1"/>
        <v>29.4543482041124</v>
      </c>
      <c r="K24" s="71">
        <v>83.2457142857143</v>
      </c>
      <c r="L24" s="70">
        <f t="shared" si="2"/>
        <v>-5.35742697989133</v>
      </c>
      <c r="M24" s="74">
        <f t="shared" si="10"/>
        <v>29.4543482041124</v>
      </c>
      <c r="N24" s="23">
        <v>657.142857142857</v>
      </c>
      <c r="O24" s="16">
        <f t="shared" si="4"/>
        <v>54.6742857142857</v>
      </c>
      <c r="P24" s="16">
        <f t="shared" si="8"/>
        <v>28.5714285714286</v>
      </c>
      <c r="Q24" s="22">
        <v>83.2457142857143</v>
      </c>
      <c r="R24" s="22">
        <f t="shared" si="9"/>
        <v>0</v>
      </c>
      <c r="S24" s="33">
        <f t="shared" si="11"/>
        <v>29.4543482041124</v>
      </c>
    </row>
    <row r="25" spans="1:19" ht="15">
      <c r="A25" s="10">
        <v>14</v>
      </c>
      <c r="B25" s="23">
        <v>628.571428571429</v>
      </c>
      <c r="C25" s="23">
        <v>80.8685714285714</v>
      </c>
      <c r="D25" s="24">
        <f t="shared" si="0"/>
        <v>26.4154888626388</v>
      </c>
      <c r="E25" s="23">
        <v>1000</v>
      </c>
      <c r="F25" s="22">
        <f t="shared" si="5"/>
        <v>88.6031412656056</v>
      </c>
      <c r="G25" s="31">
        <f t="shared" si="6"/>
        <v>50.0766793075735</v>
      </c>
      <c r="H25" s="71">
        <v>80.8685714285714</v>
      </c>
      <c r="I25" s="70">
        <f t="shared" si="7"/>
        <v>-7.73456983703419</v>
      </c>
      <c r="J25" s="73">
        <f t="shared" si="1"/>
        <v>26.4154888626388</v>
      </c>
      <c r="K25" s="71">
        <v>80.8685714285714</v>
      </c>
      <c r="L25" s="70">
        <f t="shared" si="2"/>
        <v>-7.73456983703419</v>
      </c>
      <c r="M25" s="74">
        <f t="shared" si="10"/>
        <v>26.4154888626388</v>
      </c>
      <c r="N25" s="23">
        <v>628.571428571429</v>
      </c>
      <c r="O25" s="16">
        <f t="shared" si="4"/>
        <v>52.2971428571429</v>
      </c>
      <c r="P25" s="16">
        <f t="shared" si="8"/>
        <v>28.5714285714286</v>
      </c>
      <c r="Q25" s="22">
        <v>80.8685714285714</v>
      </c>
      <c r="R25" s="22">
        <f t="shared" si="9"/>
        <v>0</v>
      </c>
      <c r="S25" s="33">
        <f t="shared" si="11"/>
        <v>26.4154888626388</v>
      </c>
    </row>
    <row r="26" spans="1:19" ht="15">
      <c r="A26" s="10">
        <v>15</v>
      </c>
      <c r="B26" s="23">
        <v>600</v>
      </c>
      <c r="C26" s="23">
        <v>78.4914285714286</v>
      </c>
      <c r="D26" s="24">
        <f t="shared" si="0"/>
        <v>23.6696841848905</v>
      </c>
      <c r="E26" s="23">
        <v>1000</v>
      </c>
      <c r="F26" s="22">
        <f t="shared" si="5"/>
        <v>88.6031412656056</v>
      </c>
      <c r="G26" s="31">
        <f t="shared" si="6"/>
        <v>48.0766890433693</v>
      </c>
      <c r="H26" s="71">
        <v>78.4914285714286</v>
      </c>
      <c r="I26" s="70">
        <f t="shared" si="7"/>
        <v>-10.111712694177</v>
      </c>
      <c r="J26" s="73">
        <f t="shared" si="1"/>
        <v>23.6696841848905</v>
      </c>
      <c r="K26" s="71">
        <v>78.4914285714286</v>
      </c>
      <c r="L26" s="70">
        <f t="shared" si="2"/>
        <v>-10.111712694177</v>
      </c>
      <c r="M26" s="74">
        <f t="shared" si="10"/>
        <v>23.6696841848905</v>
      </c>
      <c r="N26" s="23">
        <v>600</v>
      </c>
      <c r="O26" s="16">
        <f t="shared" si="4"/>
        <v>49.92</v>
      </c>
      <c r="P26" s="16">
        <f t="shared" si="8"/>
        <v>28.5714285714286</v>
      </c>
      <c r="Q26" s="22">
        <v>78.4914285714286</v>
      </c>
      <c r="R26" s="22">
        <f t="shared" si="9"/>
        <v>0</v>
      </c>
      <c r="S26" s="33">
        <f t="shared" si="11"/>
        <v>23.6696841848905</v>
      </c>
    </row>
    <row r="27" spans="1:19" ht="15">
      <c r="A27" s="10">
        <v>16</v>
      </c>
      <c r="B27" s="23">
        <v>571.428571428572</v>
      </c>
      <c r="C27" s="23">
        <v>76.1142857142857</v>
      </c>
      <c r="D27" s="24">
        <f t="shared" si="0"/>
        <v>21.1898437683309</v>
      </c>
      <c r="E27" s="23">
        <v>1000</v>
      </c>
      <c r="F27" s="22">
        <f t="shared" si="5"/>
        <v>88.6031412656056</v>
      </c>
      <c r="G27" s="31">
        <f t="shared" si="6"/>
        <v>46.1565755024667</v>
      </c>
      <c r="H27" s="71">
        <v>76.1142857142857</v>
      </c>
      <c r="I27" s="70">
        <f t="shared" si="7"/>
        <v>-12.4888555513199</v>
      </c>
      <c r="J27" s="73">
        <f t="shared" si="1"/>
        <v>21.1898437683309</v>
      </c>
      <c r="K27" s="71">
        <v>76.1142857142857</v>
      </c>
      <c r="L27" s="70">
        <f t="shared" si="2"/>
        <v>-12.4888555513199</v>
      </c>
      <c r="M27" s="74">
        <f t="shared" si="10"/>
        <v>21.1898437683309</v>
      </c>
      <c r="N27" s="23">
        <v>571.428571428572</v>
      </c>
      <c r="O27" s="16">
        <f t="shared" si="4"/>
        <v>47.5428571428572</v>
      </c>
      <c r="P27" s="16">
        <f t="shared" si="8"/>
        <v>28.5714285714286</v>
      </c>
      <c r="Q27" s="22">
        <v>76.1142857142857</v>
      </c>
      <c r="R27" s="22">
        <f t="shared" si="9"/>
        <v>0</v>
      </c>
      <c r="S27" s="33">
        <f t="shared" si="11"/>
        <v>21.1898437683309</v>
      </c>
    </row>
    <row r="28" spans="1:19" ht="15">
      <c r="A28" s="10">
        <v>17</v>
      </c>
      <c r="B28" s="23">
        <v>542.857142857143</v>
      </c>
      <c r="C28" s="23">
        <v>73.7371428571429</v>
      </c>
      <c r="D28" s="24">
        <f t="shared" si="0"/>
        <v>18.9513098761526</v>
      </c>
      <c r="E28" s="23">
        <v>1000</v>
      </c>
      <c r="F28" s="22">
        <f t="shared" si="5"/>
        <v>88.6031412656056</v>
      </c>
      <c r="G28" s="31">
        <f t="shared" si="6"/>
        <v>44.3131485238736</v>
      </c>
      <c r="H28" s="71">
        <v>73.7371428571429</v>
      </c>
      <c r="I28" s="70">
        <f t="shared" si="7"/>
        <v>-14.8659984084627</v>
      </c>
      <c r="J28" s="73">
        <f t="shared" si="1"/>
        <v>18.9513098761526</v>
      </c>
      <c r="K28" s="71">
        <v>73.7371428571429</v>
      </c>
      <c r="L28" s="70">
        <f t="shared" si="2"/>
        <v>-14.8659984084627</v>
      </c>
      <c r="M28" s="74">
        <f t="shared" si="10"/>
        <v>18.9513098761526</v>
      </c>
      <c r="N28" s="23">
        <v>542.857142857143</v>
      </c>
      <c r="O28" s="16">
        <f t="shared" si="4"/>
        <v>45.1657142857143</v>
      </c>
      <c r="P28" s="16">
        <f t="shared" si="8"/>
        <v>28.5714285714286</v>
      </c>
      <c r="Q28" s="22">
        <v>73.7371428571429</v>
      </c>
      <c r="R28" s="22">
        <f t="shared" si="9"/>
        <v>0</v>
      </c>
      <c r="S28" s="33">
        <f t="shared" si="11"/>
        <v>18.9513098761526</v>
      </c>
    </row>
    <row r="29" spans="1:19" ht="15">
      <c r="A29" s="10">
        <v>18</v>
      </c>
      <c r="B29" s="23">
        <v>514.285714285715</v>
      </c>
      <c r="C29" s="23">
        <v>71.36</v>
      </c>
      <c r="D29" s="24">
        <f t="shared" si="0"/>
        <v>16.9316435588625</v>
      </c>
      <c r="E29" s="23">
        <v>1000</v>
      </c>
      <c r="F29" s="22">
        <f t="shared" si="5"/>
        <v>88.6031412656056</v>
      </c>
      <c r="G29" s="31">
        <f t="shared" si="6"/>
        <v>42.5433453570215</v>
      </c>
      <c r="H29" s="71">
        <v>71.36</v>
      </c>
      <c r="I29" s="70">
        <f t="shared" si="7"/>
        <v>-17.2431412656056</v>
      </c>
      <c r="J29" s="73">
        <f t="shared" si="1"/>
        <v>16.9316435588625</v>
      </c>
      <c r="K29" s="71">
        <v>71.36</v>
      </c>
      <c r="L29" s="70">
        <f t="shared" si="2"/>
        <v>-17.2431412656056</v>
      </c>
      <c r="M29" s="74">
        <f t="shared" si="10"/>
        <v>16.9316435588625</v>
      </c>
      <c r="N29" s="71">
        <v>1000</v>
      </c>
      <c r="O29" s="70">
        <f t="shared" si="4"/>
        <v>83.2</v>
      </c>
      <c r="P29" s="70">
        <f t="shared" si="12" ref="P29:P46">+G$4*N29</f>
        <v>5.40314126560564</v>
      </c>
      <c r="Q29" s="70">
        <v>88.6</v>
      </c>
      <c r="R29" s="22">
        <f t="shared" si="9"/>
        <v>17.24</v>
      </c>
      <c r="S29" s="72">
        <f t="shared" si="13" ref="S29:S46">+Q29/(1+$S$7)^A29</f>
        <v>42.5418370589453</v>
      </c>
    </row>
    <row r="30" spans="1:19" ht="15">
      <c r="A30" s="10">
        <v>19</v>
      </c>
      <c r="B30" s="23">
        <v>485.714285714286</v>
      </c>
      <c r="C30" s="23">
        <v>68.9828571428572</v>
      </c>
      <c r="D30" s="24">
        <f t="shared" si="0"/>
        <v>15.1104292796556</v>
      </c>
      <c r="E30" s="23">
        <v>1000</v>
      </c>
      <c r="F30" s="22">
        <f t="shared" si="5"/>
        <v>88.6031412656056</v>
      </c>
      <c r="G30" s="31">
        <f t="shared" si="6"/>
        <v>40.8442255731773</v>
      </c>
      <c r="H30" s="71">
        <v>68.9828571428572</v>
      </c>
      <c r="I30" s="70">
        <f t="shared" si="7"/>
        <v>-19.6202841227485</v>
      </c>
      <c r="J30" s="73">
        <f t="shared" si="1"/>
        <v>15.1104292796556</v>
      </c>
      <c r="K30" s="71">
        <v>68.9828571428572</v>
      </c>
      <c r="L30" s="70">
        <f t="shared" si="2"/>
        <v>-19.6202841227485</v>
      </c>
      <c r="M30" s="74">
        <f t="shared" si="10"/>
        <v>15.1104292796556</v>
      </c>
      <c r="N30" s="71">
        <v>1000</v>
      </c>
      <c r="O30" s="70">
        <f t="shared" si="4"/>
        <v>83.2</v>
      </c>
      <c r="P30" s="70">
        <f t="shared" si="12"/>
        <v>5.40314126560564</v>
      </c>
      <c r="Q30" s="70">
        <v>88.6</v>
      </c>
      <c r="R30" s="22">
        <f t="shared" si="9"/>
        <v>19.6171428571428</v>
      </c>
      <c r="S30" s="72">
        <f t="shared" si="13"/>
        <v>40.8427775143484</v>
      </c>
    </row>
    <row r="31" spans="1:19" ht="15">
      <c r="A31" s="10">
        <v>20</v>
      </c>
      <c r="B31" s="23">
        <v>457.142857142857</v>
      </c>
      <c r="C31" s="23">
        <v>66.6057142857143</v>
      </c>
      <c r="D31" s="24">
        <f t="shared" si="0"/>
        <v>13.4690964628637</v>
      </c>
      <c r="E31" s="23">
        <v>1000</v>
      </c>
      <c r="F31" s="22">
        <f t="shared" si="5"/>
        <v>88.6031412656056</v>
      </c>
      <c r="G31" s="31">
        <f t="shared" si="6"/>
        <v>39.2129661800857</v>
      </c>
      <c r="H31" s="71">
        <v>66.6057142857143</v>
      </c>
      <c r="I31" s="70">
        <f t="shared" si="7"/>
        <v>-21.9974269798913</v>
      </c>
      <c r="J31" s="73">
        <f t="shared" si="1"/>
        <v>13.4690964628637</v>
      </c>
      <c r="K31" s="71">
        <v>66.6057142857143</v>
      </c>
      <c r="L31" s="70">
        <f t="shared" si="2"/>
        <v>-21.9974269798913</v>
      </c>
      <c r="M31" s="74">
        <f t="shared" si="10"/>
        <v>13.4690964628637</v>
      </c>
      <c r="N31" s="71">
        <v>1000</v>
      </c>
      <c r="O31" s="70">
        <f t="shared" si="4"/>
        <v>83.2</v>
      </c>
      <c r="P31" s="70">
        <f t="shared" si="12"/>
        <v>5.40314126560564</v>
      </c>
      <c r="Q31" s="70">
        <v>88.6</v>
      </c>
      <c r="R31" s="22">
        <f t="shared" si="9"/>
        <v>21.9942857142857</v>
      </c>
      <c r="S31" s="72">
        <f t="shared" si="13"/>
        <v>39.2115759546355</v>
      </c>
    </row>
    <row r="32" spans="1:19" ht="15">
      <c r="A32" s="10">
        <v>21</v>
      </c>
      <c r="B32" s="23">
        <v>428.571428571429</v>
      </c>
      <c r="C32" s="23">
        <v>64.2285714285715</v>
      </c>
      <c r="D32" s="24">
        <f t="shared" si="0"/>
        <v>11.9907565184245</v>
      </c>
      <c r="E32" s="23">
        <v>1000</v>
      </c>
      <c r="F32" s="22">
        <f t="shared" si="5"/>
        <v>88.6031412656056</v>
      </c>
      <c r="G32" s="31">
        <f t="shared" si="6"/>
        <v>37.6468569317259</v>
      </c>
      <c r="H32" s="71">
        <v>64.2285714285715</v>
      </c>
      <c r="I32" s="70">
        <f t="shared" si="7"/>
        <v>-24.3745698370342</v>
      </c>
      <c r="J32" s="73">
        <f t="shared" si="1"/>
        <v>11.9907565184245</v>
      </c>
      <c r="K32" s="71">
        <v>64.2285714285715</v>
      </c>
      <c r="L32" s="70">
        <f t="shared" si="2"/>
        <v>-24.3745698370342</v>
      </c>
      <c r="M32" s="74">
        <f t="shared" si="10"/>
        <v>11.9907565184245</v>
      </c>
      <c r="N32" s="71">
        <v>1000</v>
      </c>
      <c r="O32" s="70">
        <f t="shared" si="4"/>
        <v>83.2</v>
      </c>
      <c r="P32" s="70">
        <f t="shared" si="12"/>
        <v>5.40314126560564</v>
      </c>
      <c r="Q32" s="70">
        <v>88.6</v>
      </c>
      <c r="R32" s="22">
        <f t="shared" si="9"/>
        <v>24.3714285714285</v>
      </c>
      <c r="S32" s="72">
        <f t="shared" si="13"/>
        <v>37.6455222298728</v>
      </c>
    </row>
    <row r="33" spans="1:19" ht="15">
      <c r="A33" s="10">
        <v>22</v>
      </c>
      <c r="B33" s="23">
        <v>400</v>
      </c>
      <c r="C33" s="23">
        <v>61.8514285714286</v>
      </c>
      <c r="D33" s="24">
        <f t="shared" si="0"/>
        <v>10.6600540177702</v>
      </c>
      <c r="E33" s="23">
        <v>1000</v>
      </c>
      <c r="F33" s="22">
        <f t="shared" si="5"/>
        <v>88.6031412656056</v>
      </c>
      <c r="G33" s="31">
        <f t="shared" si="6"/>
        <v>36.1432958253897</v>
      </c>
      <c r="H33" s="71">
        <v>61.8514285714286</v>
      </c>
      <c r="I33" s="70">
        <f t="shared" si="7"/>
        <v>-26.751712694177</v>
      </c>
      <c r="J33" s="73">
        <f t="shared" si="1"/>
        <v>10.6600540177702</v>
      </c>
      <c r="K33" s="71">
        <v>61.8514285714286</v>
      </c>
      <c r="L33" s="70">
        <f t="shared" si="2"/>
        <v>-26.751712694177</v>
      </c>
      <c r="M33" s="74">
        <f t="shared" si="10"/>
        <v>10.6600540177702</v>
      </c>
      <c r="N33" s="71">
        <v>1000</v>
      </c>
      <c r="O33" s="70">
        <f t="shared" si="4"/>
        <v>83.2</v>
      </c>
      <c r="P33" s="70">
        <f t="shared" si="12"/>
        <v>5.40314126560564</v>
      </c>
      <c r="Q33" s="70">
        <v>88.6</v>
      </c>
      <c r="R33" s="22">
        <f t="shared" si="9"/>
        <v>26.7485714285714</v>
      </c>
      <c r="S33" s="72">
        <f t="shared" si="13"/>
        <v>36.1420144296014</v>
      </c>
    </row>
    <row r="34" spans="1:19" ht="15">
      <c r="A34" s="10">
        <v>23</v>
      </c>
      <c r="B34" s="23">
        <v>371.428571428572</v>
      </c>
      <c r="C34" s="23">
        <v>59.4742857142857</v>
      </c>
      <c r="D34" s="24">
        <f t="shared" si="0"/>
        <v>9.46303080871695</v>
      </c>
      <c r="E34" s="23">
        <v>1000</v>
      </c>
      <c r="F34" s="22">
        <f t="shared" si="5"/>
        <v>88.6031412656056</v>
      </c>
      <c r="G34" s="31">
        <f t="shared" si="6"/>
        <v>34.6997847786</v>
      </c>
      <c r="H34" s="71">
        <v>59.4742857142857</v>
      </c>
      <c r="I34" s="70">
        <f t="shared" si="7"/>
        <v>-29.1288555513199</v>
      </c>
      <c r="J34" s="73">
        <f t="shared" si="1"/>
        <v>9.46303080871695</v>
      </c>
      <c r="K34" s="71">
        <v>59.4742857142857</v>
      </c>
      <c r="L34" s="70">
        <f t="shared" si="2"/>
        <v>-29.1288555513199</v>
      </c>
      <c r="M34" s="74">
        <f t="shared" si="10"/>
        <v>9.46303080871695</v>
      </c>
      <c r="N34" s="71">
        <v>1000</v>
      </c>
      <c r="O34" s="70">
        <f t="shared" si="4"/>
        <v>83.2</v>
      </c>
      <c r="P34" s="70">
        <f t="shared" si="12"/>
        <v>5.40314126560564</v>
      </c>
      <c r="Q34" s="70">
        <v>88.6</v>
      </c>
      <c r="R34" s="22">
        <f t="shared" si="9"/>
        <v>29.1257142857143</v>
      </c>
      <c r="S34" s="72">
        <f t="shared" si="13"/>
        <v>34.6985545599092</v>
      </c>
    </row>
    <row r="35" spans="1:19" ht="15">
      <c r="A35" s="10">
        <v>24</v>
      </c>
      <c r="B35" s="23">
        <v>342.857142857143</v>
      </c>
      <c r="C35" s="23">
        <v>57.0971428571429</v>
      </c>
      <c r="D35" s="24">
        <f t="shared" si="0"/>
        <v>8.38700195969544</v>
      </c>
      <c r="E35" s="23">
        <v>1000</v>
      </c>
      <c r="F35" s="22">
        <f t="shared" si="5"/>
        <v>88.6031412656056</v>
      </c>
      <c r="G35" s="31">
        <f t="shared" si="6"/>
        <v>33.3139254786866</v>
      </c>
      <c r="H35" s="71">
        <v>57.0971428571429</v>
      </c>
      <c r="I35" s="70">
        <f t="shared" si="7"/>
        <v>-31.5059984084627</v>
      </c>
      <c r="J35" s="73">
        <f t="shared" si="1"/>
        <v>8.38700195969544</v>
      </c>
      <c r="K35" s="71">
        <v>57.0971428571429</v>
      </c>
      <c r="L35" s="70">
        <f t="shared" si="2"/>
        <v>-31.5059984084627</v>
      </c>
      <c r="M35" s="74">
        <f t="shared" si="10"/>
        <v>8.38700195969544</v>
      </c>
      <c r="N35" s="71">
        <v>1000</v>
      </c>
      <c r="O35" s="70">
        <f t="shared" si="4"/>
        <v>83.2</v>
      </c>
      <c r="P35" s="70">
        <f t="shared" si="12"/>
        <v>5.40314126560564</v>
      </c>
      <c r="Q35" s="70">
        <v>88.6</v>
      </c>
      <c r="R35" s="22">
        <f t="shared" si="9"/>
        <v>31.5028571428571</v>
      </c>
      <c r="S35" s="72">
        <f t="shared" si="13"/>
        <v>33.312744393154</v>
      </c>
    </row>
    <row r="36" spans="1:19" ht="15">
      <c r="A36" s="10">
        <v>25</v>
      </c>
      <c r="B36" s="23">
        <v>314.285714285715</v>
      </c>
      <c r="C36" s="23">
        <v>54.72</v>
      </c>
      <c r="D36" s="24">
        <f t="shared" si="0"/>
        <v>7.42044251779225</v>
      </c>
      <c r="E36" s="23">
        <v>1000</v>
      </c>
      <c r="F36" s="22">
        <f t="shared" si="5"/>
        <v>88.6031412656056</v>
      </c>
      <c r="G36" s="31">
        <f t="shared" si="6"/>
        <v>31.9834153981246</v>
      </c>
      <c r="H36" s="71">
        <v>54.72</v>
      </c>
      <c r="I36" s="70">
        <f t="shared" si="7"/>
        <v>-33.8831412656056</v>
      </c>
      <c r="J36" s="73">
        <f t="shared" si="1"/>
        <v>7.42044251779225</v>
      </c>
      <c r="K36" s="71">
        <v>54.72</v>
      </c>
      <c r="L36" s="70">
        <f t="shared" si="2"/>
        <v>-33.8831412656056</v>
      </c>
      <c r="M36" s="74">
        <f t="shared" si="10"/>
        <v>7.42044251779225</v>
      </c>
      <c r="N36" s="71">
        <v>1000</v>
      </c>
      <c r="O36" s="70">
        <f t="shared" si="4"/>
        <v>83.2</v>
      </c>
      <c r="P36" s="70">
        <f t="shared" si="12"/>
        <v>5.40314126560564</v>
      </c>
      <c r="Q36" s="70">
        <v>88.6</v>
      </c>
      <c r="R36" s="22">
        <f t="shared" si="9"/>
        <v>33.88</v>
      </c>
      <c r="S36" s="72">
        <f t="shared" si="13"/>
        <v>31.9822814834427</v>
      </c>
    </row>
    <row r="37" spans="1:19" ht="15">
      <c r="A37" s="10">
        <v>26</v>
      </c>
      <c r="B37" s="23">
        <v>285.714285714286</v>
      </c>
      <c r="C37" s="23">
        <v>52.3428571428572</v>
      </c>
      <c r="D37" s="24">
        <f t="shared" si="0"/>
        <v>6.55288415128797</v>
      </c>
      <c r="E37" s="23">
        <v>1000</v>
      </c>
      <c r="F37" s="22">
        <f t="shared" si="5"/>
        <v>88.6031412656056</v>
      </c>
      <c r="G37" s="31">
        <f t="shared" si="6"/>
        <v>30.7060439690136</v>
      </c>
      <c r="H37" s="71">
        <v>52.3428571428572</v>
      </c>
      <c r="I37" s="70">
        <f t="shared" si="7"/>
        <v>-36.2602841227485</v>
      </c>
      <c r="J37" s="73">
        <f t="shared" si="1"/>
        <v>6.55288415128797</v>
      </c>
      <c r="K37" s="71">
        <v>52.3428571428572</v>
      </c>
      <c r="L37" s="70">
        <f t="shared" si="2"/>
        <v>-36.2602841227485</v>
      </c>
      <c r="M37" s="74">
        <f t="shared" si="10"/>
        <v>6.55288415128797</v>
      </c>
      <c r="N37" s="71">
        <v>1000</v>
      </c>
      <c r="O37" s="70">
        <f t="shared" si="4"/>
        <v>83.2</v>
      </c>
      <c r="P37" s="70">
        <f t="shared" si="12"/>
        <v>5.40314126560564</v>
      </c>
      <c r="Q37" s="70">
        <v>88.6</v>
      </c>
      <c r="R37" s="22">
        <f t="shared" si="9"/>
        <v>36.2571428571428</v>
      </c>
      <c r="S37" s="72">
        <f t="shared" si="13"/>
        <v>30.7049553412469</v>
      </c>
    </row>
    <row r="38" spans="1:19" ht="15">
      <c r="A38" s="10">
        <v>27</v>
      </c>
      <c r="B38" s="23">
        <v>257.142857142858</v>
      </c>
      <c r="C38" s="23">
        <v>49.9657142857143</v>
      </c>
      <c r="D38" s="24">
        <f t="shared" si="0"/>
        <v>5.77482082633839</v>
      </c>
      <c r="E38" s="23">
        <v>1000</v>
      </c>
      <c r="F38" s="22">
        <f t="shared" si="5"/>
        <v>88.6031412656056</v>
      </c>
      <c r="G38" s="31">
        <f t="shared" si="6"/>
        <v>29.4796889103434</v>
      </c>
      <c r="H38" s="71">
        <v>49.9657142857143</v>
      </c>
      <c r="I38" s="70">
        <f t="shared" si="7"/>
        <v>-38.6374269798913</v>
      </c>
      <c r="J38" s="73">
        <f t="shared" si="1"/>
        <v>5.77482082633839</v>
      </c>
      <c r="K38" s="71">
        <v>49.9657142857143</v>
      </c>
      <c r="L38" s="70">
        <f t="shared" si="2"/>
        <v>-38.6374269798913</v>
      </c>
      <c r="M38" s="74">
        <f t="shared" si="10"/>
        <v>5.77482082633839</v>
      </c>
      <c r="N38" s="71">
        <v>1000</v>
      </c>
      <c r="O38" s="70">
        <f t="shared" si="4"/>
        <v>83.2</v>
      </c>
      <c r="P38" s="70">
        <f t="shared" si="12"/>
        <v>5.40314126560564</v>
      </c>
      <c r="Q38" s="70">
        <v>88.6</v>
      </c>
      <c r="R38" s="22">
        <f t="shared" si="9"/>
        <v>38.6342857142857</v>
      </c>
      <c r="S38" s="72">
        <f t="shared" si="13"/>
        <v>29.4786437607977</v>
      </c>
    </row>
    <row r="39" spans="1:19" ht="15">
      <c r="A39" s="10">
        <v>28</v>
      </c>
      <c r="B39" s="23">
        <v>228.571428571429</v>
      </c>
      <c r="C39" s="23">
        <v>47.5885714285715</v>
      </c>
      <c r="D39" s="24">
        <f t="shared" si="0"/>
        <v>5.07762273976117</v>
      </c>
      <c r="E39" s="23">
        <v>1000</v>
      </c>
      <c r="F39" s="22">
        <f t="shared" si="5"/>
        <v>88.6031412656056</v>
      </c>
      <c r="G39" s="31">
        <f t="shared" si="6"/>
        <v>28.3023127019425</v>
      </c>
      <c r="H39" s="71">
        <v>47.5885714285715</v>
      </c>
      <c r="I39" s="70">
        <f t="shared" si="7"/>
        <v>-41.0145698370342</v>
      </c>
      <c r="J39" s="73">
        <f t="shared" si="1"/>
        <v>5.07762273976117</v>
      </c>
      <c r="K39" s="71">
        <v>47.5885714285715</v>
      </c>
      <c r="L39" s="70">
        <f t="shared" si="2"/>
        <v>-41.0145698370342</v>
      </c>
      <c r="M39" s="74">
        <f t="shared" si="10"/>
        <v>5.07762273976117</v>
      </c>
      <c r="N39" s="71">
        <v>1000</v>
      </c>
      <c r="O39" s="70">
        <f t="shared" si="4"/>
        <v>83.2</v>
      </c>
      <c r="P39" s="70">
        <f t="shared" si="12"/>
        <v>5.40314126560564</v>
      </c>
      <c r="Q39" s="70">
        <v>88.6</v>
      </c>
      <c r="R39" s="22">
        <f t="shared" si="9"/>
        <v>41.0114285714285</v>
      </c>
      <c r="S39" s="72">
        <f t="shared" si="13"/>
        <v>28.3013092941606</v>
      </c>
    </row>
    <row r="40" spans="1:19" ht="15">
      <c r="A40" s="10">
        <v>29</v>
      </c>
      <c r="B40" s="23">
        <v>200</v>
      </c>
      <c r="C40" s="23">
        <v>45.2114285714286</v>
      </c>
      <c r="D40" s="24">
        <f t="shared" si="0"/>
        <v>4.45345779611252</v>
      </c>
      <c r="E40" s="23">
        <v>1000</v>
      </c>
      <c r="F40" s="22">
        <f t="shared" si="5"/>
        <v>88.6031412656056</v>
      </c>
      <c r="G40" s="31">
        <f t="shared" si="6"/>
        <v>27.1719591992536</v>
      </c>
      <c r="H40" s="71">
        <v>45.2114285714286</v>
      </c>
      <c r="I40" s="70">
        <f t="shared" si="7"/>
        <v>-43.391712694177</v>
      </c>
      <c r="J40" s="73">
        <f t="shared" si="1"/>
        <v>4.45345779611252</v>
      </c>
      <c r="K40" s="71">
        <v>45.2114285714286</v>
      </c>
      <c r="L40" s="70">
        <f t="shared" si="2"/>
        <v>-43.391712694177</v>
      </c>
      <c r="M40" s="74">
        <f t="shared" si="10"/>
        <v>4.45345779611252</v>
      </c>
      <c r="N40" s="71">
        <v>1000</v>
      </c>
      <c r="O40" s="70">
        <f t="shared" si="4"/>
        <v>83.2</v>
      </c>
      <c r="P40" s="70">
        <f t="shared" si="12"/>
        <v>5.40314126560564</v>
      </c>
      <c r="Q40" s="70">
        <v>88.6</v>
      </c>
      <c r="R40" s="22">
        <f t="shared" si="9"/>
        <v>43.3885714285714</v>
      </c>
      <c r="S40" s="72">
        <f t="shared" si="13"/>
        <v>27.1709958661296</v>
      </c>
    </row>
    <row r="41" spans="1:19" ht="15">
      <c r="A41" s="10">
        <v>30</v>
      </c>
      <c r="B41" s="23">
        <v>171.428571428572</v>
      </c>
      <c r="C41" s="23">
        <v>42.8342857142857</v>
      </c>
      <c r="D41" s="24">
        <f t="shared" si="0"/>
        <v>3.89521997787837</v>
      </c>
      <c r="E41" s="23">
        <v>1000</v>
      </c>
      <c r="F41" s="22">
        <f t="shared" si="5"/>
        <v>88.6031412656056</v>
      </c>
      <c r="G41" s="31">
        <f t="shared" si="6"/>
        <v>26.086750383308</v>
      </c>
      <c r="H41" s="71">
        <v>42.8342857142857</v>
      </c>
      <c r="I41" s="70">
        <f t="shared" si="7"/>
        <v>-45.7688555513199</v>
      </c>
      <c r="J41" s="73">
        <f t="shared" si="1"/>
        <v>3.89521997787837</v>
      </c>
      <c r="K41" s="71">
        <v>42.8342857142857</v>
      </c>
      <c r="L41" s="70">
        <f t="shared" si="2"/>
        <v>-45.7688555513199</v>
      </c>
      <c r="M41" s="74">
        <f t="shared" si="10"/>
        <v>3.89521997787837</v>
      </c>
      <c r="N41" s="71">
        <v>1000</v>
      </c>
      <c r="O41" s="70">
        <f t="shared" si="4"/>
        <v>83.2</v>
      </c>
      <c r="P41" s="70">
        <f t="shared" si="12"/>
        <v>5.40314126560564</v>
      </c>
      <c r="Q41" s="70">
        <v>88.6</v>
      </c>
      <c r="R41" s="22">
        <f t="shared" si="9"/>
        <v>45.7657142857142</v>
      </c>
      <c r="S41" s="72">
        <f t="shared" si="13"/>
        <v>26.085825524318</v>
      </c>
    </row>
    <row r="42" spans="1:19" ht="15">
      <c r="A42" s="10">
        <v>31</v>
      </c>
      <c r="B42" s="23">
        <v>142.857142857143</v>
      </c>
      <c r="C42" s="23">
        <v>40.4571428571429</v>
      </c>
      <c r="D42" s="24">
        <f t="shared" si="0"/>
        <v>3.39646401312838</v>
      </c>
      <c r="E42" s="23">
        <v>1000</v>
      </c>
      <c r="F42" s="22">
        <f t="shared" si="5"/>
        <v>88.6031412656056</v>
      </c>
      <c r="G42" s="31">
        <f t="shared" si="6"/>
        <v>25.0448832405031</v>
      </c>
      <c r="H42" s="71">
        <v>40.4571428571429</v>
      </c>
      <c r="I42" s="70">
        <f t="shared" si="7"/>
        <v>-48.1459984084627</v>
      </c>
      <c r="J42" s="73">
        <f t="shared" si="1"/>
        <v>3.39646401312838</v>
      </c>
      <c r="K42" s="71">
        <v>40.4571428571429</v>
      </c>
      <c r="L42" s="70">
        <f t="shared" si="2"/>
        <v>-48.1459984084627</v>
      </c>
      <c r="M42" s="74">
        <f t="shared" si="10"/>
        <v>3.39646401312838</v>
      </c>
      <c r="N42" s="71">
        <v>1000</v>
      </c>
      <c r="O42" s="70">
        <f t="shared" si="4"/>
        <v>83.2</v>
      </c>
      <c r="P42" s="70">
        <f t="shared" si="12"/>
        <v>5.40314126560564</v>
      </c>
      <c r="Q42" s="70">
        <v>88.6</v>
      </c>
      <c r="R42" s="22">
        <f t="shared" si="9"/>
        <v>48.1428571428571</v>
      </c>
      <c r="S42" s="72">
        <f t="shared" si="13"/>
        <v>25.0439953190457</v>
      </c>
    </row>
    <row r="43" spans="1:19" ht="15">
      <c r="A43" s="10">
        <v>32</v>
      </c>
      <c r="B43" s="23">
        <v>114.285714285715</v>
      </c>
      <c r="C43" s="23">
        <v>38.08</v>
      </c>
      <c r="D43" s="24">
        <f t="shared" si="0"/>
        <v>2.95134579581731</v>
      </c>
      <c r="E43" s="23">
        <v>1000</v>
      </c>
      <c r="F43" s="22">
        <f t="shared" si="5"/>
        <v>88.6031412656056</v>
      </c>
      <c r="G43" s="31">
        <f t="shared" si="6"/>
        <v>24.044626766996</v>
      </c>
      <c r="H43" s="71">
        <v>38.08</v>
      </c>
      <c r="I43" s="70">
        <f t="shared" si="7"/>
        <v>-50.5231412656056</v>
      </c>
      <c r="J43" s="73">
        <f t="shared" si="1"/>
        <v>2.95134579581731</v>
      </c>
      <c r="K43" s="71">
        <v>38.08</v>
      </c>
      <c r="L43" s="70">
        <f t="shared" si="2"/>
        <v>-50.5231412656056</v>
      </c>
      <c r="M43" s="74">
        <f t="shared" si="10"/>
        <v>2.95134579581731</v>
      </c>
      <c r="N43" s="71">
        <v>1000</v>
      </c>
      <c r="O43" s="70">
        <f t="shared" si="4"/>
        <v>83.2</v>
      </c>
      <c r="P43" s="70">
        <f t="shared" si="12"/>
        <v>5.40314126560564</v>
      </c>
      <c r="Q43" s="70">
        <v>88.6</v>
      </c>
      <c r="R43" s="22">
        <f t="shared" si="9"/>
        <v>50.52</v>
      </c>
      <c r="S43" s="72">
        <f t="shared" si="13"/>
        <v>24.0437743078396</v>
      </c>
    </row>
    <row r="44" spans="1:19" ht="15">
      <c r="A44" s="10">
        <v>33</v>
      </c>
      <c r="B44" s="23">
        <v>85.7142857142861</v>
      </c>
      <c r="C44" s="23">
        <v>35.7028571428572</v>
      </c>
      <c r="D44" s="24">
        <f t="shared" si="0"/>
        <v>2.55456806045903</v>
      </c>
      <c r="E44" s="23">
        <v>1000</v>
      </c>
      <c r="F44" s="22">
        <f t="shared" si="5"/>
        <v>88.6031412656056</v>
      </c>
      <c r="G44" s="31">
        <f t="shared" si="6"/>
        <v>23.0843190927381</v>
      </c>
      <c r="H44" s="71">
        <v>35.7028571428572</v>
      </c>
      <c r="I44" s="70">
        <f t="shared" si="7"/>
        <v>-52.9002841227485</v>
      </c>
      <c r="J44" s="73">
        <f t="shared" si="1"/>
        <v>2.55456806045903</v>
      </c>
      <c r="K44" s="71">
        <v>35.7028571428572</v>
      </c>
      <c r="L44" s="70">
        <f t="shared" si="2"/>
        <v>-52.9002841227485</v>
      </c>
      <c r="M44" s="74">
        <f t="shared" si="10"/>
        <v>2.55456806045903</v>
      </c>
      <c r="N44" s="71">
        <v>1000</v>
      </c>
      <c r="O44" s="70">
        <f t="shared" si="4"/>
        <v>83.2</v>
      </c>
      <c r="P44" s="70">
        <f t="shared" si="12"/>
        <v>5.40314126560564</v>
      </c>
      <c r="Q44" s="70">
        <v>88.6</v>
      </c>
      <c r="R44" s="22">
        <f t="shared" si="9"/>
        <v>52.8971428571428</v>
      </c>
      <c r="S44" s="72">
        <f t="shared" si="13"/>
        <v>23.0835006795695</v>
      </c>
    </row>
    <row r="45" spans="1:19" ht="15">
      <c r="A45" s="10">
        <v>34</v>
      </c>
      <c r="B45" s="23">
        <v>57.1428571428575</v>
      </c>
      <c r="C45" s="23">
        <v>33.3257142857143</v>
      </c>
      <c r="D45" s="24">
        <f t="shared" si="0"/>
        <v>2.20133085550405</v>
      </c>
      <c r="E45" s="23">
        <v>1000</v>
      </c>
      <c r="F45" s="22">
        <f t="shared" si="5"/>
        <v>88.6031412656056</v>
      </c>
      <c r="G45" s="31">
        <f t="shared" si="6"/>
        <v>22.1623647203707</v>
      </c>
      <c r="H45" s="71">
        <v>33.3257142857143</v>
      </c>
      <c r="I45" s="70">
        <f t="shared" si="7"/>
        <v>-55.2774269798913</v>
      </c>
      <c r="J45" s="73">
        <f t="shared" si="1"/>
        <v>2.20133085550405</v>
      </c>
      <c r="K45" s="71">
        <v>33.3257142857143</v>
      </c>
      <c r="L45" s="70">
        <f t="shared" si="2"/>
        <v>-55.2774269798913</v>
      </c>
      <c r="M45" s="74">
        <f t="shared" si="10"/>
        <v>2.20133085550405</v>
      </c>
      <c r="N45" s="71">
        <v>1000</v>
      </c>
      <c r="O45" s="70">
        <f t="shared" si="4"/>
        <v>83.2</v>
      </c>
      <c r="P45" s="70">
        <f t="shared" si="12"/>
        <v>5.40314126560564</v>
      </c>
      <c r="Q45" s="70">
        <v>88.6</v>
      </c>
      <c r="R45" s="22">
        <f t="shared" si="9"/>
        <v>55.2742857142857</v>
      </c>
      <c r="S45" s="72">
        <f t="shared" si="13"/>
        <v>22.1615789934423</v>
      </c>
    </row>
    <row r="46" spans="1:19" ht="15.75">
      <c r="A46" s="11">
        <v>35</v>
      </c>
      <c r="B46" s="38">
        <v>28.571428571429</v>
      </c>
      <c r="C46" s="38">
        <v>30.9485714285715</v>
      </c>
      <c r="D46" s="39">
        <f t="shared" si="0"/>
        <v>1.88728639875176</v>
      </c>
      <c r="E46" s="23">
        <v>1000</v>
      </c>
      <c r="F46" s="22">
        <f t="shared" si="5"/>
        <v>88.6031412656056</v>
      </c>
      <c r="G46" s="31">
        <f t="shared" si="6"/>
        <v>21.2772318743958</v>
      </c>
      <c r="H46" s="71">
        <v>30.9485714285715</v>
      </c>
      <c r="I46" s="70">
        <f t="shared" si="7"/>
        <v>-57.6545698370342</v>
      </c>
      <c r="J46" s="73">
        <f t="shared" si="1"/>
        <v>1.88728639875176</v>
      </c>
      <c r="K46" s="71">
        <v>30.9485714285715</v>
      </c>
      <c r="L46" s="70">
        <f t="shared" si="2"/>
        <v>-57.6545698370342</v>
      </c>
      <c r="M46" s="74">
        <f t="shared" si="10"/>
        <v>1.88728639875176</v>
      </c>
      <c r="N46" s="71">
        <v>1000</v>
      </c>
      <c r="O46" s="70">
        <f t="shared" si="4"/>
        <v>83.2</v>
      </c>
      <c r="P46" s="70">
        <f t="shared" si="12"/>
        <v>5.40314126560564</v>
      </c>
      <c r="Q46" s="70">
        <v>88.6</v>
      </c>
      <c r="R46" s="22">
        <f t="shared" si="9"/>
        <v>57.6514285714285</v>
      </c>
      <c r="S46" s="72">
        <f t="shared" si="13"/>
        <v>21.2764775282664</v>
      </c>
    </row>
    <row r="47" spans="1:19" ht="15.75">
      <c r="A47" s="79"/>
      <c r="B47" s="66" t="s">
        <v>1</v>
      </c>
      <c r="C47" s="37">
        <f>SUM(C12:C46)</f>
        <v>2497.6</v>
      </c>
      <c r="D47" s="37">
        <f>SUM(D12:D46)</f>
        <v>1000</v>
      </c>
      <c r="E47" s="28"/>
      <c r="F47" s="80">
        <f>SUM(F12:F46)</f>
        <v>3101.1099442962</v>
      </c>
      <c r="G47" s="27">
        <f>SUM(G12:G46)</f>
        <v>1618.41128344254</v>
      </c>
      <c r="H47" s="29"/>
      <c r="I47" s="80">
        <f>SUM(I12:I46)</f>
        <v>-728.221388782997</v>
      </c>
      <c r="J47" s="27">
        <f>SUM(J12:J46)</f>
        <v>907.255062564362</v>
      </c>
      <c r="K47" s="28"/>
      <c r="L47" s="80">
        <f>SUM(L12:L46)</f>
        <v>-728.221388782997</v>
      </c>
      <c r="M47" s="27">
        <f>SUM(M12:M46)</f>
        <v>1034.16810233548</v>
      </c>
      <c r="N47" s="81" t="s">
        <v>1</v>
      </c>
      <c r="O47" s="27">
        <f>SUM(O12:O46)</f>
        <v>2588.70857142857</v>
      </c>
      <c r="P47" s="27">
        <f>SUM(P12:P46)</f>
        <v>582.970828495187</v>
      </c>
      <c r="Q47" s="27">
        <f>SUM(Q12:Q46)</f>
        <v>3171.62285714286</v>
      </c>
      <c r="R47" s="82">
        <f t="shared" si="9"/>
        <v>674.022857142854</v>
      </c>
      <c r="S47" s="27">
        <f>SUM(S12:S46)</f>
        <v>1421.55090849991</v>
      </c>
    </row>
    <row r="48" ht="15">
      <c r="R48" s="22"/>
    </row>
    <row r="49" ht="15">
      <c r="R49" s="22"/>
    </row>
    <row r="50" ht="15">
      <c r="R50" s="22"/>
    </row>
    <row r="51" ht="15">
      <c r="R51" s="22"/>
    </row>
    <row r="52" ht="15">
      <c r="R52" s="22"/>
    </row>
    <row r="53" ht="15">
      <c r="R53" s="22"/>
    </row>
    <row r="54" ht="15">
      <c r="R54" s="22"/>
    </row>
    <row r="55" ht="15">
      <c r="R55" s="22"/>
    </row>
    <row r="56" ht="15">
      <c r="R56" s="22"/>
    </row>
    <row r="57" ht="15">
      <c r="R57" s="22"/>
    </row>
    <row r="58" ht="15">
      <c r="R58" s="22"/>
    </row>
    <row r="59" ht="15">
      <c r="R59" s="22"/>
    </row>
    <row r="60" ht="15">
      <c r="R60" s="22"/>
    </row>
    <row r="61" ht="15">
      <c r="R61" s="22"/>
    </row>
    <row r="62" ht="15">
      <c r="R62" s="22"/>
    </row>
    <row r="63" ht="15">
      <c r="R63" s="22"/>
    </row>
    <row r="64" ht="15">
      <c r="R64" s="22"/>
    </row>
    <row r="65" ht="15">
      <c r="R65" s="22"/>
    </row>
    <row r="66" ht="15">
      <c r="R66" s="22"/>
    </row>
    <row r="67" ht="15">
      <c r="R67" s="22"/>
    </row>
    <row r="68" ht="15">
      <c r="R68" s="22"/>
    </row>
    <row r="69" ht="15">
      <c r="R69" s="22"/>
    </row>
    <row r="70" ht="15">
      <c r="R70" s="22"/>
    </row>
    <row r="71" ht="15">
      <c r="R71" s="22"/>
    </row>
    <row r="72" ht="15">
      <c r="R72" s="22"/>
    </row>
  </sheetData>
  <mergeCells count="24">
    <mergeCell ref="A9:A10"/>
    <mergeCell ref="B9:B10"/>
    <mergeCell ref="C9:C10"/>
    <mergeCell ref="G9:G10"/>
    <mergeCell ref="F9:F10"/>
    <mergeCell ref="E9:E10"/>
    <mergeCell ref="E8:G8"/>
    <mergeCell ref="B8:D8"/>
    <mergeCell ref="D9:D10"/>
    <mergeCell ref="J9:J10"/>
    <mergeCell ref="I9:I10"/>
    <mergeCell ref="H8:J8"/>
    <mergeCell ref="K8:M8"/>
    <mergeCell ref="K9:K10"/>
    <mergeCell ref="L9:L10"/>
    <mergeCell ref="M9:M10"/>
    <mergeCell ref="H9:H10"/>
    <mergeCell ref="N8:S8"/>
    <mergeCell ref="Q9:Q10"/>
    <mergeCell ref="S9:S10"/>
    <mergeCell ref="N9:N10"/>
    <mergeCell ref="O9:O10"/>
    <mergeCell ref="P9:P10"/>
    <mergeCell ref="R9:R10"/>
  </mergeCells>
  <pageMargins left="0.75" right="0.75" top="1" bottom="1" header="0.5" footer="0.5"/>
  <pageSetup horizontalDpi="600" verticalDpi="600" orientation="landscape" scale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285714285714" defaultRowHeight="15"/>
  <sheetData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