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JUSTIN\Public\Documents\KYPSC - KPCO FAC\7 - Workpapers and Anticipated DRs to Answer\Lane Workpapers\"/>
    </mc:Choice>
  </mc:AlternateContent>
  <bookViews>
    <workbookView xWindow="0" yWindow="0" windowWidth="19200" windowHeight="11595"/>
  </bookViews>
  <sheets>
    <sheet name="ANALYSIS" sheetId="6" r:id="rId1"/>
    <sheet name="STAFF 29 ATTACH 1 - unit data" sheetId="3" r:id="rId2"/>
    <sheet name="STAFF 29 ATTACH 2 - No Load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6" l="1"/>
  <c r="D59" i="6"/>
  <c r="E59" i="6"/>
  <c r="F59" i="6"/>
  <c r="G59" i="6"/>
  <c r="I59" i="6"/>
  <c r="E58" i="6"/>
  <c r="F58" i="6"/>
  <c r="G58" i="6"/>
  <c r="I58" i="6"/>
  <c r="D58" i="6"/>
  <c r="R56" i="6"/>
  <c r="P56" i="6"/>
  <c r="O56" i="6"/>
  <c r="N56" i="6"/>
  <c r="M56" i="6"/>
  <c r="R55" i="6"/>
  <c r="P55" i="6"/>
  <c r="O55" i="6"/>
  <c r="N55" i="6"/>
  <c r="M55" i="6"/>
  <c r="R54" i="6"/>
  <c r="P54" i="6"/>
  <c r="O54" i="6"/>
  <c r="N54" i="6"/>
  <c r="M54" i="6"/>
  <c r="R53" i="6"/>
  <c r="Q53" i="6"/>
  <c r="P53" i="6"/>
  <c r="O53" i="6"/>
  <c r="N53" i="6"/>
  <c r="M53" i="6"/>
  <c r="L53" i="6"/>
  <c r="K53" i="6"/>
  <c r="R52" i="6"/>
  <c r="Q52" i="6"/>
  <c r="P52" i="6"/>
  <c r="O52" i="6"/>
  <c r="N52" i="6"/>
  <c r="M52" i="6"/>
  <c r="L52" i="6"/>
  <c r="K52" i="6"/>
  <c r="R51" i="6"/>
  <c r="Q51" i="6"/>
  <c r="P51" i="6"/>
  <c r="O51" i="6"/>
  <c r="N51" i="6"/>
  <c r="M51" i="6"/>
  <c r="L51" i="6"/>
  <c r="K51" i="6"/>
  <c r="R50" i="6"/>
  <c r="Q50" i="6"/>
  <c r="P50" i="6"/>
  <c r="O50" i="6"/>
  <c r="N50" i="6"/>
  <c r="M50" i="6"/>
  <c r="L50" i="6"/>
  <c r="K50" i="6"/>
  <c r="C48" i="6"/>
  <c r="D48" i="6"/>
  <c r="E48" i="6"/>
  <c r="F48" i="6"/>
  <c r="G48" i="6"/>
  <c r="H48" i="6"/>
  <c r="I48" i="6"/>
  <c r="C49" i="6"/>
  <c r="D49" i="6"/>
  <c r="E49" i="6"/>
  <c r="F49" i="6"/>
  <c r="G49" i="6"/>
  <c r="H49" i="6"/>
  <c r="I49" i="6"/>
  <c r="C50" i="6"/>
  <c r="D50" i="6"/>
  <c r="E50" i="6"/>
  <c r="F50" i="6"/>
  <c r="G50" i="6"/>
  <c r="H50" i="6"/>
  <c r="I50" i="6"/>
  <c r="C51" i="6"/>
  <c r="D51" i="6"/>
  <c r="E51" i="6"/>
  <c r="F51" i="6"/>
  <c r="G51" i="6"/>
  <c r="H51" i="6"/>
  <c r="I51" i="6"/>
  <c r="C52" i="6"/>
  <c r="D52" i="6"/>
  <c r="E52" i="6"/>
  <c r="F52" i="6"/>
  <c r="G52" i="6"/>
  <c r="H52" i="6"/>
  <c r="I52" i="6"/>
  <c r="C53" i="6"/>
  <c r="D53" i="6"/>
  <c r="E53" i="6"/>
  <c r="F53" i="6"/>
  <c r="G53" i="6"/>
  <c r="H53" i="6"/>
  <c r="I53" i="6"/>
  <c r="D54" i="6"/>
  <c r="E54" i="6"/>
  <c r="F54" i="6"/>
  <c r="G54" i="6"/>
  <c r="I54" i="6"/>
  <c r="D55" i="6"/>
  <c r="E55" i="6"/>
  <c r="F55" i="6"/>
  <c r="G55" i="6"/>
  <c r="H55" i="6"/>
  <c r="I55" i="6"/>
  <c r="D56" i="6"/>
  <c r="E56" i="6"/>
  <c r="F56" i="6"/>
  <c r="G56" i="6"/>
  <c r="I56" i="6"/>
  <c r="B49" i="6"/>
  <c r="B50" i="6"/>
  <c r="B51" i="6"/>
  <c r="B52" i="6"/>
  <c r="B53" i="6"/>
  <c r="U37" i="6"/>
  <c r="V37" i="6"/>
  <c r="W37" i="6"/>
  <c r="X37" i="6"/>
  <c r="Y37" i="6"/>
  <c r="U38" i="6"/>
  <c r="V38" i="6"/>
  <c r="W38" i="6"/>
  <c r="X38" i="6"/>
  <c r="Y38" i="6"/>
  <c r="V40" i="6"/>
  <c r="W40" i="6"/>
  <c r="X40" i="6"/>
  <c r="Y40" i="6"/>
  <c r="V41" i="6"/>
  <c r="W41" i="6"/>
  <c r="X41" i="6"/>
  <c r="Y41" i="6"/>
  <c r="T37" i="6"/>
  <c r="T38" i="6"/>
  <c r="U21" i="6"/>
  <c r="V21" i="6"/>
  <c r="W21" i="6"/>
  <c r="X21" i="6"/>
  <c r="Y21" i="6"/>
  <c r="U22" i="6"/>
  <c r="V22" i="6"/>
  <c r="W22" i="6"/>
  <c r="X22" i="6"/>
  <c r="Y22" i="6"/>
  <c r="U23" i="6"/>
  <c r="U24" i="6"/>
  <c r="V24" i="6"/>
  <c r="W24" i="6"/>
  <c r="X24" i="6"/>
  <c r="Y24" i="6"/>
  <c r="U25" i="6"/>
  <c r="V25" i="6"/>
  <c r="W25" i="6"/>
  <c r="X25" i="6"/>
  <c r="Y25" i="6"/>
  <c r="V27" i="6"/>
  <c r="W27" i="6"/>
  <c r="X27" i="6"/>
  <c r="Y27" i="6"/>
  <c r="V28" i="6"/>
  <c r="W28" i="6"/>
  <c r="X28" i="6"/>
  <c r="Y28" i="6"/>
  <c r="T24" i="6"/>
  <c r="T25" i="6"/>
  <c r="T21" i="6"/>
  <c r="K44" i="6"/>
  <c r="P42" i="6"/>
  <c r="O42" i="6"/>
  <c r="N42" i="6"/>
  <c r="W42" i="6" s="1"/>
  <c r="M42" i="6"/>
  <c r="M44" i="6" s="1"/>
  <c r="P39" i="6"/>
  <c r="O39" i="6"/>
  <c r="O44" i="6" s="1"/>
  <c r="N39" i="6"/>
  <c r="M39" i="6"/>
  <c r="V39" i="6" s="1"/>
  <c r="L39" i="6"/>
  <c r="K39" i="6"/>
  <c r="G42" i="6"/>
  <c r="F42" i="6"/>
  <c r="E42" i="6"/>
  <c r="D42" i="6"/>
  <c r="G39" i="6"/>
  <c r="G44" i="6" s="1"/>
  <c r="F39" i="6"/>
  <c r="E39" i="6"/>
  <c r="D39" i="6"/>
  <c r="C39" i="6"/>
  <c r="C44" i="6" s="1"/>
  <c r="B39" i="6"/>
  <c r="G36" i="6"/>
  <c r="Y36" i="6" s="1"/>
  <c r="F36" i="6"/>
  <c r="X36" i="6" s="1"/>
  <c r="E36" i="6"/>
  <c r="W36" i="6" s="1"/>
  <c r="D36" i="6"/>
  <c r="V36" i="6" s="1"/>
  <c r="C36" i="6"/>
  <c r="U36" i="6" s="1"/>
  <c r="B36" i="6"/>
  <c r="T36" i="6" s="1"/>
  <c r="Q36" i="6"/>
  <c r="R36" i="6"/>
  <c r="P29" i="6"/>
  <c r="O29" i="6"/>
  <c r="X29" i="6" s="1"/>
  <c r="N29" i="6"/>
  <c r="W29" i="6" s="1"/>
  <c r="M29" i="6"/>
  <c r="G29" i="6"/>
  <c r="F29" i="6"/>
  <c r="E29" i="6"/>
  <c r="D29" i="6"/>
  <c r="P26" i="6"/>
  <c r="O26" i="6"/>
  <c r="X26" i="6" s="1"/>
  <c r="N26" i="6"/>
  <c r="N31" i="6" s="1"/>
  <c r="M26" i="6"/>
  <c r="L26" i="6"/>
  <c r="K26" i="6"/>
  <c r="G26" i="6"/>
  <c r="F26" i="6"/>
  <c r="E26" i="6"/>
  <c r="D26" i="6"/>
  <c r="V26" i="6" s="1"/>
  <c r="C26" i="6"/>
  <c r="B26" i="6"/>
  <c r="K18" i="6"/>
  <c r="L18" i="6"/>
  <c r="M16" i="6"/>
  <c r="N16" i="6"/>
  <c r="O16" i="6"/>
  <c r="X16" i="6" s="1"/>
  <c r="P16" i="6"/>
  <c r="K13" i="6"/>
  <c r="L13" i="6"/>
  <c r="M13" i="6"/>
  <c r="V13" i="6" s="1"/>
  <c r="N13" i="6"/>
  <c r="O13" i="6"/>
  <c r="P13" i="6"/>
  <c r="C23" i="6"/>
  <c r="D23" i="6"/>
  <c r="E23" i="6"/>
  <c r="F23" i="6"/>
  <c r="G23" i="6"/>
  <c r="G31" i="6" s="1"/>
  <c r="K23" i="6"/>
  <c r="T23" i="6" s="1"/>
  <c r="L23" i="6"/>
  <c r="L31" i="6" s="1"/>
  <c r="M23" i="6"/>
  <c r="N23" i="6"/>
  <c r="O23" i="6"/>
  <c r="X23" i="6" s="1"/>
  <c r="P23" i="6"/>
  <c r="P31" i="6" s="1"/>
  <c r="B23" i="6"/>
  <c r="C31" i="6"/>
  <c r="M18" i="6"/>
  <c r="G16" i="6"/>
  <c r="F16" i="6"/>
  <c r="E16" i="6"/>
  <c r="D16" i="6"/>
  <c r="V16" i="6" s="1"/>
  <c r="G13" i="6"/>
  <c r="Y13" i="6" s="1"/>
  <c r="F13" i="6"/>
  <c r="E13" i="6"/>
  <c r="D13" i="6"/>
  <c r="C13" i="6"/>
  <c r="U13" i="6" s="1"/>
  <c r="B13" i="6"/>
  <c r="C10" i="6"/>
  <c r="C18" i="6" s="1"/>
  <c r="C58" i="6" s="1"/>
  <c r="C59" i="6" s="1"/>
  <c r="D10" i="6"/>
  <c r="V10" i="6" s="1"/>
  <c r="E10" i="6"/>
  <c r="W10" i="6" s="1"/>
  <c r="F10" i="6"/>
  <c r="X10" i="6" s="1"/>
  <c r="G10" i="6"/>
  <c r="G18" i="6" s="1"/>
  <c r="B10" i="6"/>
  <c r="T10" i="6" s="1"/>
  <c r="R41" i="6"/>
  <c r="R40" i="6"/>
  <c r="AB40" i="6" s="1"/>
  <c r="R38" i="6"/>
  <c r="R37" i="6"/>
  <c r="R28" i="6"/>
  <c r="R27" i="6"/>
  <c r="R25" i="6"/>
  <c r="AB25" i="6" s="1"/>
  <c r="R24" i="6"/>
  <c r="R22" i="6"/>
  <c r="R21" i="6"/>
  <c r="R15" i="6"/>
  <c r="R14" i="6"/>
  <c r="R12" i="6"/>
  <c r="R11" i="6"/>
  <c r="R13" i="6" s="1"/>
  <c r="R10" i="6"/>
  <c r="I41" i="6"/>
  <c r="I40" i="6"/>
  <c r="I42" i="6" s="1"/>
  <c r="I38" i="6"/>
  <c r="I37" i="6"/>
  <c r="I35" i="6"/>
  <c r="I34" i="6"/>
  <c r="I36" i="6" s="1"/>
  <c r="I28" i="6"/>
  <c r="I27" i="6"/>
  <c r="I25" i="6"/>
  <c r="I24" i="6"/>
  <c r="I26" i="6" s="1"/>
  <c r="I22" i="6"/>
  <c r="I21" i="6"/>
  <c r="I17" i="6"/>
  <c r="I9" i="6"/>
  <c r="I11" i="6"/>
  <c r="I12" i="6"/>
  <c r="I14" i="6"/>
  <c r="I15" i="6"/>
  <c r="I8" i="6"/>
  <c r="H8" i="6"/>
  <c r="H9" i="6"/>
  <c r="H10" i="6" s="1"/>
  <c r="H11" i="6"/>
  <c r="H12" i="6"/>
  <c r="H14" i="6"/>
  <c r="H15" i="6"/>
  <c r="H21" i="6"/>
  <c r="H22" i="6"/>
  <c r="H24" i="6"/>
  <c r="H25" i="6"/>
  <c r="H27" i="6"/>
  <c r="H28" i="6"/>
  <c r="H34" i="6"/>
  <c r="H35" i="6"/>
  <c r="H37" i="6"/>
  <c r="H38" i="6"/>
  <c r="H40" i="6"/>
  <c r="H54" i="6" s="1"/>
  <c r="H41" i="6"/>
  <c r="U39" i="6" l="1"/>
  <c r="I10" i="6"/>
  <c r="AB22" i="6"/>
  <c r="AB28" i="6"/>
  <c r="AB41" i="6"/>
  <c r="W23" i="6"/>
  <c r="F31" i="6"/>
  <c r="U26" i="6"/>
  <c r="Y26" i="6"/>
  <c r="Y29" i="6"/>
  <c r="X42" i="6"/>
  <c r="Y39" i="6"/>
  <c r="R16" i="6"/>
  <c r="AB37" i="6"/>
  <c r="F18" i="6"/>
  <c r="V23" i="6"/>
  <c r="X13" i="6"/>
  <c r="T13" i="6"/>
  <c r="V29" i="6"/>
  <c r="E44" i="6"/>
  <c r="W39" i="6"/>
  <c r="Y42" i="6"/>
  <c r="I23" i="6"/>
  <c r="I31" i="6" s="1"/>
  <c r="I29" i="6"/>
  <c r="I39" i="6"/>
  <c r="AB38" i="6"/>
  <c r="D18" i="6"/>
  <c r="E31" i="6"/>
  <c r="Y16" i="6"/>
  <c r="T39" i="6"/>
  <c r="X39" i="6"/>
  <c r="R42" i="6"/>
  <c r="Y23" i="6"/>
  <c r="I44" i="6"/>
  <c r="AB42" i="6"/>
  <c r="U10" i="6"/>
  <c r="H39" i="6"/>
  <c r="H29" i="6"/>
  <c r="H23" i="6"/>
  <c r="H31" i="6" s="1"/>
  <c r="H13" i="6"/>
  <c r="I13" i="6"/>
  <c r="AB13" i="6" s="1"/>
  <c r="AB21" i="6"/>
  <c r="AB27" i="6"/>
  <c r="B18" i="6"/>
  <c r="B58" i="6" s="1"/>
  <c r="B59" i="6" s="1"/>
  <c r="E18" i="6"/>
  <c r="D31" i="6"/>
  <c r="M31" i="6"/>
  <c r="K31" i="6"/>
  <c r="R39" i="6"/>
  <c r="AB39" i="6" s="1"/>
  <c r="B44" i="6"/>
  <c r="F44" i="6"/>
  <c r="L44" i="6"/>
  <c r="P44" i="6"/>
  <c r="T26" i="6"/>
  <c r="V42" i="6"/>
  <c r="AB36" i="6"/>
  <c r="R18" i="6"/>
  <c r="P18" i="6"/>
  <c r="W16" i="6"/>
  <c r="Y10" i="6"/>
  <c r="AB12" i="6"/>
  <c r="H42" i="6"/>
  <c r="H36" i="6"/>
  <c r="I16" i="6"/>
  <c r="AB16" i="6" s="1"/>
  <c r="R26" i="6"/>
  <c r="AB26" i="6" s="1"/>
  <c r="O18" i="6"/>
  <c r="W13" i="6"/>
  <c r="B31" i="6"/>
  <c r="D44" i="6"/>
  <c r="N44" i="6"/>
  <c r="W26" i="6"/>
  <c r="H26" i="6"/>
  <c r="H16" i="6"/>
  <c r="Z36" i="6"/>
  <c r="AB24" i="6"/>
  <c r="AB11" i="6"/>
  <c r="I18" i="6"/>
  <c r="R29" i="6"/>
  <c r="AB29" i="6" s="1"/>
  <c r="AB10" i="6"/>
  <c r="AB14" i="6"/>
  <c r="R23" i="6"/>
  <c r="AB15" i="6"/>
  <c r="O31" i="6"/>
  <c r="N18" i="6"/>
  <c r="H44" i="6" l="1"/>
  <c r="H58" i="6" s="1"/>
  <c r="H59" i="6" s="1"/>
  <c r="H56" i="6"/>
  <c r="H18" i="6"/>
  <c r="R44" i="6"/>
  <c r="AB23" i="6"/>
  <c r="R31" i="6"/>
  <c r="Q10" i="6" l="1"/>
  <c r="Q11" i="6"/>
  <c r="Q12" i="6"/>
  <c r="Q14" i="6"/>
  <c r="Q15" i="6"/>
  <c r="Z15" i="6" s="1"/>
  <c r="Q21" i="6"/>
  <c r="Q22" i="6"/>
  <c r="Z22" i="6" s="1"/>
  <c r="Q24" i="6"/>
  <c r="Q25" i="6"/>
  <c r="Z25" i="6" s="1"/>
  <c r="Q27" i="6"/>
  <c r="Q28" i="6"/>
  <c r="Z28" i="6" s="1"/>
  <c r="Q37" i="6"/>
  <c r="Q38" i="6"/>
  <c r="Z38" i="6" s="1"/>
  <c r="Q40" i="6"/>
  <c r="Q54" i="6" s="1"/>
  <c r="Q41" i="6"/>
  <c r="T11" i="6"/>
  <c r="U11" i="6"/>
  <c r="T12" i="6"/>
  <c r="U12" i="6"/>
  <c r="V11" i="6"/>
  <c r="W11" i="6"/>
  <c r="X11" i="6"/>
  <c r="Y11" i="6"/>
  <c r="V12" i="6"/>
  <c r="W12" i="6"/>
  <c r="X12" i="6"/>
  <c r="Y12" i="6"/>
  <c r="V14" i="6"/>
  <c r="W14" i="6"/>
  <c r="X14" i="6"/>
  <c r="Y14" i="6"/>
  <c r="V15" i="6"/>
  <c r="W15" i="6"/>
  <c r="X15" i="6"/>
  <c r="Y15" i="6"/>
  <c r="B48" i="6"/>
  <c r="Z41" i="6" l="1"/>
  <c r="Q55" i="6"/>
  <c r="Z11" i="6"/>
  <c r="Q13" i="6"/>
  <c r="Z13" i="6" s="1"/>
  <c r="Q39" i="6"/>
  <c r="Z37" i="6"/>
  <c r="Z24" i="6"/>
  <c r="Q26" i="6"/>
  <c r="Z26" i="6" s="1"/>
  <c r="Q16" i="6"/>
  <c r="Z16" i="6" s="1"/>
  <c r="Z14" i="6"/>
  <c r="Z40" i="6"/>
  <c r="Q42" i="6"/>
  <c r="Q29" i="6"/>
  <c r="Z29" i="6" s="1"/>
  <c r="Z27" i="6"/>
  <c r="Q23" i="6"/>
  <c r="Z21" i="6"/>
  <c r="Z10" i="6"/>
  <c r="Q18" i="6"/>
  <c r="Z12" i="6"/>
  <c r="Z42" i="6" l="1"/>
  <c r="Q56" i="6"/>
  <c r="Z39" i="6"/>
  <c r="Q44" i="6"/>
  <c r="Q31" i="6"/>
  <c r="Z23" i="6"/>
  <c r="I46" i="3"/>
  <c r="J46" i="3"/>
  <c r="K46" i="3"/>
  <c r="L46" i="3"/>
  <c r="M46" i="3"/>
  <c r="N46" i="3"/>
  <c r="B45" i="3"/>
  <c r="B47" i="3"/>
  <c r="B48" i="3"/>
  <c r="I47" i="3"/>
  <c r="J47" i="3"/>
  <c r="K47" i="3"/>
  <c r="L47" i="3"/>
  <c r="M47" i="3"/>
  <c r="N47" i="3"/>
  <c r="I48" i="3"/>
  <c r="J48" i="3"/>
  <c r="K48" i="3"/>
  <c r="L48" i="3"/>
  <c r="M48" i="3"/>
  <c r="N48" i="3"/>
  <c r="K49" i="3"/>
  <c r="L49" i="3"/>
  <c r="M49" i="3"/>
  <c r="N49" i="3"/>
  <c r="K50" i="3"/>
  <c r="L50" i="3"/>
  <c r="M50" i="3"/>
  <c r="N50" i="3"/>
  <c r="C16" i="3"/>
  <c r="D16" i="3"/>
  <c r="E16" i="3"/>
  <c r="F16" i="3"/>
  <c r="G16" i="3"/>
  <c r="B16" i="3"/>
  <c r="G38" i="3"/>
  <c r="F38" i="3"/>
  <c r="E38" i="3"/>
  <c r="D38" i="3"/>
  <c r="C38" i="3"/>
  <c r="B38" i="3"/>
  <c r="C27" i="3"/>
  <c r="D27" i="3"/>
  <c r="E27" i="3"/>
  <c r="F27" i="3"/>
  <c r="G27" i="3"/>
  <c r="B27" i="3"/>
  <c r="D40" i="3" l="1"/>
  <c r="G40" i="3"/>
  <c r="C40" i="3"/>
  <c r="E40" i="3"/>
  <c r="F40" i="3"/>
  <c r="B40" i="3"/>
  <c r="C45" i="3"/>
  <c r="D45" i="3"/>
  <c r="E45" i="3"/>
  <c r="F45" i="3"/>
  <c r="G45" i="3"/>
  <c r="C47" i="3"/>
  <c r="D47" i="3"/>
  <c r="E47" i="3"/>
  <c r="F47" i="3"/>
  <c r="G47" i="3"/>
  <c r="C48" i="3"/>
  <c r="D48" i="3"/>
  <c r="E48" i="3"/>
  <c r="F48" i="3"/>
  <c r="G48" i="3"/>
  <c r="D49" i="3"/>
  <c r="E49" i="3"/>
  <c r="F49" i="3"/>
  <c r="G49" i="3"/>
  <c r="D50" i="3"/>
  <c r="E50" i="3"/>
  <c r="F50" i="3"/>
  <c r="G50" i="3"/>
  <c r="C44" i="3"/>
  <c r="D44" i="3"/>
  <c r="E44" i="3"/>
  <c r="F44" i="3"/>
  <c r="G44" i="3"/>
  <c r="B44" i="3"/>
</calcChain>
</file>

<file path=xl/sharedStrings.xml><?xml version="1.0" encoding="utf-8"?>
<sst xmlns="http://schemas.openxmlformats.org/spreadsheetml/2006/main" count="169" uniqueCount="65">
  <si>
    <t>November</t>
  </si>
  <si>
    <t>December</t>
  </si>
  <si>
    <t>January</t>
  </si>
  <si>
    <t>February</t>
  </si>
  <si>
    <t>March</t>
  </si>
  <si>
    <t>April</t>
  </si>
  <si>
    <t xml:space="preserve"> Big Sandy 1</t>
  </si>
  <si>
    <t xml:space="preserve"> Big Sandy 2</t>
  </si>
  <si>
    <t xml:space="preserve"> Big Sandy Plant</t>
  </si>
  <si>
    <t>Rockport 1 KP AEG</t>
  </si>
  <si>
    <t>Rockport 2 KP AEG</t>
  </si>
  <si>
    <t xml:space="preserve">  Mitchell1 KP</t>
  </si>
  <si>
    <t xml:space="preserve">  Mitchell2 KP</t>
  </si>
  <si>
    <t>ALLOCATION TO OFF-SYSTEM [Question: 29.h.[5l)</t>
  </si>
  <si>
    <t>ALLOCATION TO NATIVE LOAD [Question: 29.h.[3})</t>
  </si>
  <si>
    <t>PERCENT MWh ALLOCATED TO NATIVE LOAD [Question: 29.h.[6ll</t>
  </si>
  <si>
    <t>Question: 29.h.(4})</t>
  </si>
  <si>
    <t>(Question: 29.h.(2)}</t>
  </si>
  <si>
    <t>PLANT[UNIT TOTALS [Question: 29.h.[1)l</t>
  </si>
  <si>
    <t>diff</t>
  </si>
  <si>
    <t>sum</t>
  </si>
  <si>
    <t>Generation (MWh)</t>
  </si>
  <si>
    <t>Fuel Cost (in $1000)</t>
  </si>
  <si>
    <t>Periods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</si>
  <si>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</si>
  <si>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</si>
  <si>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</si>
  <si>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</si>
  <si>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</si>
  <si>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</si>
  <si>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</si>
  <si>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</si>
  <si>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</si>
  <si>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</si>
  <si>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</si>
  <si>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</si>
  <si>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</si>
  <si>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</si>
  <si>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</si>
  <si>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</si>
  <si>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</si>
  <si>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</si>
  <si>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Total</t>
  </si>
  <si>
    <t>No Load Costs from November 2012 through April2014 for Kentucky Units {29.d &amp; 29 h -7)</t>
  </si>
  <si>
    <t>Big Sandy 1</t>
  </si>
  <si>
    <t>Big Sandy 2</t>
  </si>
  <si>
    <t>Mitchell 1 KP</t>
  </si>
  <si>
    <t>Mitchell 2 KP</t>
  </si>
  <si>
    <t>Grand Total</t>
  </si>
  <si>
    <t xml:space="preserve">NOV -APR </t>
  </si>
  <si>
    <t>TOTAL</t>
  </si>
  <si>
    <t>Fuel Cost $/MWh</t>
  </si>
  <si>
    <t>Kollen pg 17, line 19</t>
  </si>
  <si>
    <t>Kollen pg 17, line 20</t>
  </si>
  <si>
    <t>Kollen pg 18, line 12</t>
  </si>
  <si>
    <t>JAN-APR</t>
  </si>
  <si>
    <t>Rockport Plant</t>
  </si>
  <si>
    <t>Mitchell Plant</t>
  </si>
  <si>
    <t>Kollen Pg. 18, line 19</t>
  </si>
  <si>
    <t>Kollen Pg. 18, line 20</t>
  </si>
  <si>
    <t>TOTAL ALLOCATION TO NATIVE</t>
  </si>
  <si>
    <t>ALLOCATION TO OSS</t>
  </si>
  <si>
    <t>Kollen Pg 24, line 9</t>
  </si>
  <si>
    <t>Kollen Pg. 31, lines 7 and 9</t>
  </si>
  <si>
    <t>Testimony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</si>
</sst>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0.00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0" xfId="0" applyNumberFormat="1"/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1" applyNumberFormat="1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0" fillId="2" borderId="0" xfId="0" applyNumberFormat="1" applyFill="1"/>
    <xf numFmtId="0" fontId="0" fillId="0" borderId="0" xfId="0" applyFill="1"/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5" fillId="3" borderId="0" xfId="0" applyFont="1" applyFill="1"/>
    <xf numFmtId="3" fontId="5" fillId="3" borderId="0" xfId="0" applyNumberFormat="1" applyFont="1" applyFill="1" applyAlignment="1">
      <alignment horizontal="right"/>
    </xf>
    <xf numFmtId="4" fontId="5" fillId="3" borderId="0" xfId="0" applyNumberFormat="1" applyFont="1" applyFill="1" applyAlignment="1">
      <alignment horizontal="right"/>
    </xf>
    <xf numFmtId="4" fontId="5" fillId="3" borderId="0" xfId="0" applyNumberFormat="1" applyFont="1" applyFill="1"/>
    <xf numFmtId="164" fontId="0" fillId="0" borderId="0" xfId="0" applyNumberForma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0" xfId="0" applyNumberFormat="1"/>
    <xf numFmtId="0" fontId="4" fillId="0" borderId="1" xfId="0" applyFont="1" applyBorder="1" applyAlignment="1">
      <alignment horizontal="left"/>
    </xf>
    <xf numFmtId="166" fontId="0" fillId="0" borderId="0" xfId="2" applyNumberFormat="1" applyFont="1"/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4" borderId="0" xfId="0" applyFill="1"/>
    <xf numFmtId="166" fontId="0" fillId="4" borderId="0" xfId="2" applyNumberFormat="1" applyFont="1" applyFill="1"/>
    <xf numFmtId="0" fontId="0" fillId="4" borderId="1" xfId="0" applyFont="1" applyFill="1" applyBorder="1"/>
    <xf numFmtId="166" fontId="0" fillId="4" borderId="1" xfId="2" applyNumberFormat="1" applyFont="1" applyFill="1" applyBorder="1"/>
    <xf numFmtId="164" fontId="0" fillId="0" borderId="0" xfId="0" applyNumberFormat="1" applyAlignment="1">
      <alignment horizontal="right"/>
    </xf>
    <xf numFmtId="166" fontId="0" fillId="0" borderId="0" xfId="0" applyNumberFormat="1"/>
    <xf numFmtId="0" fontId="4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/>
    <xf numFmtId="43" fontId="0" fillId="0" borderId="0" xfId="2" applyFont="1" applyFill="1"/>
    <xf numFmtId="165" fontId="0" fillId="0" borderId="0" xfId="0" applyNumberFormat="1" applyFill="1"/>
    <xf numFmtId="43" fontId="0" fillId="0" borderId="0" xfId="2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43" fontId="2" fillId="0" borderId="0" xfId="2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10" fontId="0" fillId="0" borderId="0" xfId="1" applyNumberFormat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9" fontId="0" fillId="0" borderId="0" xfId="1" applyFont="1" applyFill="1" applyAlignment="1">
      <alignment horizontal="right"/>
    </xf>
    <xf numFmtId="0" fontId="0" fillId="6" borderId="0" xfId="0" applyFill="1"/>
    <xf numFmtId="3" fontId="0" fillId="6" borderId="0" xfId="0" applyNumberFormat="1" applyFill="1" applyAlignment="1">
      <alignment horizontal="right"/>
    </xf>
    <xf numFmtId="43" fontId="0" fillId="6" borderId="0" xfId="2" applyFont="1" applyFill="1"/>
    <xf numFmtId="0" fontId="0" fillId="6" borderId="0" xfId="0" applyFill="1" applyBorder="1"/>
    <xf numFmtId="0" fontId="0" fillId="6" borderId="0" xfId="0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3" fontId="2" fillId="0" borderId="0" xfId="2" applyFont="1" applyFill="1"/>
    <xf numFmtId="165" fontId="2" fillId="0" borderId="0" xfId="0" applyNumberFormat="1" applyFont="1" applyFill="1"/>
    <xf numFmtId="43" fontId="2" fillId="0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right"/>
    </xf>
    <xf numFmtId="43" fontId="2" fillId="5" borderId="2" xfId="2" applyFont="1" applyFill="1" applyBorder="1"/>
    <xf numFmtId="2" fontId="2" fillId="5" borderId="0" xfId="0" applyNumberFormat="1" applyFont="1" applyFill="1"/>
    <xf numFmtId="43" fontId="0" fillId="5" borderId="2" xfId="2" applyFont="1" applyFill="1" applyBorder="1"/>
    <xf numFmtId="165" fontId="0" fillId="5" borderId="0" xfId="0" applyNumberFormat="1" applyFill="1"/>
    <xf numFmtId="10" fontId="0" fillId="5" borderId="3" xfId="1" applyNumberFormat="1" applyFont="1" applyFill="1" applyBorder="1" applyAlignment="1">
      <alignment horizontal="right"/>
    </xf>
    <xf numFmtId="10" fontId="0" fillId="5" borderId="2" xfId="1" applyNumberFormat="1" applyFont="1" applyFill="1" applyBorder="1" applyAlignment="1">
      <alignment horizontal="right"/>
    </xf>
    <xf numFmtId="0" fontId="2" fillId="7" borderId="0" xfId="0" applyFont="1" applyFill="1"/>
    <xf numFmtId="10" fontId="2" fillId="7" borderId="0" xfId="1" applyNumberFormat="1" applyFont="1" applyFill="1" applyAlignment="1">
      <alignment horizontal="right"/>
    </xf>
    <xf numFmtId="10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/>
    <xf numFmtId="0" fontId="0" fillId="7" borderId="0" xfId="0" applyFill="1" applyBorder="1"/>
    <xf numFmtId="10" fontId="2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right"/>
    </xf>
    <xf numFmtId="0" fontId="2" fillId="7" borderId="0" xfId="0" applyFont="1" applyFill="1" applyBorder="1"/>
    <xf numFmtId="10" fontId="2" fillId="5" borderId="2" xfId="0" applyNumberFormat="1" applyFont="1" applyFill="1" applyBorder="1" applyAlignment="1">
      <alignment horizontal="right"/>
    </xf>
    <xf numFmtId="10" fontId="0" fillId="5" borderId="2" xfId="0" applyNumberFormat="1" applyFill="1" applyBorder="1" applyAlignment="1">
      <alignment horizontal="right"/>
    </xf>
    <xf numFmtId="10" fontId="0" fillId="0" borderId="0" xfId="1" applyNumberFormat="1" applyFont="1" applyFill="1" applyAlignment="1">
      <alignment horizontal="left"/>
    </xf>
    <xf numFmtId="10" fontId="2" fillId="0" borderId="0" xfId="1" applyNumberFormat="1" applyFont="1" applyFill="1" applyAlignment="1">
      <alignment horizontal="left"/>
    </xf>
    <xf numFmtId="10" fontId="0" fillId="7" borderId="0" xfId="0" applyNumberFormat="1" applyFill="1" applyAlignment="1">
      <alignment horizontal="left"/>
    </xf>
    <xf numFmtId="0" fontId="2" fillId="5" borderId="2" xfId="0" applyFont="1" applyFill="1" applyBorder="1" applyAlignment="1">
      <alignment horizontal="left"/>
    </xf>
    <xf numFmtId="10" fontId="0" fillId="5" borderId="0" xfId="1" applyNumberFormat="1" applyFont="1" applyFill="1" applyAlignment="1">
      <alignment horizontal="left"/>
    </xf>
    <xf numFmtId="10" fontId="0" fillId="5" borderId="0" xfId="0" applyNumberFormat="1" applyFill="1" applyAlignment="1">
      <alignment horizontal="left"/>
    </xf>
    <xf numFmtId="10" fontId="0" fillId="5" borderId="0" xfId="0" applyNumberFormat="1" applyFont="1" applyFill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workbookViewId="0">
      <selection activeCell="J14" sqref="J14"/>
    </sheetView>
  </sheetViews>
  <sheetFormatPr defaultRowHeight="15" x14ac:dyDescent="0.25"/>
  <cols>
    <col min="1" max="1" width="25.42578125" style="20" customWidth="1"/>
    <col min="2" max="2" width="13.7109375" style="44" customWidth="1"/>
    <col min="3" max="9" width="12.85546875" style="44" customWidth="1"/>
    <col min="10" max="10" width="25.7109375" style="44" customWidth="1"/>
    <col min="11" max="18" width="12.85546875" style="44" customWidth="1"/>
    <col min="19" max="19" width="5.7109375" style="44" customWidth="1"/>
    <col min="20" max="25" width="12.28515625" style="20" customWidth="1"/>
    <col min="26" max="26" width="14.28515625" style="20" customWidth="1"/>
    <col min="27" max="27" width="22" style="20" customWidth="1"/>
    <col min="28" max="28" width="15" style="45" customWidth="1"/>
    <col min="29" max="16384" width="9.140625" style="20"/>
  </cols>
  <sheetData>
    <row r="1" spans="1:28" x14ac:dyDescent="0.25">
      <c r="E1" s="21"/>
    </row>
    <row r="2" spans="1:28" x14ac:dyDescent="0.25">
      <c r="E2" s="21"/>
    </row>
    <row r="3" spans="1:28" ht="19.5" thickBot="1" x14ac:dyDescent="0.35">
      <c r="B3" s="46" t="s">
        <v>21</v>
      </c>
      <c r="C3" s="47"/>
      <c r="D3" s="48"/>
      <c r="E3" s="48"/>
      <c r="F3" s="48"/>
      <c r="G3" s="48"/>
      <c r="H3" s="49"/>
      <c r="K3" s="46" t="s">
        <v>22</v>
      </c>
      <c r="L3" s="47"/>
      <c r="M3" s="47"/>
      <c r="N3" s="47"/>
      <c r="O3" s="47"/>
      <c r="P3" s="47"/>
      <c r="Q3" s="49"/>
      <c r="T3" s="46" t="s">
        <v>51</v>
      </c>
      <c r="U3" s="47"/>
      <c r="V3" s="47"/>
      <c r="W3" s="47"/>
      <c r="X3" s="47"/>
      <c r="Y3" s="47"/>
    </row>
    <row r="4" spans="1:28" ht="15.75" thickBot="1" x14ac:dyDescent="0.3">
      <c r="B4" s="50" t="s">
        <v>0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  <c r="H4" s="51" t="s">
        <v>49</v>
      </c>
      <c r="I4" s="50" t="s">
        <v>55</v>
      </c>
      <c r="J4" s="99" t="s">
        <v>64</v>
      </c>
      <c r="K4" s="50" t="s">
        <v>0</v>
      </c>
      <c r="L4" s="50" t="s">
        <v>1</v>
      </c>
      <c r="M4" s="50" t="s">
        <v>2</v>
      </c>
      <c r="N4" s="50" t="s">
        <v>3</v>
      </c>
      <c r="O4" s="50" t="s">
        <v>4</v>
      </c>
      <c r="P4" s="50" t="s">
        <v>5</v>
      </c>
      <c r="Q4" s="51" t="s">
        <v>49</v>
      </c>
      <c r="R4" s="50" t="s">
        <v>55</v>
      </c>
      <c r="S4" s="50"/>
      <c r="T4" s="50" t="s">
        <v>0</v>
      </c>
      <c r="U4" s="50" t="s">
        <v>1</v>
      </c>
      <c r="V4" s="50" t="s">
        <v>2</v>
      </c>
      <c r="W4" s="50" t="s">
        <v>3</v>
      </c>
      <c r="X4" s="50" t="s">
        <v>4</v>
      </c>
      <c r="Y4" s="50" t="s">
        <v>5</v>
      </c>
      <c r="Z4" s="51" t="s">
        <v>49</v>
      </c>
      <c r="AA4" s="99" t="s">
        <v>64</v>
      </c>
      <c r="AB4" s="51" t="s">
        <v>55</v>
      </c>
    </row>
    <row r="5" spans="1:28" x14ac:dyDescent="0.25">
      <c r="B5" s="52">
        <v>2013</v>
      </c>
      <c r="C5" s="52">
        <v>2013</v>
      </c>
      <c r="D5" s="52">
        <v>2014</v>
      </c>
      <c r="E5" s="52">
        <v>2014</v>
      </c>
      <c r="F5" s="52">
        <v>2014</v>
      </c>
      <c r="G5" s="52">
        <v>2014</v>
      </c>
      <c r="H5" s="51" t="s">
        <v>50</v>
      </c>
      <c r="I5" s="50" t="s">
        <v>50</v>
      </c>
      <c r="J5" s="50"/>
      <c r="K5" s="52">
        <v>2013</v>
      </c>
      <c r="L5" s="52">
        <v>2013</v>
      </c>
      <c r="M5" s="52">
        <v>2014</v>
      </c>
      <c r="N5" s="52">
        <v>2014</v>
      </c>
      <c r="O5" s="52">
        <v>2014</v>
      </c>
      <c r="P5" s="52">
        <v>2014</v>
      </c>
      <c r="Q5" s="51" t="s">
        <v>50</v>
      </c>
      <c r="R5" s="50" t="s">
        <v>50</v>
      </c>
      <c r="S5" s="50"/>
      <c r="T5" s="52">
        <v>2013</v>
      </c>
      <c r="U5" s="52">
        <v>2013</v>
      </c>
      <c r="V5" s="52">
        <v>2014</v>
      </c>
      <c r="W5" s="52">
        <v>2014</v>
      </c>
      <c r="X5" s="52">
        <v>2014</v>
      </c>
      <c r="Y5" s="52">
        <v>2014</v>
      </c>
      <c r="Z5" s="51" t="s">
        <v>50</v>
      </c>
      <c r="AB5" s="51" t="s">
        <v>50</v>
      </c>
    </row>
    <row r="7" spans="1:28" x14ac:dyDescent="0.25">
      <c r="A7" s="53" t="s">
        <v>18</v>
      </c>
    </row>
    <row r="8" spans="1:28" x14ac:dyDescent="0.25">
      <c r="A8" s="20" t="s">
        <v>6</v>
      </c>
      <c r="B8" s="21">
        <v>35583</v>
      </c>
      <c r="C8" s="21">
        <v>124779</v>
      </c>
      <c r="D8" s="21">
        <v>141915</v>
      </c>
      <c r="E8" s="21">
        <v>154971</v>
      </c>
      <c r="F8" s="21">
        <v>149784</v>
      </c>
      <c r="G8" s="21">
        <v>78200</v>
      </c>
      <c r="H8" s="21">
        <f>SUM(B8:G8)</f>
        <v>685232</v>
      </c>
      <c r="I8" s="21">
        <f>SUM(D8:G8)</f>
        <v>524870</v>
      </c>
      <c r="J8" s="21"/>
      <c r="Q8" s="21"/>
      <c r="R8" s="21"/>
      <c r="S8" s="21"/>
      <c r="V8" s="54"/>
      <c r="W8" s="54"/>
      <c r="X8" s="54"/>
      <c r="Y8" s="54"/>
      <c r="Z8" s="54"/>
    </row>
    <row r="9" spans="1:28" ht="15.75" thickBot="1" x14ac:dyDescent="0.3">
      <c r="A9" s="20" t="s">
        <v>7</v>
      </c>
      <c r="B9" s="44">
        <v>286</v>
      </c>
      <c r="C9" s="21">
        <v>255015</v>
      </c>
      <c r="D9" s="21">
        <v>469235</v>
      </c>
      <c r="E9" s="21">
        <v>425614</v>
      </c>
      <c r="F9" s="21">
        <v>146071</v>
      </c>
      <c r="G9" s="21">
        <v>399940</v>
      </c>
      <c r="H9" s="21">
        <f t="shared" ref="H9:H41" si="0">SUM(B9:G9)</f>
        <v>1696161</v>
      </c>
      <c r="I9" s="21">
        <f t="shared" ref="I9:I17" si="1">SUM(D9:G9)</f>
        <v>1440860</v>
      </c>
      <c r="J9" s="21"/>
      <c r="Q9" s="21"/>
      <c r="R9" s="21"/>
      <c r="S9" s="21"/>
      <c r="V9" s="54"/>
      <c r="W9" s="54"/>
      <c r="X9" s="54"/>
      <c r="Y9" s="54"/>
      <c r="Z9" s="54"/>
    </row>
    <row r="10" spans="1:28" s="72" customFormat="1" ht="15.75" thickBot="1" x14ac:dyDescent="0.3">
      <c r="A10" s="72" t="s">
        <v>8</v>
      </c>
      <c r="B10" s="73">
        <f>SUM(B8:B9)</f>
        <v>35869</v>
      </c>
      <c r="C10" s="73">
        <f t="shared" ref="C10:I10" si="2">SUM(C8:C9)</f>
        <v>379794</v>
      </c>
      <c r="D10" s="73">
        <f t="shared" si="2"/>
        <v>611150</v>
      </c>
      <c r="E10" s="73">
        <f t="shared" si="2"/>
        <v>580585</v>
      </c>
      <c r="F10" s="73">
        <f t="shared" si="2"/>
        <v>295855</v>
      </c>
      <c r="G10" s="73">
        <f t="shared" si="2"/>
        <v>478140</v>
      </c>
      <c r="H10" s="73">
        <f t="shared" si="2"/>
        <v>2381393</v>
      </c>
      <c r="I10" s="73">
        <f t="shared" si="2"/>
        <v>1965730</v>
      </c>
      <c r="J10" s="73"/>
      <c r="K10" s="74">
        <v>2075.9699999999998</v>
      </c>
      <c r="L10" s="74">
        <v>13224.76</v>
      </c>
      <c r="M10" s="74">
        <v>19054.150000000001</v>
      </c>
      <c r="N10" s="74">
        <v>17147.650000000001</v>
      </c>
      <c r="O10" s="74">
        <v>9283.76</v>
      </c>
      <c r="P10" s="74">
        <v>14450.19</v>
      </c>
      <c r="Q10" s="73">
        <f t="shared" ref="Q10:Q41" si="3">SUM(K10:P10)</f>
        <v>75236.48000000001</v>
      </c>
      <c r="R10" s="73">
        <f>SUM(M10:P10)</f>
        <v>59935.750000000007</v>
      </c>
      <c r="S10" s="73"/>
      <c r="T10" s="75">
        <f t="shared" ref="T10:Z12" si="4">K10*1000/B10</f>
        <v>57.876439265103564</v>
      </c>
      <c r="U10" s="75">
        <f t="shared" si="4"/>
        <v>34.820876580462041</v>
      </c>
      <c r="V10" s="75">
        <f t="shared" si="4"/>
        <v>31.177534156917286</v>
      </c>
      <c r="W10" s="75">
        <f t="shared" si="4"/>
        <v>29.535124055909126</v>
      </c>
      <c r="X10" s="75">
        <f t="shared" si="4"/>
        <v>31.379425732199895</v>
      </c>
      <c r="Y10" s="75">
        <f t="shared" si="4"/>
        <v>30.22167147697327</v>
      </c>
      <c r="Z10" s="79">
        <f t="shared" si="4"/>
        <v>31.593474911532876</v>
      </c>
      <c r="AA10" s="80" t="s">
        <v>54</v>
      </c>
      <c r="AB10" s="60">
        <f t="shared" ref="AB10:AB16" si="5">R10*1000/I10</f>
        <v>30.490326748841401</v>
      </c>
    </row>
    <row r="11" spans="1:28" ht="15.75" thickBot="1" x14ac:dyDescent="0.3">
      <c r="A11" s="20" t="s">
        <v>9</v>
      </c>
      <c r="B11" s="21">
        <v>113853</v>
      </c>
      <c r="C11" s="21">
        <v>137910</v>
      </c>
      <c r="D11" s="21">
        <v>135241</v>
      </c>
      <c r="E11" s="21">
        <v>94746</v>
      </c>
      <c r="F11" s="21">
        <v>143800</v>
      </c>
      <c r="G11" s="21">
        <v>109938</v>
      </c>
      <c r="H11" s="21">
        <f t="shared" si="0"/>
        <v>735488</v>
      </c>
      <c r="I11" s="21">
        <f t="shared" si="1"/>
        <v>483725</v>
      </c>
      <c r="J11" s="21"/>
      <c r="K11" s="22">
        <v>2907.93</v>
      </c>
      <c r="L11" s="22">
        <v>3497.66</v>
      </c>
      <c r="M11" s="22">
        <v>3274.17</v>
      </c>
      <c r="N11" s="22">
        <v>2459.42</v>
      </c>
      <c r="O11" s="22">
        <v>3191.5</v>
      </c>
      <c r="P11" s="22">
        <v>2790.04</v>
      </c>
      <c r="Q11" s="21">
        <f t="shared" si="3"/>
        <v>18120.72</v>
      </c>
      <c r="R11" s="21">
        <f t="shared" ref="R11:R15" si="6">SUM(M11:P11)</f>
        <v>11715.130000000001</v>
      </c>
      <c r="S11" s="21"/>
      <c r="T11" s="54">
        <f t="shared" si="4"/>
        <v>25.541092461331719</v>
      </c>
      <c r="U11" s="54">
        <f t="shared" si="4"/>
        <v>25.36190269016025</v>
      </c>
      <c r="V11" s="54">
        <f t="shared" si="4"/>
        <v>24.20989197063021</v>
      </c>
      <c r="W11" s="54">
        <f t="shared" si="4"/>
        <v>25.958035167711564</v>
      </c>
      <c r="X11" s="54">
        <f t="shared" si="4"/>
        <v>22.194019471488179</v>
      </c>
      <c r="Y11" s="54">
        <f t="shared" si="4"/>
        <v>25.378304135057942</v>
      </c>
      <c r="Z11" s="81">
        <f t="shared" si="4"/>
        <v>24.63768273581622</v>
      </c>
      <c r="AA11" s="82" t="s">
        <v>52</v>
      </c>
      <c r="AB11" s="56">
        <f t="shared" si="5"/>
        <v>24.218574603338677</v>
      </c>
    </row>
    <row r="12" spans="1:28" ht="15.75" thickBot="1" x14ac:dyDescent="0.3">
      <c r="A12" s="20" t="s">
        <v>10</v>
      </c>
      <c r="B12" s="21">
        <v>126399</v>
      </c>
      <c r="C12" s="21">
        <v>135072</v>
      </c>
      <c r="D12" s="21">
        <v>128673</v>
      </c>
      <c r="E12" s="21">
        <v>95240</v>
      </c>
      <c r="F12" s="21">
        <v>138629</v>
      </c>
      <c r="G12" s="21">
        <v>90024</v>
      </c>
      <c r="H12" s="21">
        <f t="shared" si="0"/>
        <v>714037</v>
      </c>
      <c r="I12" s="21">
        <f t="shared" si="1"/>
        <v>452566</v>
      </c>
      <c r="J12" s="21"/>
      <c r="K12" s="22">
        <v>3204.09</v>
      </c>
      <c r="L12" s="22">
        <v>3396.93</v>
      </c>
      <c r="M12" s="22">
        <v>3080.78</v>
      </c>
      <c r="N12" s="22">
        <v>2539.0700000000002</v>
      </c>
      <c r="O12" s="22">
        <v>3081.68</v>
      </c>
      <c r="P12" s="22">
        <v>2352.5300000000002</v>
      </c>
      <c r="Q12" s="21">
        <f t="shared" si="3"/>
        <v>17655.080000000002</v>
      </c>
      <c r="R12" s="21">
        <f t="shared" si="6"/>
        <v>11054.060000000001</v>
      </c>
      <c r="S12" s="21"/>
      <c r="T12" s="54">
        <f t="shared" si="4"/>
        <v>25.349013837134788</v>
      </c>
      <c r="U12" s="54">
        <f t="shared" si="4"/>
        <v>25.149031627576402</v>
      </c>
      <c r="V12" s="54">
        <f t="shared" si="4"/>
        <v>23.942707483310407</v>
      </c>
      <c r="W12" s="54">
        <f t="shared" si="4"/>
        <v>26.659701805963881</v>
      </c>
      <c r="X12" s="54">
        <f t="shared" si="4"/>
        <v>22.229692200044724</v>
      </c>
      <c r="Y12" s="54">
        <f t="shared" si="4"/>
        <v>26.132253621256552</v>
      </c>
      <c r="Z12" s="81">
        <f t="shared" si="4"/>
        <v>24.725721496224985</v>
      </c>
      <c r="AA12" s="82" t="s">
        <v>53</v>
      </c>
      <c r="AB12" s="56">
        <f t="shared" si="5"/>
        <v>24.425299293362741</v>
      </c>
    </row>
    <row r="13" spans="1:28" s="72" customFormat="1" x14ac:dyDescent="0.25">
      <c r="A13" s="72" t="s">
        <v>56</v>
      </c>
      <c r="B13" s="73">
        <f>SUM(B11:B12)</f>
        <v>240252</v>
      </c>
      <c r="C13" s="73">
        <f t="shared" ref="C13" si="7">SUM(C11:C12)</f>
        <v>272982</v>
      </c>
      <c r="D13" s="73">
        <f t="shared" ref="D13" si="8">SUM(D11:D12)</f>
        <v>263914</v>
      </c>
      <c r="E13" s="73">
        <f t="shared" ref="E13" si="9">SUM(E11:E12)</f>
        <v>189986</v>
      </c>
      <c r="F13" s="73">
        <f t="shared" ref="F13" si="10">SUM(F11:F12)</f>
        <v>282429</v>
      </c>
      <c r="G13" s="73">
        <f t="shared" ref="G13" si="11">SUM(G11:G12)</f>
        <v>199962</v>
      </c>
      <c r="H13" s="73">
        <f t="shared" ref="H13" si="12">SUM(H11:H12)</f>
        <v>1449525</v>
      </c>
      <c r="I13" s="73">
        <f t="shared" ref="I13" si="13">SUM(I11:I12)</f>
        <v>936291</v>
      </c>
      <c r="J13" s="73"/>
      <c r="K13" s="73">
        <f t="shared" ref="K13" si="14">SUM(K11:K12)</f>
        <v>6112.02</v>
      </c>
      <c r="L13" s="73">
        <f t="shared" ref="L13" si="15">SUM(L11:L12)</f>
        <v>6894.59</v>
      </c>
      <c r="M13" s="73">
        <f t="shared" ref="M13" si="16">SUM(M11:M12)</f>
        <v>6354.9500000000007</v>
      </c>
      <c r="N13" s="73">
        <f t="shared" ref="N13" si="17">SUM(N11:N12)</f>
        <v>4998.49</v>
      </c>
      <c r="O13" s="73">
        <f t="shared" ref="O13" si="18">SUM(O11:O12)</f>
        <v>6273.18</v>
      </c>
      <c r="P13" s="73">
        <f t="shared" ref="P13" si="19">SUM(P11:P12)</f>
        <v>5142.57</v>
      </c>
      <c r="Q13" s="73">
        <f t="shared" ref="Q13" si="20">SUM(Q11:Q12)</f>
        <v>35775.800000000003</v>
      </c>
      <c r="R13" s="73">
        <f t="shared" ref="R13" si="21">SUM(R11:R12)</f>
        <v>22769.190000000002</v>
      </c>
      <c r="S13" s="73"/>
      <c r="T13" s="75">
        <f>K13*1000/B13</f>
        <v>25.440037960141851</v>
      </c>
      <c r="U13" s="75">
        <f t="shared" ref="U13" si="22">L13*1000/C13</f>
        <v>25.256573693503601</v>
      </c>
      <c r="V13" s="75">
        <f t="shared" ref="V13" si="23">M13*1000/D13</f>
        <v>24.079624423107532</v>
      </c>
      <c r="W13" s="75">
        <f t="shared" ref="W13" si="24">N13*1000/E13</f>
        <v>26.309780720684682</v>
      </c>
      <c r="X13" s="75">
        <f t="shared" ref="X13" si="25">O13*1000/F13</f>
        <v>22.211529269303082</v>
      </c>
      <c r="Y13" s="75">
        <f t="shared" ref="Y13:Z15" si="26">P13*1000/G13</f>
        <v>25.717736369910284</v>
      </c>
      <c r="Z13" s="60">
        <f t="shared" si="26"/>
        <v>24.681050689018818</v>
      </c>
      <c r="AA13" s="76"/>
      <c r="AB13" s="60">
        <f t="shared" si="5"/>
        <v>24.318497133903886</v>
      </c>
    </row>
    <row r="14" spans="1:28" x14ac:dyDescent="0.25">
      <c r="A14" s="20" t="s">
        <v>11</v>
      </c>
      <c r="D14" s="21">
        <v>139495</v>
      </c>
      <c r="E14" s="21">
        <v>52281</v>
      </c>
      <c r="F14" s="21">
        <v>180246</v>
      </c>
      <c r="G14" s="21">
        <v>217935</v>
      </c>
      <c r="H14" s="21">
        <f t="shared" si="0"/>
        <v>589957</v>
      </c>
      <c r="I14" s="21">
        <f t="shared" si="1"/>
        <v>589957</v>
      </c>
      <c r="J14" s="21"/>
      <c r="M14" s="22">
        <v>4450.96</v>
      </c>
      <c r="N14" s="22">
        <v>1968.71</v>
      </c>
      <c r="O14" s="22">
        <v>5522.94</v>
      </c>
      <c r="P14" s="22">
        <v>5255.91</v>
      </c>
      <c r="Q14" s="21">
        <f t="shared" si="3"/>
        <v>17198.52</v>
      </c>
      <c r="R14" s="21">
        <f t="shared" si="6"/>
        <v>17198.52</v>
      </c>
      <c r="S14" s="21"/>
      <c r="T14" s="54"/>
      <c r="U14" s="54"/>
      <c r="V14" s="54">
        <f t="shared" ref="V14:X15" si="27">M14*1000/D14</f>
        <v>31.907666941467436</v>
      </c>
      <c r="W14" s="54">
        <f t="shared" si="27"/>
        <v>37.656318739121289</v>
      </c>
      <c r="X14" s="54">
        <f t="shared" si="27"/>
        <v>30.64112379747678</v>
      </c>
      <c r="Y14" s="54">
        <f t="shared" si="26"/>
        <v>24.116869708858147</v>
      </c>
      <c r="Z14" s="56">
        <f t="shared" si="26"/>
        <v>29.15215854714835</v>
      </c>
      <c r="AA14" s="55"/>
      <c r="AB14" s="56">
        <f t="shared" si="5"/>
        <v>29.15215854714835</v>
      </c>
    </row>
    <row r="15" spans="1:28" x14ac:dyDescent="0.25">
      <c r="A15" s="20" t="s">
        <v>12</v>
      </c>
      <c r="D15" s="21">
        <v>219535</v>
      </c>
      <c r="E15" s="21">
        <v>249044</v>
      </c>
      <c r="F15" s="21">
        <v>250451</v>
      </c>
      <c r="G15" s="21">
        <v>150979</v>
      </c>
      <c r="H15" s="21">
        <f t="shared" si="0"/>
        <v>870009</v>
      </c>
      <c r="I15" s="21">
        <f t="shared" si="1"/>
        <v>870009</v>
      </c>
      <c r="J15" s="21"/>
      <c r="M15" s="22">
        <v>6403.18</v>
      </c>
      <c r="N15" s="22">
        <v>7335.77</v>
      </c>
      <c r="O15" s="22">
        <v>6347.64</v>
      </c>
      <c r="P15" s="22">
        <v>4294.6400000000003</v>
      </c>
      <c r="Q15" s="21">
        <f t="shared" si="3"/>
        <v>24381.23</v>
      </c>
      <c r="R15" s="21">
        <f t="shared" si="6"/>
        <v>24381.23</v>
      </c>
      <c r="S15" s="21"/>
      <c r="T15" s="54"/>
      <c r="U15" s="54"/>
      <c r="V15" s="54">
        <f t="shared" si="27"/>
        <v>29.167012093743594</v>
      </c>
      <c r="W15" s="54">
        <f t="shared" si="27"/>
        <v>29.455718668187149</v>
      </c>
      <c r="X15" s="54">
        <f t="shared" si="27"/>
        <v>25.344837912406021</v>
      </c>
      <c r="Y15" s="54">
        <f t="shared" si="26"/>
        <v>28.445280469469264</v>
      </c>
      <c r="Z15" s="56">
        <f t="shared" si="26"/>
        <v>28.024112394239602</v>
      </c>
      <c r="AA15" s="55"/>
      <c r="AB15" s="56">
        <f t="shared" si="5"/>
        <v>28.024112394239602</v>
      </c>
    </row>
    <row r="16" spans="1:28" s="72" customFormat="1" x14ac:dyDescent="0.25">
      <c r="A16" s="72" t="s">
        <v>57</v>
      </c>
      <c r="B16" s="73"/>
      <c r="C16" s="73"/>
      <c r="D16" s="73">
        <f t="shared" ref="D16" si="28">SUM(D14:D15)</f>
        <v>359030</v>
      </c>
      <c r="E16" s="73">
        <f t="shared" ref="E16" si="29">SUM(E14:E15)</f>
        <v>301325</v>
      </c>
      <c r="F16" s="73">
        <f t="shared" ref="F16" si="30">SUM(F14:F15)</f>
        <v>430697</v>
      </c>
      <c r="G16" s="73">
        <f t="shared" ref="G16" si="31">SUM(G14:G15)</f>
        <v>368914</v>
      </c>
      <c r="H16" s="73">
        <f t="shared" ref="H16" si="32">SUM(H14:H15)</f>
        <v>1459966</v>
      </c>
      <c r="I16" s="73">
        <f t="shared" ref="I16" si="33">SUM(I14:I15)</f>
        <v>1459966</v>
      </c>
      <c r="J16" s="73"/>
      <c r="K16" s="73"/>
      <c r="L16" s="73"/>
      <c r="M16" s="73">
        <f t="shared" ref="M16" si="34">SUM(M14:M15)</f>
        <v>10854.14</v>
      </c>
      <c r="N16" s="73">
        <f t="shared" ref="N16" si="35">SUM(N14:N15)</f>
        <v>9304.48</v>
      </c>
      <c r="O16" s="73">
        <f t="shared" ref="O16" si="36">SUM(O14:O15)</f>
        <v>11870.58</v>
      </c>
      <c r="P16" s="73">
        <f t="shared" ref="P16" si="37">SUM(P14:P15)</f>
        <v>9550.5499999999993</v>
      </c>
      <c r="Q16" s="73">
        <f t="shared" ref="Q16" si="38">SUM(Q14:Q15)</f>
        <v>41579.75</v>
      </c>
      <c r="R16" s="73">
        <f t="shared" ref="R16" si="39">SUM(R14:R15)</f>
        <v>41579.75</v>
      </c>
      <c r="S16" s="73"/>
      <c r="T16" s="75"/>
      <c r="U16" s="75"/>
      <c r="V16" s="75">
        <f t="shared" ref="V16" si="40">M16*1000/D16</f>
        <v>30.231846920870122</v>
      </c>
      <c r="W16" s="75">
        <f t="shared" ref="W16" si="41">N16*1000/E16</f>
        <v>30.878553057330127</v>
      </c>
      <c r="X16" s="75">
        <f t="shared" ref="X16" si="42">O16*1000/F16</f>
        <v>27.56132501503377</v>
      </c>
      <c r="Y16" s="75">
        <f t="shared" ref="Y16" si="43">P16*1000/G16</f>
        <v>25.888282906043141</v>
      </c>
      <c r="Z16" s="60">
        <f>Q16*1000/H16</f>
        <v>28.479944053491657</v>
      </c>
      <c r="AA16" s="76"/>
      <c r="AB16" s="60">
        <f t="shared" si="5"/>
        <v>28.479944053491657</v>
      </c>
    </row>
    <row r="17" spans="1:28" x14ac:dyDescent="0.25">
      <c r="D17" s="21"/>
      <c r="E17" s="21"/>
      <c r="F17" s="21"/>
      <c r="G17" s="21"/>
      <c r="H17" s="21"/>
      <c r="I17" s="21">
        <f t="shared" si="1"/>
        <v>0</v>
      </c>
      <c r="J17" s="21"/>
      <c r="M17" s="22"/>
      <c r="N17" s="22"/>
      <c r="O17" s="22"/>
      <c r="P17" s="22"/>
      <c r="Q17" s="21"/>
      <c r="R17" s="21"/>
      <c r="S17" s="21"/>
      <c r="T17" s="54"/>
      <c r="U17" s="54"/>
      <c r="V17" s="54"/>
    </row>
    <row r="18" spans="1:28" s="67" customFormat="1" x14ac:dyDescent="0.25">
      <c r="A18" s="67" t="s">
        <v>20</v>
      </c>
      <c r="B18" s="68">
        <f>B10+B13+B16</f>
        <v>276121</v>
      </c>
      <c r="C18" s="68">
        <f t="shared" ref="C18:R18" si="44">C10+C13+C16</f>
        <v>652776</v>
      </c>
      <c r="D18" s="68">
        <f t="shared" si="44"/>
        <v>1234094</v>
      </c>
      <c r="E18" s="68">
        <f t="shared" si="44"/>
        <v>1071896</v>
      </c>
      <c r="F18" s="68">
        <f t="shared" si="44"/>
        <v>1008981</v>
      </c>
      <c r="G18" s="68">
        <f t="shared" si="44"/>
        <v>1047016</v>
      </c>
      <c r="H18" s="68">
        <f t="shared" si="44"/>
        <v>5290884</v>
      </c>
      <c r="I18" s="68">
        <f t="shared" si="44"/>
        <v>4361987</v>
      </c>
      <c r="J18" s="68"/>
      <c r="K18" s="68">
        <f t="shared" si="44"/>
        <v>8187.99</v>
      </c>
      <c r="L18" s="68">
        <f t="shared" si="44"/>
        <v>20119.349999999999</v>
      </c>
      <c r="M18" s="68">
        <f t="shared" si="44"/>
        <v>36263.240000000005</v>
      </c>
      <c r="N18" s="68">
        <f t="shared" si="44"/>
        <v>31450.62</v>
      </c>
      <c r="O18" s="68">
        <f t="shared" si="44"/>
        <v>27427.52</v>
      </c>
      <c r="P18" s="68">
        <f t="shared" si="44"/>
        <v>29143.31</v>
      </c>
      <c r="Q18" s="68">
        <f t="shared" si="44"/>
        <v>152592.03000000003</v>
      </c>
      <c r="R18" s="68">
        <f t="shared" si="44"/>
        <v>124284.69</v>
      </c>
      <c r="S18" s="68"/>
      <c r="T18" s="69"/>
      <c r="U18" s="69"/>
      <c r="V18" s="69"/>
      <c r="AB18" s="70"/>
    </row>
    <row r="19" spans="1:28" x14ac:dyDescent="0.25"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  <c r="Q19" s="21"/>
      <c r="R19" s="21"/>
      <c r="S19" s="21"/>
      <c r="T19" s="54"/>
      <c r="U19" s="54"/>
      <c r="V19" s="54"/>
    </row>
    <row r="20" spans="1:28" x14ac:dyDescent="0.25">
      <c r="A20" s="53" t="s">
        <v>13</v>
      </c>
      <c r="H20" s="21"/>
      <c r="K20" s="57" t="s">
        <v>16</v>
      </c>
      <c r="Q20" s="21"/>
      <c r="T20" s="54"/>
      <c r="U20" s="54"/>
      <c r="V20" s="54"/>
    </row>
    <row r="21" spans="1:28" x14ac:dyDescent="0.25">
      <c r="A21" s="20" t="s">
        <v>6</v>
      </c>
      <c r="B21" s="21">
        <v>5467</v>
      </c>
      <c r="C21" s="21">
        <v>45784</v>
      </c>
      <c r="D21" s="21">
        <v>58702</v>
      </c>
      <c r="E21" s="21">
        <v>79303</v>
      </c>
      <c r="F21" s="21">
        <v>49943</v>
      </c>
      <c r="G21" s="21">
        <v>42678</v>
      </c>
      <c r="H21" s="21">
        <f t="shared" si="0"/>
        <v>281877</v>
      </c>
      <c r="I21" s="21">
        <f t="shared" ref="I21:I22" si="45">SUM(D21:G21)</f>
        <v>230626</v>
      </c>
      <c r="J21" s="21"/>
      <c r="K21" s="44">
        <v>174.96</v>
      </c>
      <c r="L21" s="22">
        <v>2872.68</v>
      </c>
      <c r="M21" s="22">
        <v>1697.45</v>
      </c>
      <c r="N21" s="23">
        <v>2353.3000000000002</v>
      </c>
      <c r="O21" s="23">
        <v>1517.6</v>
      </c>
      <c r="P21" s="23">
        <v>1264.6199999999999</v>
      </c>
      <c r="Q21" s="21">
        <f t="shared" si="3"/>
        <v>9880.61</v>
      </c>
      <c r="R21" s="21">
        <f t="shared" ref="R21:R28" si="46">SUM(M21:P21)</f>
        <v>6832.97</v>
      </c>
      <c r="S21" s="21"/>
      <c r="T21" s="54">
        <f t="shared" ref="T21:Z21" si="47">K21*1000/B21</f>
        <v>32.002926650813976</v>
      </c>
      <c r="U21" s="54">
        <f t="shared" si="47"/>
        <v>62.744190110082123</v>
      </c>
      <c r="V21" s="54">
        <f t="shared" si="47"/>
        <v>28.91639126435215</v>
      </c>
      <c r="W21" s="54">
        <f t="shared" si="47"/>
        <v>29.674791622006733</v>
      </c>
      <c r="X21" s="54">
        <f t="shared" si="47"/>
        <v>30.386640770478344</v>
      </c>
      <c r="Y21" s="54">
        <f t="shared" si="47"/>
        <v>29.63166034022213</v>
      </c>
      <c r="Z21" s="54">
        <f t="shared" si="47"/>
        <v>35.052913150061904</v>
      </c>
      <c r="AB21" s="54">
        <f t="shared" ref="AB21:AB29" si="48">R21*1000/I21</f>
        <v>29.627925732571349</v>
      </c>
    </row>
    <row r="22" spans="1:28" x14ac:dyDescent="0.25">
      <c r="A22" s="20" t="s">
        <v>7</v>
      </c>
      <c r="B22" s="44">
        <v>0</v>
      </c>
      <c r="C22" s="21">
        <v>126687</v>
      </c>
      <c r="D22" s="21">
        <v>200463</v>
      </c>
      <c r="E22" s="21">
        <v>224174</v>
      </c>
      <c r="F22" s="21">
        <v>93761</v>
      </c>
      <c r="G22" s="21">
        <v>241962</v>
      </c>
      <c r="H22" s="21">
        <f t="shared" si="0"/>
        <v>887047</v>
      </c>
      <c r="I22" s="21">
        <f t="shared" si="45"/>
        <v>760360</v>
      </c>
      <c r="J22" s="21"/>
      <c r="K22" s="44">
        <v>0</v>
      </c>
      <c r="L22" s="22">
        <v>6529.53</v>
      </c>
      <c r="M22" s="22">
        <v>4934.04</v>
      </c>
      <c r="N22" s="23">
        <v>5778.34</v>
      </c>
      <c r="O22" s="23">
        <v>2250.13</v>
      </c>
      <c r="P22" s="23">
        <v>5781.29</v>
      </c>
      <c r="Q22" s="21">
        <f t="shared" si="3"/>
        <v>25273.33</v>
      </c>
      <c r="R22" s="21">
        <f t="shared" si="46"/>
        <v>18743.800000000003</v>
      </c>
      <c r="S22" s="21"/>
      <c r="T22" s="54"/>
      <c r="U22" s="54">
        <f t="shared" ref="U22:Z26" si="49">L22*1000/C22</f>
        <v>51.540647422387458</v>
      </c>
      <c r="V22" s="54">
        <f t="shared" si="49"/>
        <v>24.613220394786069</v>
      </c>
      <c r="W22" s="54">
        <f t="shared" si="49"/>
        <v>25.776138178379295</v>
      </c>
      <c r="X22" s="54">
        <f t="shared" si="49"/>
        <v>23.998570834355437</v>
      </c>
      <c r="Y22" s="54">
        <f t="shared" si="49"/>
        <v>23.893379952223903</v>
      </c>
      <c r="Z22" s="54">
        <f t="shared" si="49"/>
        <v>28.491534270450156</v>
      </c>
      <c r="AB22" s="54">
        <f t="shared" si="48"/>
        <v>24.651217844179079</v>
      </c>
    </row>
    <row r="23" spans="1:28" s="72" customFormat="1" x14ac:dyDescent="0.25">
      <c r="A23" s="72" t="s">
        <v>8</v>
      </c>
      <c r="B23" s="73">
        <f>B21+B22</f>
        <v>5467</v>
      </c>
      <c r="C23" s="73">
        <f t="shared" ref="C23:R23" si="50">C21+C22</f>
        <v>172471</v>
      </c>
      <c r="D23" s="73">
        <f t="shared" si="50"/>
        <v>259165</v>
      </c>
      <c r="E23" s="73">
        <f t="shared" si="50"/>
        <v>303477</v>
      </c>
      <c r="F23" s="73">
        <f t="shared" si="50"/>
        <v>143704</v>
      </c>
      <c r="G23" s="73">
        <f t="shared" si="50"/>
        <v>284640</v>
      </c>
      <c r="H23" s="73">
        <f t="shared" si="50"/>
        <v>1168924</v>
      </c>
      <c r="I23" s="73">
        <f t="shared" si="50"/>
        <v>990986</v>
      </c>
      <c r="J23" s="73"/>
      <c r="K23" s="73">
        <f t="shared" si="50"/>
        <v>174.96</v>
      </c>
      <c r="L23" s="73">
        <f t="shared" si="50"/>
        <v>9402.2099999999991</v>
      </c>
      <c r="M23" s="73">
        <f t="shared" si="50"/>
        <v>6631.49</v>
      </c>
      <c r="N23" s="73">
        <f t="shared" si="50"/>
        <v>8131.64</v>
      </c>
      <c r="O23" s="73">
        <f t="shared" si="50"/>
        <v>3767.73</v>
      </c>
      <c r="P23" s="73">
        <f t="shared" si="50"/>
        <v>7045.91</v>
      </c>
      <c r="Q23" s="73">
        <f t="shared" si="50"/>
        <v>35153.94</v>
      </c>
      <c r="R23" s="73">
        <f t="shared" si="50"/>
        <v>25576.770000000004</v>
      </c>
      <c r="S23" s="73"/>
      <c r="T23" s="75">
        <f>K23*1000/B23</f>
        <v>32.002926650813976</v>
      </c>
      <c r="U23" s="75">
        <f t="shared" si="49"/>
        <v>54.514730012581822</v>
      </c>
      <c r="V23" s="75">
        <f t="shared" si="49"/>
        <v>25.587907317731947</v>
      </c>
      <c r="W23" s="75">
        <f t="shared" si="49"/>
        <v>26.794913617835949</v>
      </c>
      <c r="X23" s="75">
        <f t="shared" si="49"/>
        <v>26.218685631576019</v>
      </c>
      <c r="Y23" s="75">
        <f t="shared" si="49"/>
        <v>24.753759134345138</v>
      </c>
      <c r="Z23" s="75">
        <f t="shared" si="49"/>
        <v>30.073760141805625</v>
      </c>
      <c r="AB23" s="75">
        <f t="shared" si="48"/>
        <v>25.809416076513699</v>
      </c>
    </row>
    <row r="24" spans="1:28" x14ac:dyDescent="0.25">
      <c r="A24" s="20" t="s">
        <v>9</v>
      </c>
      <c r="B24" s="21">
        <v>17421</v>
      </c>
      <c r="C24" s="21">
        <v>50799</v>
      </c>
      <c r="D24" s="21">
        <v>57057</v>
      </c>
      <c r="E24" s="21">
        <v>49491</v>
      </c>
      <c r="F24" s="21">
        <v>53897</v>
      </c>
      <c r="G24" s="21">
        <v>64711</v>
      </c>
      <c r="H24" s="21">
        <f t="shared" si="0"/>
        <v>293376</v>
      </c>
      <c r="I24" s="21">
        <f t="shared" ref="I24:I28" si="51">SUM(D24:G24)</f>
        <v>225156</v>
      </c>
      <c r="J24" s="21"/>
      <c r="K24" s="44">
        <v>406.4</v>
      </c>
      <c r="L24" s="22">
        <v>1178.97</v>
      </c>
      <c r="M24" s="23">
        <v>1262.8599999999999</v>
      </c>
      <c r="N24" s="23">
        <v>1167.49</v>
      </c>
      <c r="O24" s="23">
        <v>1207.74</v>
      </c>
      <c r="P24" s="23">
        <v>1480.58</v>
      </c>
      <c r="Q24" s="21">
        <f t="shared" si="3"/>
        <v>6704.0399999999991</v>
      </c>
      <c r="R24" s="21">
        <f t="shared" si="46"/>
        <v>5118.67</v>
      </c>
      <c r="S24" s="21"/>
      <c r="T24" s="54">
        <f>K24*1000/B24</f>
        <v>23.32816715458355</v>
      </c>
      <c r="U24" s="54">
        <f t="shared" si="49"/>
        <v>23.208527726923759</v>
      </c>
      <c r="V24" s="54">
        <f t="shared" si="49"/>
        <v>22.133305291200028</v>
      </c>
      <c r="W24" s="54">
        <f t="shared" si="49"/>
        <v>23.589945646683237</v>
      </c>
      <c r="X24" s="54">
        <f t="shared" si="49"/>
        <v>22.408297307827894</v>
      </c>
      <c r="Y24" s="54">
        <f t="shared" si="49"/>
        <v>22.879881318477537</v>
      </c>
      <c r="Z24" s="54">
        <f t="shared" si="49"/>
        <v>22.851357984293191</v>
      </c>
      <c r="AB24" s="54">
        <f t="shared" si="48"/>
        <v>22.733882286059444</v>
      </c>
    </row>
    <row r="25" spans="1:28" x14ac:dyDescent="0.25">
      <c r="A25" s="20" t="s">
        <v>10</v>
      </c>
      <c r="B25" s="21">
        <v>18332</v>
      </c>
      <c r="C25" s="21">
        <v>43615</v>
      </c>
      <c r="D25" s="21">
        <v>49753</v>
      </c>
      <c r="E25" s="21">
        <v>38437</v>
      </c>
      <c r="F25" s="21">
        <v>45385</v>
      </c>
      <c r="G25" s="21">
        <v>50853</v>
      </c>
      <c r="H25" s="21">
        <f t="shared" si="0"/>
        <v>246375</v>
      </c>
      <c r="I25" s="21">
        <f t="shared" si="51"/>
        <v>184428</v>
      </c>
      <c r="J25" s="21"/>
      <c r="K25" s="44">
        <v>425.94</v>
      </c>
      <c r="L25" s="22">
        <v>1004.96</v>
      </c>
      <c r="M25" s="23">
        <v>1090.06</v>
      </c>
      <c r="N25" s="20">
        <v>895.53</v>
      </c>
      <c r="O25" s="20">
        <v>997.26</v>
      </c>
      <c r="P25" s="23">
        <v>1150.8499999999999</v>
      </c>
      <c r="Q25" s="21">
        <f t="shared" si="3"/>
        <v>5564.6</v>
      </c>
      <c r="R25" s="21">
        <f t="shared" si="46"/>
        <v>4133.7</v>
      </c>
      <c r="S25" s="21"/>
      <c r="T25" s="54">
        <f>K25*1000/B25</f>
        <v>23.234780711324461</v>
      </c>
      <c r="U25" s="54">
        <f t="shared" si="49"/>
        <v>23.041614123581336</v>
      </c>
      <c r="V25" s="54">
        <f t="shared" si="49"/>
        <v>21.909432597029326</v>
      </c>
      <c r="W25" s="54">
        <f t="shared" si="49"/>
        <v>23.298644535213466</v>
      </c>
      <c r="X25" s="54">
        <f t="shared" si="49"/>
        <v>21.973339208989753</v>
      </c>
      <c r="Y25" s="54">
        <f t="shared" si="49"/>
        <v>22.63091656342792</v>
      </c>
      <c r="Z25" s="54">
        <f t="shared" si="49"/>
        <v>22.585895484525622</v>
      </c>
      <c r="AB25" s="54">
        <f t="shared" si="48"/>
        <v>22.413624829201641</v>
      </c>
    </row>
    <row r="26" spans="1:28" s="72" customFormat="1" x14ac:dyDescent="0.25">
      <c r="A26" s="72" t="s">
        <v>56</v>
      </c>
      <c r="B26" s="73">
        <f>B24+B25</f>
        <v>35753</v>
      </c>
      <c r="C26" s="73">
        <f t="shared" ref="C26" si="52">C24+C25</f>
        <v>94414</v>
      </c>
      <c r="D26" s="73">
        <f t="shared" ref="D26" si="53">D24+D25</f>
        <v>106810</v>
      </c>
      <c r="E26" s="73">
        <f t="shared" ref="E26" si="54">E24+E25</f>
        <v>87928</v>
      </c>
      <c r="F26" s="73">
        <f t="shared" ref="F26" si="55">F24+F25</f>
        <v>99282</v>
      </c>
      <c r="G26" s="73">
        <f t="shared" ref="G26" si="56">G24+G25</f>
        <v>115564</v>
      </c>
      <c r="H26" s="73">
        <f t="shared" ref="H26" si="57">H24+H25</f>
        <v>539751</v>
      </c>
      <c r="I26" s="73">
        <f t="shared" ref="I26" si="58">I24+I25</f>
        <v>409584</v>
      </c>
      <c r="J26" s="73"/>
      <c r="K26" s="73">
        <f t="shared" ref="K26" si="59">K24+K25</f>
        <v>832.33999999999992</v>
      </c>
      <c r="L26" s="73">
        <f t="shared" ref="L26" si="60">L24+L25</f>
        <v>2183.9300000000003</v>
      </c>
      <c r="M26" s="73">
        <f t="shared" ref="M26" si="61">M24+M25</f>
        <v>2352.92</v>
      </c>
      <c r="N26" s="73">
        <f t="shared" ref="N26" si="62">N24+N25</f>
        <v>2063.02</v>
      </c>
      <c r="O26" s="73">
        <f t="shared" ref="O26" si="63">O24+O25</f>
        <v>2205</v>
      </c>
      <c r="P26" s="73">
        <f t="shared" ref="P26" si="64">P24+P25</f>
        <v>2631.43</v>
      </c>
      <c r="Q26" s="73">
        <f t="shared" ref="Q26" si="65">Q24+Q25</f>
        <v>12268.64</v>
      </c>
      <c r="R26" s="73">
        <f t="shared" ref="R26" si="66">R24+R25</f>
        <v>9252.369999999999</v>
      </c>
      <c r="S26" s="73"/>
      <c r="T26" s="75">
        <f>K26*1000/B26</f>
        <v>23.280284171957593</v>
      </c>
      <c r="U26" s="75">
        <f t="shared" si="49"/>
        <v>23.13142118753575</v>
      </c>
      <c r="V26" s="75">
        <f t="shared" si="49"/>
        <v>22.029023499672316</v>
      </c>
      <c r="W26" s="75">
        <f t="shared" si="49"/>
        <v>23.462605768355928</v>
      </c>
      <c r="X26" s="75">
        <f t="shared" si="49"/>
        <v>22.209463951169397</v>
      </c>
      <c r="Y26" s="75">
        <f t="shared" si="49"/>
        <v>22.770326399224672</v>
      </c>
      <c r="Z26" s="75">
        <f t="shared" si="49"/>
        <v>22.73018484449311</v>
      </c>
      <c r="AB26" s="75">
        <f t="shared" si="48"/>
        <v>22.589676354545094</v>
      </c>
    </row>
    <row r="27" spans="1:28" x14ac:dyDescent="0.25">
      <c r="A27" s="20" t="s">
        <v>11</v>
      </c>
      <c r="D27" s="21">
        <v>26741</v>
      </c>
      <c r="E27" s="21">
        <v>3248</v>
      </c>
      <c r="F27" s="21">
        <v>79491</v>
      </c>
      <c r="G27" s="21">
        <v>103339</v>
      </c>
      <c r="H27" s="21">
        <f t="shared" si="0"/>
        <v>212819</v>
      </c>
      <c r="I27" s="21">
        <f t="shared" si="51"/>
        <v>212819</v>
      </c>
      <c r="J27" s="21"/>
      <c r="M27" s="44">
        <v>637.28</v>
      </c>
      <c r="N27" s="44">
        <v>77.760000000000005</v>
      </c>
      <c r="O27" s="22">
        <v>1960.97</v>
      </c>
      <c r="P27" s="22">
        <v>1881.98</v>
      </c>
      <c r="Q27" s="21">
        <f t="shared" si="3"/>
        <v>4557.99</v>
      </c>
      <c r="R27" s="21">
        <f t="shared" si="46"/>
        <v>4557.99</v>
      </c>
      <c r="S27" s="21"/>
      <c r="T27" s="54"/>
      <c r="U27" s="54"/>
      <c r="V27" s="54">
        <f t="shared" ref="V27:Z29" si="67">M27*1000/D27</f>
        <v>23.831569500018698</v>
      </c>
      <c r="W27" s="54">
        <f t="shared" si="67"/>
        <v>23.940886699507388</v>
      </c>
      <c r="X27" s="54">
        <f t="shared" si="67"/>
        <v>24.669082034444152</v>
      </c>
      <c r="Y27" s="54">
        <f t="shared" si="67"/>
        <v>18.211710970688703</v>
      </c>
      <c r="Z27" s="54">
        <f t="shared" si="67"/>
        <v>21.417213688627424</v>
      </c>
      <c r="AB27" s="54">
        <f t="shared" si="48"/>
        <v>21.417213688627424</v>
      </c>
    </row>
    <row r="28" spans="1:28" x14ac:dyDescent="0.25">
      <c r="A28" s="20" t="s">
        <v>12</v>
      </c>
      <c r="D28" s="21">
        <v>48331</v>
      </c>
      <c r="E28" s="21">
        <v>34638</v>
      </c>
      <c r="F28" s="21">
        <v>74136</v>
      </c>
      <c r="G28" s="21">
        <v>67373</v>
      </c>
      <c r="H28" s="21">
        <f t="shared" si="0"/>
        <v>224478</v>
      </c>
      <c r="I28" s="21">
        <f t="shared" si="51"/>
        <v>224478</v>
      </c>
      <c r="J28" s="21"/>
      <c r="M28" s="22">
        <v>1149.1500000000001</v>
      </c>
      <c r="N28" s="44">
        <v>866.17</v>
      </c>
      <c r="O28" s="22">
        <v>1738.6</v>
      </c>
      <c r="P28" s="22">
        <v>1207.18</v>
      </c>
      <c r="Q28" s="21">
        <f t="shared" si="3"/>
        <v>4961.1000000000004</v>
      </c>
      <c r="R28" s="21">
        <f t="shared" si="46"/>
        <v>4961.1000000000004</v>
      </c>
      <c r="S28" s="21"/>
      <c r="T28" s="54"/>
      <c r="U28" s="54"/>
      <c r="V28" s="54">
        <f t="shared" si="67"/>
        <v>23.776665080383189</v>
      </c>
      <c r="W28" s="54">
        <f t="shared" si="67"/>
        <v>25.006351405970321</v>
      </c>
      <c r="X28" s="54">
        <f t="shared" si="67"/>
        <v>23.451494550555736</v>
      </c>
      <c r="Y28" s="54">
        <f t="shared" si="67"/>
        <v>17.917860270434744</v>
      </c>
      <c r="Z28" s="54">
        <f t="shared" si="67"/>
        <v>22.100606740972388</v>
      </c>
      <c r="AB28" s="54">
        <f t="shared" si="48"/>
        <v>22.100606740972388</v>
      </c>
    </row>
    <row r="29" spans="1:28" s="72" customFormat="1" x14ac:dyDescent="0.25">
      <c r="A29" s="72" t="s">
        <v>57</v>
      </c>
      <c r="B29" s="73"/>
      <c r="C29" s="73"/>
      <c r="D29" s="73">
        <f t="shared" ref="D29" si="68">D27+D28</f>
        <v>75072</v>
      </c>
      <c r="E29" s="73">
        <f t="shared" ref="E29" si="69">E27+E28</f>
        <v>37886</v>
      </c>
      <c r="F29" s="73">
        <f t="shared" ref="F29" si="70">F27+F28</f>
        <v>153627</v>
      </c>
      <c r="G29" s="73">
        <f t="shared" ref="G29" si="71">G27+G28</f>
        <v>170712</v>
      </c>
      <c r="H29" s="73">
        <f t="shared" ref="H29" si="72">H27+H28</f>
        <v>437297</v>
      </c>
      <c r="I29" s="73">
        <f t="shared" ref="I29" si="73">I27+I28</f>
        <v>437297</v>
      </c>
      <c r="J29" s="73"/>
      <c r="K29" s="73"/>
      <c r="L29" s="73"/>
      <c r="M29" s="73">
        <f t="shared" ref="M29" si="74">M27+M28</f>
        <v>1786.43</v>
      </c>
      <c r="N29" s="73">
        <f t="shared" ref="N29" si="75">N27+N28</f>
        <v>943.93</v>
      </c>
      <c r="O29" s="73">
        <f t="shared" ref="O29" si="76">O27+O28</f>
        <v>3699.5699999999997</v>
      </c>
      <c r="P29" s="73">
        <f t="shared" ref="P29" si="77">P27+P28</f>
        <v>3089.16</v>
      </c>
      <c r="Q29" s="73">
        <f t="shared" ref="Q29" si="78">Q27+Q28</f>
        <v>9519.09</v>
      </c>
      <c r="R29" s="73">
        <f t="shared" ref="R29" si="79">R27+R28</f>
        <v>9519.09</v>
      </c>
      <c r="S29" s="73"/>
      <c r="T29" s="75"/>
      <c r="U29" s="75"/>
      <c r="V29" s="75">
        <f t="shared" si="67"/>
        <v>23.796222293265131</v>
      </c>
      <c r="W29" s="75">
        <f t="shared" si="67"/>
        <v>24.915008182442062</v>
      </c>
      <c r="X29" s="75">
        <f t="shared" si="67"/>
        <v>24.081509109726802</v>
      </c>
      <c r="Y29" s="75">
        <f t="shared" si="67"/>
        <v>18.095740194010965</v>
      </c>
      <c r="Z29" s="75">
        <f t="shared" si="67"/>
        <v>21.768020361447711</v>
      </c>
      <c r="AB29" s="75">
        <f t="shared" si="48"/>
        <v>21.768020361447711</v>
      </c>
    </row>
    <row r="30" spans="1:28" x14ac:dyDescent="0.25">
      <c r="D30" s="21"/>
      <c r="E30" s="21"/>
      <c r="F30" s="21"/>
      <c r="G30" s="21"/>
      <c r="H30" s="21"/>
      <c r="I30" s="21"/>
      <c r="J30" s="21"/>
      <c r="M30" s="22"/>
      <c r="O30" s="22"/>
      <c r="P30" s="22"/>
      <c r="Q30" s="21"/>
      <c r="R30" s="21"/>
      <c r="S30" s="21"/>
      <c r="T30" s="54"/>
      <c r="U30" s="54"/>
      <c r="V30" s="54"/>
    </row>
    <row r="31" spans="1:28" s="67" customFormat="1" x14ac:dyDescent="0.25">
      <c r="A31" s="67" t="s">
        <v>20</v>
      </c>
      <c r="B31" s="68">
        <f>B23+B26+B29</f>
        <v>41220</v>
      </c>
      <c r="C31" s="68">
        <f t="shared" ref="C31:R31" si="80">C23+C26+C29</f>
        <v>266885</v>
      </c>
      <c r="D31" s="68">
        <f t="shared" si="80"/>
        <v>441047</v>
      </c>
      <c r="E31" s="68">
        <f t="shared" si="80"/>
        <v>429291</v>
      </c>
      <c r="F31" s="68">
        <f t="shared" si="80"/>
        <v>396613</v>
      </c>
      <c r="G31" s="68">
        <f t="shared" si="80"/>
        <v>570916</v>
      </c>
      <c r="H31" s="68">
        <f t="shared" si="80"/>
        <v>2145972</v>
      </c>
      <c r="I31" s="68">
        <f t="shared" si="80"/>
        <v>1837867</v>
      </c>
      <c r="J31" s="68"/>
      <c r="K31" s="68">
        <f t="shared" si="80"/>
        <v>1007.3</v>
      </c>
      <c r="L31" s="68">
        <f t="shared" si="80"/>
        <v>11586.14</v>
      </c>
      <c r="M31" s="68">
        <f t="shared" si="80"/>
        <v>10770.84</v>
      </c>
      <c r="N31" s="68">
        <f t="shared" si="80"/>
        <v>11138.59</v>
      </c>
      <c r="O31" s="68">
        <f t="shared" si="80"/>
        <v>9672.2999999999993</v>
      </c>
      <c r="P31" s="68">
        <f t="shared" si="80"/>
        <v>12766.5</v>
      </c>
      <c r="Q31" s="68">
        <f t="shared" si="80"/>
        <v>56941.67</v>
      </c>
      <c r="R31" s="68">
        <f t="shared" si="80"/>
        <v>44348.229999999996</v>
      </c>
      <c r="S31" s="68"/>
      <c r="T31" s="69"/>
      <c r="U31" s="69"/>
      <c r="V31" s="69"/>
      <c r="AB31" s="70"/>
    </row>
    <row r="32" spans="1:28" x14ac:dyDescent="0.25">
      <c r="E32" s="21"/>
      <c r="F32" s="21"/>
      <c r="G32" s="21"/>
      <c r="H32" s="21"/>
      <c r="I32" s="21"/>
      <c r="J32" s="21"/>
      <c r="K32" s="21"/>
      <c r="L32" s="22"/>
      <c r="N32" s="22"/>
      <c r="O32" s="22"/>
      <c r="Q32" s="21"/>
      <c r="R32" s="21"/>
      <c r="S32" s="21"/>
      <c r="T32" s="54"/>
      <c r="U32" s="54"/>
      <c r="V32" s="54"/>
    </row>
    <row r="33" spans="1:28" s="61" customFormat="1" x14ac:dyDescent="0.25">
      <c r="A33" s="58" t="s">
        <v>14</v>
      </c>
      <c r="B33" s="51"/>
      <c r="C33" s="51"/>
      <c r="D33" s="51"/>
      <c r="E33" s="51"/>
      <c r="F33" s="51"/>
      <c r="G33" s="51"/>
      <c r="H33" s="21"/>
      <c r="I33" s="51"/>
      <c r="J33" s="51"/>
      <c r="K33" s="59" t="s">
        <v>17</v>
      </c>
      <c r="L33" s="51"/>
      <c r="M33" s="51"/>
      <c r="N33" s="51"/>
      <c r="O33" s="51"/>
      <c r="P33" s="51"/>
      <c r="Q33" s="21"/>
      <c r="R33" s="51"/>
      <c r="S33" s="51"/>
      <c r="T33" s="60"/>
      <c r="U33" s="60"/>
      <c r="V33" s="60"/>
    </row>
    <row r="34" spans="1:28" x14ac:dyDescent="0.25">
      <c r="A34" s="20" t="s">
        <v>6</v>
      </c>
      <c r="B34" s="21">
        <v>30116</v>
      </c>
      <c r="C34" s="21">
        <v>78995</v>
      </c>
      <c r="D34" s="21">
        <v>83213</v>
      </c>
      <c r="E34" s="21">
        <v>75668</v>
      </c>
      <c r="F34" s="21">
        <v>99841</v>
      </c>
      <c r="G34" s="21">
        <v>35522</v>
      </c>
      <c r="H34" s="21">
        <f t="shared" si="0"/>
        <v>403355</v>
      </c>
      <c r="I34" s="21">
        <f t="shared" ref="I34:I35" si="81">SUM(D34:G34)</f>
        <v>294244</v>
      </c>
      <c r="J34" s="21"/>
      <c r="Q34" s="21"/>
      <c r="R34" s="21"/>
      <c r="S34" s="21"/>
      <c r="T34" s="54"/>
      <c r="U34" s="54"/>
      <c r="V34" s="54"/>
      <c r="W34" s="54"/>
      <c r="X34" s="54"/>
      <c r="Y34" s="54"/>
      <c r="Z34" s="54"/>
      <c r="AB34" s="56"/>
    </row>
    <row r="35" spans="1:28" x14ac:dyDescent="0.25">
      <c r="A35" s="20" t="s">
        <v>7</v>
      </c>
      <c r="B35" s="44">
        <v>286</v>
      </c>
      <c r="C35" s="21">
        <v>128328</v>
      </c>
      <c r="D35" s="21">
        <v>268772</v>
      </c>
      <c r="E35" s="21">
        <v>201440</v>
      </c>
      <c r="F35" s="21">
        <v>52310</v>
      </c>
      <c r="G35" s="21">
        <v>157978</v>
      </c>
      <c r="H35" s="21">
        <f t="shared" si="0"/>
        <v>809114</v>
      </c>
      <c r="I35" s="21">
        <f t="shared" si="81"/>
        <v>680500</v>
      </c>
      <c r="J35" s="21"/>
      <c r="Q35" s="21"/>
      <c r="R35" s="21"/>
      <c r="S35" s="21"/>
      <c r="T35" s="54"/>
      <c r="U35" s="54"/>
      <c r="V35" s="54"/>
      <c r="W35" s="54"/>
      <c r="X35" s="54"/>
      <c r="Y35" s="54"/>
      <c r="Z35" s="54"/>
      <c r="AA35" s="62"/>
      <c r="AB35" s="56"/>
    </row>
    <row r="36" spans="1:28" s="72" customFormat="1" x14ac:dyDescent="0.25">
      <c r="A36" s="72" t="s">
        <v>8</v>
      </c>
      <c r="B36" s="73">
        <f>B34+B35</f>
        <v>30402</v>
      </c>
      <c r="C36" s="73">
        <f t="shared" ref="C36" si="82">C34+C35</f>
        <v>207323</v>
      </c>
      <c r="D36" s="73">
        <f t="shared" ref="D36" si="83">D34+D35</f>
        <v>351985</v>
      </c>
      <c r="E36" s="73">
        <f t="shared" ref="E36" si="84">E34+E35</f>
        <v>277108</v>
      </c>
      <c r="F36" s="73">
        <f t="shared" ref="F36" si="85">F34+F35</f>
        <v>152151</v>
      </c>
      <c r="G36" s="73">
        <f t="shared" ref="G36" si="86">G34+G35</f>
        <v>193500</v>
      </c>
      <c r="H36" s="73">
        <f t="shared" ref="H36" si="87">H34+H35</f>
        <v>1212469</v>
      </c>
      <c r="I36" s="73">
        <f t="shared" ref="I36" si="88">I34+I35</f>
        <v>974744</v>
      </c>
      <c r="J36" s="73"/>
      <c r="K36" s="74">
        <v>1901.01</v>
      </c>
      <c r="L36" s="74">
        <v>3822.55</v>
      </c>
      <c r="M36" s="74">
        <v>12422.66</v>
      </c>
      <c r="N36" s="74">
        <v>9016.01</v>
      </c>
      <c r="O36" s="74">
        <v>5516.03</v>
      </c>
      <c r="P36" s="74">
        <v>7404.28</v>
      </c>
      <c r="Q36" s="73">
        <f t="shared" si="3"/>
        <v>40082.54</v>
      </c>
      <c r="R36" s="73">
        <f t="shared" ref="R36:R41" si="89">SUM(M36:P36)</f>
        <v>34358.979999999996</v>
      </c>
      <c r="S36" s="73"/>
      <c r="T36" s="75">
        <f t="shared" ref="T36:Z36" si="90">K36*1000/B36</f>
        <v>62.529109926978485</v>
      </c>
      <c r="U36" s="75">
        <f t="shared" si="90"/>
        <v>18.437655252914535</v>
      </c>
      <c r="V36" s="75">
        <f t="shared" si="90"/>
        <v>35.293151696805261</v>
      </c>
      <c r="W36" s="75">
        <f t="shared" si="90"/>
        <v>32.536087013005762</v>
      </c>
      <c r="X36" s="75">
        <f t="shared" si="90"/>
        <v>36.253655907618089</v>
      </c>
      <c r="Y36" s="75">
        <f t="shared" si="90"/>
        <v>38.265012919896641</v>
      </c>
      <c r="Z36" s="75">
        <f t="shared" si="90"/>
        <v>33.058610158280338</v>
      </c>
      <c r="AA36" s="77"/>
      <c r="AB36" s="75">
        <f>R36*1000/I36</f>
        <v>35.249234670846903</v>
      </c>
    </row>
    <row r="37" spans="1:28" x14ac:dyDescent="0.25">
      <c r="A37" s="20" t="s">
        <v>9</v>
      </c>
      <c r="B37" s="21">
        <v>96432</v>
      </c>
      <c r="C37" s="21">
        <v>87111</v>
      </c>
      <c r="D37" s="21">
        <v>78184</v>
      </c>
      <c r="E37" s="21">
        <v>45255</v>
      </c>
      <c r="F37" s="21">
        <v>89903</v>
      </c>
      <c r="G37" s="21">
        <v>45227</v>
      </c>
      <c r="H37" s="21">
        <f t="shared" si="0"/>
        <v>442112</v>
      </c>
      <c r="I37" s="21">
        <f t="shared" ref="I37:I41" si="91">SUM(D37:G37)</f>
        <v>258569</v>
      </c>
      <c r="J37" s="21"/>
      <c r="K37" s="22">
        <v>2501.5300000000002</v>
      </c>
      <c r="L37" s="22">
        <v>2318.69</v>
      </c>
      <c r="M37" s="23">
        <v>2011.31</v>
      </c>
      <c r="N37" s="23">
        <v>1291.93</v>
      </c>
      <c r="O37" s="23">
        <v>1983.76</v>
      </c>
      <c r="P37" s="23">
        <v>1309.46</v>
      </c>
      <c r="Q37" s="21">
        <f t="shared" si="3"/>
        <v>11416.68</v>
      </c>
      <c r="R37" s="21">
        <f t="shared" si="89"/>
        <v>6596.46</v>
      </c>
      <c r="S37" s="21"/>
      <c r="T37" s="54">
        <f t="shared" ref="T37:T39" si="92">K37*1000/B37</f>
        <v>25.940870250539241</v>
      </c>
      <c r="U37" s="54">
        <f t="shared" ref="U37:Z39" si="93">L37*1000/C37</f>
        <v>26.617648747000953</v>
      </c>
      <c r="V37" s="54">
        <f t="shared" si="93"/>
        <v>25.725340223063544</v>
      </c>
      <c r="W37" s="54">
        <f t="shared" si="93"/>
        <v>28.547784775162967</v>
      </c>
      <c r="X37" s="54">
        <f t="shared" si="93"/>
        <v>22.065559547512319</v>
      </c>
      <c r="Y37" s="54">
        <f t="shared" si="93"/>
        <v>28.953059013421186</v>
      </c>
      <c r="Z37" s="54">
        <f t="shared" si="93"/>
        <v>25.823049363057326</v>
      </c>
      <c r="AA37" s="63"/>
      <c r="AB37" s="54">
        <f t="shared" ref="AB37:AB42" si="94">R37*1000/I37</f>
        <v>25.51141088065468</v>
      </c>
    </row>
    <row r="38" spans="1:28" x14ac:dyDescent="0.25">
      <c r="A38" s="20" t="s">
        <v>10</v>
      </c>
      <c r="B38" s="21">
        <v>108068</v>
      </c>
      <c r="C38" s="21">
        <v>91457</v>
      </c>
      <c r="D38" s="21">
        <v>78920</v>
      </c>
      <c r="E38" s="21">
        <v>56804</v>
      </c>
      <c r="F38" s="21">
        <v>93244</v>
      </c>
      <c r="G38" s="21">
        <v>39171</v>
      </c>
      <c r="H38" s="21">
        <f t="shared" si="0"/>
        <v>467664</v>
      </c>
      <c r="I38" s="21">
        <f t="shared" si="91"/>
        <v>268139</v>
      </c>
      <c r="J38" s="21"/>
      <c r="K38" s="22">
        <v>2778.15</v>
      </c>
      <c r="L38" s="22">
        <v>2391.9699999999998</v>
      </c>
      <c r="M38" s="23">
        <v>1990.72</v>
      </c>
      <c r="N38" s="23">
        <v>1643.53</v>
      </c>
      <c r="O38" s="23">
        <v>2084.42</v>
      </c>
      <c r="P38" s="23">
        <v>1201.68</v>
      </c>
      <c r="Q38" s="21">
        <f t="shared" si="3"/>
        <v>12090.470000000001</v>
      </c>
      <c r="R38" s="21">
        <f t="shared" si="89"/>
        <v>6920.35</v>
      </c>
      <c r="S38" s="21"/>
      <c r="T38" s="54">
        <f t="shared" si="92"/>
        <v>25.70742495465818</v>
      </c>
      <c r="U38" s="54">
        <f t="shared" si="93"/>
        <v>26.154039603310846</v>
      </c>
      <c r="V38" s="54">
        <f t="shared" si="93"/>
        <v>25.224531170805879</v>
      </c>
      <c r="W38" s="54">
        <f t="shared" si="93"/>
        <v>28.93334976410112</v>
      </c>
      <c r="X38" s="54">
        <f t="shared" si="93"/>
        <v>22.354467847797178</v>
      </c>
      <c r="Y38" s="54">
        <f t="shared" si="93"/>
        <v>30.677797350080418</v>
      </c>
      <c r="Z38" s="54">
        <f t="shared" si="93"/>
        <v>25.852898662287458</v>
      </c>
      <c r="AA38" s="63"/>
      <c r="AB38" s="54">
        <f t="shared" si="94"/>
        <v>25.808815576995514</v>
      </c>
    </row>
    <row r="39" spans="1:28" s="72" customFormat="1" x14ac:dyDescent="0.25">
      <c r="A39" s="72" t="s">
        <v>56</v>
      </c>
      <c r="B39" s="73">
        <f>B37+B38</f>
        <v>204500</v>
      </c>
      <c r="C39" s="73">
        <f t="shared" ref="C39" si="95">C37+C38</f>
        <v>178568</v>
      </c>
      <c r="D39" s="73">
        <f t="shared" ref="D39" si="96">D37+D38</f>
        <v>157104</v>
      </c>
      <c r="E39" s="73">
        <f t="shared" ref="E39" si="97">E37+E38</f>
        <v>102059</v>
      </c>
      <c r="F39" s="73">
        <f t="shared" ref="F39" si="98">F37+F38</f>
        <v>183147</v>
      </c>
      <c r="G39" s="73">
        <f t="shared" ref="G39" si="99">G37+G38</f>
        <v>84398</v>
      </c>
      <c r="H39" s="73">
        <f t="shared" ref="H39" si="100">H37+H38</f>
        <v>909776</v>
      </c>
      <c r="I39" s="73">
        <f t="shared" ref="I39" si="101">I37+I38</f>
        <v>526708</v>
      </c>
      <c r="J39" s="73"/>
      <c r="K39" s="73">
        <f t="shared" ref="K39" si="102">K37+K38</f>
        <v>5279.68</v>
      </c>
      <c r="L39" s="73">
        <f t="shared" ref="L39" si="103">L37+L38</f>
        <v>4710.66</v>
      </c>
      <c r="M39" s="73">
        <f t="shared" ref="M39" si="104">M37+M38</f>
        <v>4002.0299999999997</v>
      </c>
      <c r="N39" s="73">
        <f t="shared" ref="N39" si="105">N37+N38</f>
        <v>2935.46</v>
      </c>
      <c r="O39" s="73">
        <f t="shared" ref="O39" si="106">O37+O38</f>
        <v>4068.1800000000003</v>
      </c>
      <c r="P39" s="73">
        <f t="shared" ref="P39" si="107">P37+P38</f>
        <v>2511.1400000000003</v>
      </c>
      <c r="Q39" s="73">
        <f t="shared" ref="Q39" si="108">Q37+Q38</f>
        <v>23507.15</v>
      </c>
      <c r="R39" s="73">
        <f t="shared" ref="R39" si="109">R37+R38</f>
        <v>13516.810000000001</v>
      </c>
      <c r="S39" s="73"/>
      <c r="T39" s="75">
        <f t="shared" si="92"/>
        <v>25.817506112469438</v>
      </c>
      <c r="U39" s="75">
        <f t="shared" si="93"/>
        <v>26.380202499887996</v>
      </c>
      <c r="V39" s="75">
        <f t="shared" si="93"/>
        <v>25.473762603116406</v>
      </c>
      <c r="W39" s="75">
        <f t="shared" si="93"/>
        <v>28.762382543430761</v>
      </c>
      <c r="X39" s="75">
        <f t="shared" si="93"/>
        <v>22.212648855837116</v>
      </c>
      <c r="Y39" s="75">
        <f t="shared" si="93"/>
        <v>29.75354866229058</v>
      </c>
      <c r="Z39" s="75">
        <f t="shared" si="93"/>
        <v>25.838393186894358</v>
      </c>
      <c r="AA39" s="77"/>
      <c r="AB39" s="75">
        <f t="shared" si="94"/>
        <v>25.662815070209682</v>
      </c>
    </row>
    <row r="40" spans="1:28" x14ac:dyDescent="0.25">
      <c r="A40" s="20" t="s">
        <v>11</v>
      </c>
      <c r="B40" s="21"/>
      <c r="C40" s="21"/>
      <c r="D40" s="21">
        <v>112754</v>
      </c>
      <c r="E40" s="21">
        <v>49033</v>
      </c>
      <c r="F40" s="21">
        <v>100755</v>
      </c>
      <c r="G40" s="21">
        <v>114596</v>
      </c>
      <c r="H40" s="21">
        <f t="shared" si="0"/>
        <v>377138</v>
      </c>
      <c r="I40" s="21">
        <f t="shared" si="91"/>
        <v>377138</v>
      </c>
      <c r="J40" s="21"/>
      <c r="K40" s="22"/>
      <c r="L40" s="22"/>
      <c r="M40" s="23">
        <v>3813.68</v>
      </c>
      <c r="N40" s="23">
        <v>1890.95</v>
      </c>
      <c r="O40" s="23">
        <v>3561.97</v>
      </c>
      <c r="P40" s="23">
        <v>3373.93</v>
      </c>
      <c r="Q40" s="21">
        <f t="shared" si="3"/>
        <v>12640.53</v>
      </c>
      <c r="R40" s="21">
        <f t="shared" si="89"/>
        <v>12640.53</v>
      </c>
      <c r="S40" s="21"/>
      <c r="T40" s="54"/>
      <c r="U40" s="54"/>
      <c r="V40" s="54">
        <f t="shared" ref="V40:Z42" si="110">M40*1000/D40</f>
        <v>33.823012930805113</v>
      </c>
      <c r="W40" s="54">
        <f t="shared" si="110"/>
        <v>38.564844084596089</v>
      </c>
      <c r="X40" s="54">
        <f t="shared" si="110"/>
        <v>35.352786462210311</v>
      </c>
      <c r="Y40" s="54">
        <f t="shared" si="110"/>
        <v>29.441952598694545</v>
      </c>
      <c r="Z40" s="54">
        <f t="shared" si="110"/>
        <v>33.516988476366741</v>
      </c>
      <c r="AA40" s="63"/>
      <c r="AB40" s="54">
        <f t="shared" si="94"/>
        <v>33.516988476366741</v>
      </c>
    </row>
    <row r="41" spans="1:28" x14ac:dyDescent="0.25">
      <c r="A41" s="20" t="s">
        <v>12</v>
      </c>
      <c r="B41" s="21"/>
      <c r="C41" s="21"/>
      <c r="D41" s="21">
        <v>171204</v>
      </c>
      <c r="E41" s="21">
        <v>214406</v>
      </c>
      <c r="F41" s="21">
        <v>176315</v>
      </c>
      <c r="G41" s="21">
        <v>83606</v>
      </c>
      <c r="H41" s="21">
        <f t="shared" si="0"/>
        <v>645531</v>
      </c>
      <c r="I41" s="21">
        <f t="shared" si="91"/>
        <v>645531</v>
      </c>
      <c r="J41" s="21"/>
      <c r="K41" s="22"/>
      <c r="L41" s="22"/>
      <c r="M41" s="23">
        <v>5254.03</v>
      </c>
      <c r="N41" s="23">
        <v>6469.6</v>
      </c>
      <c r="O41" s="23">
        <v>4609.04</v>
      </c>
      <c r="P41" s="23">
        <v>3087.46</v>
      </c>
      <c r="Q41" s="21">
        <f t="shared" si="3"/>
        <v>19420.13</v>
      </c>
      <c r="R41" s="21">
        <f t="shared" si="89"/>
        <v>19420.13</v>
      </c>
      <c r="S41" s="21"/>
      <c r="T41" s="54"/>
      <c r="U41" s="54"/>
      <c r="V41" s="54">
        <f t="shared" si="110"/>
        <v>30.688710544146165</v>
      </c>
      <c r="W41" s="54">
        <f t="shared" si="110"/>
        <v>30.174528697890917</v>
      </c>
      <c r="X41" s="54">
        <f t="shared" si="110"/>
        <v>26.14094092958625</v>
      </c>
      <c r="Y41" s="54">
        <f t="shared" si="110"/>
        <v>36.928689328517095</v>
      </c>
      <c r="Z41" s="54">
        <f t="shared" si="110"/>
        <v>30.083961885641433</v>
      </c>
      <c r="AA41" s="63"/>
      <c r="AB41" s="54">
        <f t="shared" si="94"/>
        <v>30.083961885641433</v>
      </c>
    </row>
    <row r="42" spans="1:28" s="72" customFormat="1" x14ac:dyDescent="0.25">
      <c r="A42" s="72" t="s">
        <v>57</v>
      </c>
      <c r="B42" s="73"/>
      <c r="C42" s="73"/>
      <c r="D42" s="73">
        <f t="shared" ref="D42" si="111">D40+D41</f>
        <v>283958</v>
      </c>
      <c r="E42" s="73">
        <f t="shared" ref="E42" si="112">E40+E41</f>
        <v>263439</v>
      </c>
      <c r="F42" s="73">
        <f t="shared" ref="F42" si="113">F40+F41</f>
        <v>277070</v>
      </c>
      <c r="G42" s="73">
        <f t="shared" ref="G42" si="114">G40+G41</f>
        <v>198202</v>
      </c>
      <c r="H42" s="73">
        <f t="shared" ref="H42" si="115">H40+H41</f>
        <v>1022669</v>
      </c>
      <c r="I42" s="73">
        <f t="shared" ref="I42" si="116">I40+I41</f>
        <v>1022669</v>
      </c>
      <c r="J42" s="73"/>
      <c r="K42" s="73"/>
      <c r="L42" s="73"/>
      <c r="M42" s="73">
        <f t="shared" ref="M42" si="117">M40+M41</f>
        <v>9067.7099999999991</v>
      </c>
      <c r="N42" s="73">
        <f t="shared" ref="N42" si="118">N40+N41</f>
        <v>8360.5500000000011</v>
      </c>
      <c r="O42" s="73">
        <f t="shared" ref="O42" si="119">O40+O41</f>
        <v>8171.01</v>
      </c>
      <c r="P42" s="73">
        <f t="shared" ref="P42" si="120">P40+P41</f>
        <v>6461.3899999999994</v>
      </c>
      <c r="Q42" s="73">
        <f t="shared" ref="Q42" si="121">Q40+Q41</f>
        <v>32060.660000000003</v>
      </c>
      <c r="R42" s="73">
        <f t="shared" ref="R42" si="122">R40+R41</f>
        <v>32060.660000000003</v>
      </c>
      <c r="S42" s="73"/>
      <c r="T42" s="75"/>
      <c r="U42" s="75"/>
      <c r="V42" s="75">
        <f t="shared" si="110"/>
        <v>31.933278865184288</v>
      </c>
      <c r="W42" s="75">
        <f t="shared" si="110"/>
        <v>31.736189402480274</v>
      </c>
      <c r="X42" s="75">
        <f t="shared" si="110"/>
        <v>29.490778503627244</v>
      </c>
      <c r="Y42" s="75">
        <f t="shared" si="110"/>
        <v>32.600024217717277</v>
      </c>
      <c r="Z42" s="75">
        <f t="shared" si="110"/>
        <v>31.349987141489578</v>
      </c>
      <c r="AA42" s="77"/>
      <c r="AB42" s="75">
        <f t="shared" si="94"/>
        <v>31.349987141489578</v>
      </c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2"/>
      <c r="M43" s="23"/>
      <c r="N43" s="23"/>
      <c r="O43" s="23"/>
      <c r="P43" s="23"/>
      <c r="Q43" s="21"/>
      <c r="R43" s="21"/>
      <c r="S43" s="21"/>
      <c r="V43" s="54"/>
      <c r="AA43" s="63"/>
    </row>
    <row r="44" spans="1:28" s="67" customFormat="1" x14ac:dyDescent="0.25">
      <c r="A44" s="67" t="s">
        <v>20</v>
      </c>
      <c r="B44" s="68">
        <f>B36+B39+B42</f>
        <v>234902</v>
      </c>
      <c r="C44" s="68">
        <f t="shared" ref="C44:R44" si="123">C36+C39+C42</f>
        <v>385891</v>
      </c>
      <c r="D44" s="68">
        <f t="shared" si="123"/>
        <v>793047</v>
      </c>
      <c r="E44" s="68">
        <f t="shared" si="123"/>
        <v>642606</v>
      </c>
      <c r="F44" s="68">
        <f t="shared" si="123"/>
        <v>612368</v>
      </c>
      <c r="G44" s="68">
        <f t="shared" si="123"/>
        <v>476100</v>
      </c>
      <c r="H44" s="68">
        <f t="shared" si="123"/>
        <v>3144914</v>
      </c>
      <c r="I44" s="68">
        <f t="shared" si="123"/>
        <v>2524121</v>
      </c>
      <c r="J44" s="68"/>
      <c r="K44" s="68">
        <f t="shared" si="123"/>
        <v>7180.6900000000005</v>
      </c>
      <c r="L44" s="68">
        <f t="shared" si="123"/>
        <v>8533.2099999999991</v>
      </c>
      <c r="M44" s="68">
        <f t="shared" si="123"/>
        <v>25492.399999999998</v>
      </c>
      <c r="N44" s="68">
        <f t="shared" si="123"/>
        <v>20312.020000000004</v>
      </c>
      <c r="O44" s="68">
        <f t="shared" si="123"/>
        <v>17755.22</v>
      </c>
      <c r="P44" s="68">
        <f t="shared" si="123"/>
        <v>16376.81</v>
      </c>
      <c r="Q44" s="68">
        <f t="shared" si="123"/>
        <v>95650.35</v>
      </c>
      <c r="R44" s="68">
        <f t="shared" si="123"/>
        <v>79936.45</v>
      </c>
      <c r="S44" s="68"/>
      <c r="AA44" s="71"/>
      <c r="AB44" s="70"/>
    </row>
    <row r="45" spans="1:28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2"/>
      <c r="M45" s="23"/>
      <c r="N45" s="23"/>
      <c r="O45" s="23"/>
      <c r="P45" s="23"/>
      <c r="Q45" s="21"/>
      <c r="R45" s="21"/>
      <c r="S45" s="21"/>
    </row>
    <row r="46" spans="1:28" x14ac:dyDescent="0.25">
      <c r="F46" s="21"/>
      <c r="G46" s="21"/>
      <c r="H46" s="21"/>
      <c r="I46" s="21"/>
      <c r="J46" s="21"/>
      <c r="K46" s="21"/>
      <c r="L46" s="21"/>
      <c r="O46" s="22"/>
      <c r="P46" s="22"/>
      <c r="Q46" s="21"/>
      <c r="R46" s="21"/>
      <c r="S46" s="21"/>
      <c r="T46" s="23"/>
      <c r="U46" s="23"/>
      <c r="V46" s="23"/>
    </row>
    <row r="47" spans="1:28" ht="15.75" thickBot="1" x14ac:dyDescent="0.3">
      <c r="A47" s="53" t="s">
        <v>15</v>
      </c>
      <c r="G47" s="21"/>
      <c r="H47" s="21"/>
      <c r="I47" s="21"/>
      <c r="J47" s="21"/>
      <c r="K47" s="21"/>
      <c r="L47" s="21"/>
      <c r="M47" s="21"/>
      <c r="P47" s="22"/>
      <c r="Q47" s="21"/>
      <c r="R47" s="21"/>
      <c r="S47" s="21"/>
      <c r="T47" s="23"/>
      <c r="U47" s="23"/>
      <c r="V47" s="23"/>
      <c r="W47" s="23"/>
    </row>
    <row r="48" spans="1:28" ht="15.75" thickBot="1" x14ac:dyDescent="0.3">
      <c r="A48" s="20" t="s">
        <v>6</v>
      </c>
      <c r="B48" s="64">
        <f>B34/B8</f>
        <v>0.84635921647977963</v>
      </c>
      <c r="C48" s="64">
        <f t="shared" ref="C48:I48" si="124">C34/C8</f>
        <v>0.63307928417442039</v>
      </c>
      <c r="D48" s="64">
        <f t="shared" si="124"/>
        <v>0.5863580312158686</v>
      </c>
      <c r="E48" s="64">
        <f t="shared" si="124"/>
        <v>0.48827199927728415</v>
      </c>
      <c r="F48" s="64">
        <f t="shared" si="124"/>
        <v>0.6665665224590076</v>
      </c>
      <c r="G48" s="64">
        <f t="shared" si="124"/>
        <v>0.4542455242966752</v>
      </c>
      <c r="H48" s="64">
        <f t="shared" si="124"/>
        <v>0.58864005183645829</v>
      </c>
      <c r="I48" s="84">
        <f t="shared" si="124"/>
        <v>0.5606035780288452</v>
      </c>
      <c r="J48" s="100" t="s">
        <v>58</v>
      </c>
      <c r="K48" s="64"/>
      <c r="L48" s="64"/>
      <c r="M48" s="64"/>
      <c r="N48" s="64"/>
      <c r="O48" s="64"/>
      <c r="P48" s="64"/>
      <c r="Q48" s="64"/>
      <c r="R48" s="64"/>
      <c r="S48" s="64"/>
    </row>
    <row r="49" spans="1:28" ht="15.75" thickBot="1" x14ac:dyDescent="0.3">
      <c r="A49" s="20" t="s">
        <v>7</v>
      </c>
      <c r="B49" s="64">
        <f t="shared" ref="B49:I56" si="125">B35/B9</f>
        <v>1</v>
      </c>
      <c r="C49" s="64">
        <f t="shared" si="125"/>
        <v>0.50321745779660021</v>
      </c>
      <c r="D49" s="64">
        <f t="shared" si="125"/>
        <v>0.57278762240668324</v>
      </c>
      <c r="E49" s="64">
        <f t="shared" si="125"/>
        <v>0.47329270183781547</v>
      </c>
      <c r="F49" s="64">
        <f t="shared" si="125"/>
        <v>0.35811352013746739</v>
      </c>
      <c r="G49" s="64">
        <f t="shared" si="125"/>
        <v>0.39500425063759564</v>
      </c>
      <c r="H49" s="64">
        <f t="shared" si="125"/>
        <v>0.47702665018238244</v>
      </c>
      <c r="I49" s="83">
        <f t="shared" si="125"/>
        <v>0.47228738392349012</v>
      </c>
      <c r="J49" s="100" t="s">
        <v>59</v>
      </c>
      <c r="K49" s="64"/>
      <c r="L49" s="64"/>
      <c r="M49" s="64"/>
      <c r="N49" s="64"/>
      <c r="O49" s="64"/>
      <c r="P49" s="64"/>
      <c r="Q49" s="64"/>
      <c r="R49" s="64"/>
      <c r="S49" s="64"/>
    </row>
    <row r="50" spans="1:28" s="72" customFormat="1" x14ac:dyDescent="0.25">
      <c r="A50" s="72" t="s">
        <v>8</v>
      </c>
      <c r="B50" s="78">
        <f t="shared" si="125"/>
        <v>0.84758426496417516</v>
      </c>
      <c r="C50" s="78">
        <f t="shared" si="125"/>
        <v>0.54588276802687774</v>
      </c>
      <c r="D50" s="78">
        <f t="shared" si="125"/>
        <v>0.57593880389429764</v>
      </c>
      <c r="E50" s="78">
        <f t="shared" si="125"/>
        <v>0.47729100820723924</v>
      </c>
      <c r="F50" s="78">
        <f t="shared" si="125"/>
        <v>0.51427557418329928</v>
      </c>
      <c r="G50" s="78">
        <f t="shared" si="125"/>
        <v>0.40469318609612248</v>
      </c>
      <c r="H50" s="78">
        <f t="shared" si="125"/>
        <v>0.50914275804119691</v>
      </c>
      <c r="I50" s="78">
        <f t="shared" si="125"/>
        <v>0.49586871035187946</v>
      </c>
      <c r="J50" s="97"/>
      <c r="K50" s="78">
        <f t="shared" ref="K50:R50" si="126">K36/K10</f>
        <v>0.91572132545268004</v>
      </c>
      <c r="L50" s="78">
        <f t="shared" si="126"/>
        <v>0.28904494297060968</v>
      </c>
      <c r="M50" s="78">
        <f t="shared" si="126"/>
        <v>0.65196610712102088</v>
      </c>
      <c r="N50" s="78">
        <f t="shared" si="126"/>
        <v>0.52578691540823375</v>
      </c>
      <c r="O50" s="78">
        <f t="shared" si="126"/>
        <v>0.59415904762725447</v>
      </c>
      <c r="P50" s="78">
        <f t="shared" si="126"/>
        <v>0.51240018297337264</v>
      </c>
      <c r="Q50" s="78">
        <f t="shared" si="126"/>
        <v>0.5327540576060974</v>
      </c>
      <c r="R50" s="78">
        <f t="shared" si="126"/>
        <v>0.57326353637019634</v>
      </c>
      <c r="S50" s="78"/>
      <c r="AB50" s="61"/>
    </row>
    <row r="51" spans="1:28" x14ac:dyDescent="0.25">
      <c r="A51" s="20" t="s">
        <v>9</v>
      </c>
      <c r="B51" s="64">
        <f t="shared" si="125"/>
        <v>0.84698690416589817</v>
      </c>
      <c r="C51" s="64">
        <f t="shared" si="125"/>
        <v>0.6316510767892104</v>
      </c>
      <c r="D51" s="64">
        <f t="shared" si="125"/>
        <v>0.57810870963687044</v>
      </c>
      <c r="E51" s="64">
        <f t="shared" si="125"/>
        <v>0.47764549426888736</v>
      </c>
      <c r="F51" s="64">
        <f t="shared" si="125"/>
        <v>0.62519471488178024</v>
      </c>
      <c r="G51" s="64">
        <f t="shared" si="125"/>
        <v>0.41138641779912316</v>
      </c>
      <c r="H51" s="64">
        <f t="shared" si="125"/>
        <v>0.60111381830838839</v>
      </c>
      <c r="I51" s="64">
        <f t="shared" si="125"/>
        <v>0.53453718538425754</v>
      </c>
      <c r="J51" s="96"/>
      <c r="K51" s="64">
        <f t="shared" ref="K51:R51" si="127">K37/K11</f>
        <v>0.86024422871252071</v>
      </c>
      <c r="L51" s="64">
        <f t="shared" si="127"/>
        <v>0.66292607057289732</v>
      </c>
      <c r="M51" s="64">
        <f t="shared" si="127"/>
        <v>0.614296142228412</v>
      </c>
      <c r="N51" s="64">
        <f t="shared" si="127"/>
        <v>0.52529864764863266</v>
      </c>
      <c r="O51" s="64">
        <f t="shared" si="127"/>
        <v>0.6215760614131286</v>
      </c>
      <c r="P51" s="64">
        <f t="shared" si="127"/>
        <v>0.4693337729925019</v>
      </c>
      <c r="Q51" s="64">
        <f t="shared" si="127"/>
        <v>0.63003456816285441</v>
      </c>
      <c r="R51" s="64">
        <f t="shared" si="127"/>
        <v>0.56307185665033166</v>
      </c>
      <c r="S51" s="64"/>
    </row>
    <row r="52" spans="1:28" x14ac:dyDescent="0.25">
      <c r="A52" s="20" t="s">
        <v>10</v>
      </c>
      <c r="B52" s="64">
        <f t="shared" si="125"/>
        <v>0.85497511847403851</v>
      </c>
      <c r="C52" s="64">
        <f t="shared" si="125"/>
        <v>0.67709814025112536</v>
      </c>
      <c r="D52" s="64">
        <f t="shared" si="125"/>
        <v>0.61333768545071621</v>
      </c>
      <c r="E52" s="64">
        <f t="shared" si="125"/>
        <v>0.59643007139857207</v>
      </c>
      <c r="F52" s="64">
        <f t="shared" si="125"/>
        <v>0.67261539793261149</v>
      </c>
      <c r="G52" s="64">
        <f t="shared" si="125"/>
        <v>0.43511730205278593</v>
      </c>
      <c r="H52" s="64">
        <f t="shared" si="125"/>
        <v>0.65495765625590829</v>
      </c>
      <c r="I52" s="64">
        <f t="shared" si="125"/>
        <v>0.59248595784924185</v>
      </c>
      <c r="J52" s="96"/>
      <c r="K52" s="64">
        <f t="shared" ref="K52:R52" si="128">K38/K12</f>
        <v>0.86706365926050766</v>
      </c>
      <c r="L52" s="64">
        <f t="shared" si="128"/>
        <v>0.70415640004356872</v>
      </c>
      <c r="M52" s="64">
        <f t="shared" si="128"/>
        <v>0.64617402086484588</v>
      </c>
      <c r="N52" s="64">
        <f t="shared" si="128"/>
        <v>0.64729605721780015</v>
      </c>
      <c r="O52" s="64">
        <f t="shared" si="128"/>
        <v>0.67639079982347294</v>
      </c>
      <c r="P52" s="64">
        <f t="shared" si="128"/>
        <v>0.51080326287018651</v>
      </c>
      <c r="Q52" s="64">
        <f t="shared" si="128"/>
        <v>0.68481536192416004</v>
      </c>
      <c r="R52" s="64">
        <f t="shared" si="128"/>
        <v>0.62604599576987996</v>
      </c>
      <c r="S52" s="64"/>
    </row>
    <row r="53" spans="1:28" s="72" customFormat="1" x14ac:dyDescent="0.25">
      <c r="A53" s="72" t="s">
        <v>56</v>
      </c>
      <c r="B53" s="78">
        <f t="shared" si="125"/>
        <v>0.85118958426985003</v>
      </c>
      <c r="C53" s="78">
        <f t="shared" si="125"/>
        <v>0.65413836809753023</v>
      </c>
      <c r="D53" s="78">
        <f t="shared" si="125"/>
        <v>0.5952848276332442</v>
      </c>
      <c r="E53" s="78">
        <f t="shared" si="125"/>
        <v>0.53719221416314888</v>
      </c>
      <c r="F53" s="78">
        <f t="shared" si="125"/>
        <v>0.64847094313969178</v>
      </c>
      <c r="G53" s="78">
        <f t="shared" si="125"/>
        <v>0.42207019333673396</v>
      </c>
      <c r="H53" s="78">
        <f t="shared" si="125"/>
        <v>0.62763732946999884</v>
      </c>
      <c r="I53" s="78">
        <f t="shared" si="125"/>
        <v>0.56254732770046922</v>
      </c>
      <c r="J53" s="97"/>
      <c r="K53" s="78">
        <f t="shared" ref="K53:R53" si="129">K39/K13</f>
        <v>0.86381916289540939</v>
      </c>
      <c r="L53" s="78">
        <f t="shared" si="129"/>
        <v>0.68324004763154877</v>
      </c>
      <c r="M53" s="78">
        <f t="shared" si="129"/>
        <v>0.62975003737244184</v>
      </c>
      <c r="N53" s="78">
        <f t="shared" si="129"/>
        <v>0.58726935534531433</v>
      </c>
      <c r="O53" s="78">
        <f t="shared" si="129"/>
        <v>0.64850362973802766</v>
      </c>
      <c r="P53" s="78">
        <f t="shared" si="129"/>
        <v>0.48830448588935116</v>
      </c>
      <c r="Q53" s="78">
        <f t="shared" si="129"/>
        <v>0.65706846527540963</v>
      </c>
      <c r="R53" s="78">
        <f t="shared" si="129"/>
        <v>0.59364474537741574</v>
      </c>
      <c r="S53" s="78"/>
      <c r="AB53" s="61"/>
    </row>
    <row r="54" spans="1:28" x14ac:dyDescent="0.25">
      <c r="A54" s="20" t="s">
        <v>11</v>
      </c>
      <c r="B54" s="64"/>
      <c r="C54" s="64"/>
      <c r="D54" s="64">
        <f t="shared" si="125"/>
        <v>0.80830137280906122</v>
      </c>
      <c r="E54" s="64">
        <f t="shared" si="125"/>
        <v>0.93787417991239652</v>
      </c>
      <c r="F54" s="64">
        <f t="shared" si="125"/>
        <v>0.55898605239506005</v>
      </c>
      <c r="G54" s="64">
        <f t="shared" si="125"/>
        <v>0.52582650790373275</v>
      </c>
      <c r="H54" s="64">
        <f t="shared" si="125"/>
        <v>0.63926353954610249</v>
      </c>
      <c r="I54" s="64">
        <f t="shared" si="125"/>
        <v>0.63926353954610249</v>
      </c>
      <c r="J54" s="96"/>
      <c r="K54" s="64"/>
      <c r="L54" s="64"/>
      <c r="M54" s="64">
        <f t="shared" ref="M54:R54" si="130">M40/M14</f>
        <v>0.85682189909592532</v>
      </c>
      <c r="N54" s="64">
        <f t="shared" si="130"/>
        <v>0.96050205464491978</v>
      </c>
      <c r="O54" s="64">
        <f t="shared" si="130"/>
        <v>0.64494091914813489</v>
      </c>
      <c r="P54" s="64">
        <f t="shared" si="130"/>
        <v>0.64193070277078568</v>
      </c>
      <c r="Q54" s="64">
        <f t="shared" si="130"/>
        <v>0.7349777771575694</v>
      </c>
      <c r="R54" s="64">
        <f t="shared" si="130"/>
        <v>0.7349777771575694</v>
      </c>
      <c r="S54" s="64"/>
    </row>
    <row r="55" spans="1:28" x14ac:dyDescent="0.25">
      <c r="A55" s="20" t="s">
        <v>12</v>
      </c>
      <c r="B55" s="64"/>
      <c r="C55" s="64"/>
      <c r="D55" s="64">
        <f t="shared" si="125"/>
        <v>0.77984831575830738</v>
      </c>
      <c r="E55" s="64">
        <f t="shared" si="125"/>
        <v>0.86091614333210198</v>
      </c>
      <c r="F55" s="64">
        <f t="shared" si="125"/>
        <v>0.70399000203632645</v>
      </c>
      <c r="G55" s="64">
        <f t="shared" si="125"/>
        <v>0.55375913206472427</v>
      </c>
      <c r="H55" s="64">
        <f t="shared" si="125"/>
        <v>0.74198197949676381</v>
      </c>
      <c r="I55" s="64">
        <f t="shared" si="125"/>
        <v>0.74198197949676381</v>
      </c>
      <c r="J55" s="96"/>
      <c r="K55" s="64"/>
      <c r="L55" s="64"/>
      <c r="M55" s="64">
        <f t="shared" ref="M55:R55" si="131">M41/M15</f>
        <v>0.82053448442804977</v>
      </c>
      <c r="N55" s="64">
        <f t="shared" si="131"/>
        <v>0.88192514214595064</v>
      </c>
      <c r="O55" s="64">
        <f t="shared" si="131"/>
        <v>0.72610292959273048</v>
      </c>
      <c r="P55" s="64">
        <f t="shared" si="131"/>
        <v>0.71891008326658346</v>
      </c>
      <c r="Q55" s="64">
        <f t="shared" si="131"/>
        <v>0.79651969978544979</v>
      </c>
      <c r="R55" s="64">
        <f t="shared" si="131"/>
        <v>0.79651969978544979</v>
      </c>
      <c r="S55" s="64"/>
    </row>
    <row r="56" spans="1:28" s="72" customFormat="1" ht="15.75" thickBot="1" x14ac:dyDescent="0.3">
      <c r="A56" s="72" t="s">
        <v>57</v>
      </c>
      <c r="B56" s="78"/>
      <c r="C56" s="78"/>
      <c r="D56" s="78">
        <f t="shared" si="125"/>
        <v>0.79090326713645098</v>
      </c>
      <c r="E56" s="78">
        <f t="shared" si="125"/>
        <v>0.87426864680992289</v>
      </c>
      <c r="F56" s="78">
        <f t="shared" si="125"/>
        <v>0.64330608293069147</v>
      </c>
      <c r="G56" s="78">
        <f t="shared" si="125"/>
        <v>0.53725800593092155</v>
      </c>
      <c r="H56" s="78">
        <f t="shared" si="125"/>
        <v>0.70047453159868112</v>
      </c>
      <c r="I56" s="78">
        <f t="shared" si="125"/>
        <v>0.70047453159868112</v>
      </c>
      <c r="J56" s="97"/>
      <c r="K56" s="78"/>
      <c r="L56" s="78"/>
      <c r="M56" s="78">
        <f t="shared" ref="M56:R56" si="132">M42/M16</f>
        <v>0.83541487395592828</v>
      </c>
      <c r="N56" s="78">
        <f t="shared" si="132"/>
        <v>0.89855102058363301</v>
      </c>
      <c r="O56" s="78">
        <f t="shared" si="132"/>
        <v>0.68834126049443245</v>
      </c>
      <c r="P56" s="78">
        <f t="shared" si="132"/>
        <v>0.67654637691023034</v>
      </c>
      <c r="Q56" s="78">
        <f t="shared" si="132"/>
        <v>0.77106428008826422</v>
      </c>
      <c r="R56" s="78">
        <f t="shared" si="132"/>
        <v>0.77106428008826422</v>
      </c>
      <c r="S56" s="78"/>
      <c r="AB56" s="61"/>
    </row>
    <row r="57" spans="1:28" ht="15.75" thickBot="1" x14ac:dyDescent="0.3">
      <c r="D57" s="78"/>
      <c r="E57" s="65"/>
      <c r="F57" s="65"/>
      <c r="G57" s="65"/>
      <c r="H57" s="65"/>
      <c r="I57" s="95">
        <f>1-I56</f>
        <v>0.29952546840131888</v>
      </c>
      <c r="J57" s="101" t="s">
        <v>63</v>
      </c>
      <c r="K57" s="65"/>
      <c r="L57" s="65"/>
      <c r="M57" s="65"/>
      <c r="Q57" s="65"/>
      <c r="R57" s="65"/>
      <c r="S57" s="65"/>
    </row>
    <row r="58" spans="1:28" s="89" customFormat="1" ht="15.75" thickBot="1" x14ac:dyDescent="0.3">
      <c r="A58" s="85" t="s">
        <v>60</v>
      </c>
      <c r="B58" s="86">
        <f t="shared" ref="B58:I58" si="133">B44/B18</f>
        <v>0.85072124177443942</v>
      </c>
      <c r="C58" s="86">
        <f t="shared" si="133"/>
        <v>0.59115378016348641</v>
      </c>
      <c r="D58" s="86">
        <f t="shared" si="133"/>
        <v>0.64261474409566854</v>
      </c>
      <c r="E58" s="86">
        <f t="shared" si="133"/>
        <v>0.5995040563636771</v>
      </c>
      <c r="F58" s="86">
        <f t="shared" si="133"/>
        <v>0.60691727594474032</v>
      </c>
      <c r="G58" s="86">
        <f t="shared" si="133"/>
        <v>0.45472084476263974</v>
      </c>
      <c r="H58" s="86">
        <f t="shared" si="133"/>
        <v>0.59440237207997759</v>
      </c>
      <c r="I58" s="86">
        <f t="shared" si="133"/>
        <v>0.57866311843662077</v>
      </c>
      <c r="J58" s="98"/>
      <c r="K58" s="88"/>
      <c r="L58" s="88"/>
      <c r="M58" s="88"/>
      <c r="N58" s="88"/>
      <c r="O58" s="88"/>
      <c r="P58" s="88"/>
      <c r="Q58" s="88"/>
      <c r="R58" s="87"/>
      <c r="S58" s="87"/>
      <c r="AB58" s="90"/>
    </row>
    <row r="59" spans="1:28" s="85" customFormat="1" ht="15.75" thickBot="1" x14ac:dyDescent="0.3">
      <c r="A59" s="85" t="s">
        <v>61</v>
      </c>
      <c r="B59" s="91">
        <f>1-B58</f>
        <v>0.14927875822556058</v>
      </c>
      <c r="C59" s="91">
        <f t="shared" ref="C59:I59" si="134">1-C58</f>
        <v>0.40884621983651359</v>
      </c>
      <c r="D59" s="91">
        <f t="shared" si="134"/>
        <v>0.35738525590433146</v>
      </c>
      <c r="E59" s="91">
        <f t="shared" si="134"/>
        <v>0.4004959436363229</v>
      </c>
      <c r="F59" s="91">
        <f t="shared" si="134"/>
        <v>0.39308272405525968</v>
      </c>
      <c r="G59" s="91">
        <f t="shared" si="134"/>
        <v>0.54527915523736026</v>
      </c>
      <c r="H59" s="91">
        <f t="shared" si="134"/>
        <v>0.40559762792002241</v>
      </c>
      <c r="I59" s="94">
        <f t="shared" si="134"/>
        <v>0.42133688156337923</v>
      </c>
      <c r="J59" s="102" t="s">
        <v>62</v>
      </c>
      <c r="K59" s="92"/>
      <c r="L59" s="92"/>
      <c r="M59" s="92"/>
      <c r="N59" s="92"/>
      <c r="O59" s="92"/>
      <c r="P59" s="92"/>
      <c r="Q59" s="92"/>
      <c r="R59" s="91"/>
      <c r="S59" s="91"/>
      <c r="AB59" s="93"/>
    </row>
    <row r="60" spans="1:28" x14ac:dyDescent="0.25">
      <c r="B60" s="66"/>
      <c r="C60" s="66"/>
      <c r="D60" s="66"/>
      <c r="E60" s="66"/>
      <c r="F60" s="66"/>
      <c r="G60" s="66"/>
      <c r="H60" s="65"/>
      <c r="I60" s="65"/>
      <c r="J60" s="65"/>
      <c r="Q60" s="21"/>
      <c r="R60" s="65"/>
      <c r="S60" s="65"/>
    </row>
    <row r="61" spans="1:28" x14ac:dyDescent="0.25">
      <c r="B61" s="64"/>
      <c r="K61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selection activeCell="G53" sqref="G53"/>
    </sheetView>
  </sheetViews>
  <sheetFormatPr defaultRowHeight="15" x14ac:dyDescent="0.25"/>
  <cols>
    <col min="1" max="1" width="25.42578125" customWidth="1"/>
    <col min="2" max="2" width="13.7109375" style="1" customWidth="1"/>
    <col min="3" max="7" width="12.85546875" style="1" customWidth="1"/>
    <col min="8" max="8" width="4" style="1" customWidth="1"/>
    <col min="9" max="14" width="12.85546875" style="1" customWidth="1"/>
    <col min="15" max="15" width="4" style="1" customWidth="1"/>
  </cols>
  <sheetData>
    <row r="1" spans="1:20" x14ac:dyDescent="0.25">
      <c r="E1" s="6"/>
    </row>
    <row r="2" spans="1:20" x14ac:dyDescent="0.25">
      <c r="E2" s="6"/>
    </row>
    <row r="3" spans="1:20" ht="18.75" x14ac:dyDescent="0.3">
      <c r="B3" s="33" t="s">
        <v>21</v>
      </c>
      <c r="C3" s="30"/>
      <c r="D3" s="31"/>
      <c r="E3" s="31"/>
      <c r="F3" s="31"/>
      <c r="G3" s="31"/>
      <c r="I3" s="33" t="s">
        <v>22</v>
      </c>
      <c r="J3" s="30"/>
      <c r="K3" s="30"/>
      <c r="L3" s="30"/>
      <c r="M3" s="30"/>
      <c r="N3" s="30"/>
      <c r="O3" s="43"/>
    </row>
    <row r="4" spans="1:20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5"/>
      <c r="I4" s="2" t="s">
        <v>0</v>
      </c>
      <c r="J4" s="2" t="s">
        <v>1</v>
      </c>
      <c r="K4" s="2" t="s">
        <v>2</v>
      </c>
      <c r="L4" s="2" t="s">
        <v>3</v>
      </c>
      <c r="M4" s="2" t="s">
        <v>4</v>
      </c>
      <c r="N4" s="2" t="s">
        <v>5</v>
      </c>
      <c r="O4" s="2"/>
    </row>
    <row r="5" spans="1:20" x14ac:dyDescent="0.25">
      <c r="B5" s="29">
        <v>2013</v>
      </c>
      <c r="C5" s="29">
        <v>2013</v>
      </c>
      <c r="D5" s="29">
        <v>2014</v>
      </c>
      <c r="E5" s="29">
        <v>2014</v>
      </c>
      <c r="F5" s="29">
        <v>2014</v>
      </c>
      <c r="G5" s="29">
        <v>2014</v>
      </c>
      <c r="H5" s="2"/>
      <c r="I5" s="29">
        <v>2013</v>
      </c>
      <c r="J5" s="29">
        <v>2013</v>
      </c>
      <c r="K5" s="29">
        <v>2014</v>
      </c>
      <c r="L5" s="29">
        <v>2014</v>
      </c>
      <c r="M5" s="29">
        <v>2014</v>
      </c>
      <c r="N5" s="29">
        <v>2014</v>
      </c>
      <c r="O5" s="3"/>
    </row>
    <row r="7" spans="1:20" x14ac:dyDescent="0.25">
      <c r="A7" s="10" t="s">
        <v>18</v>
      </c>
    </row>
    <row r="8" spans="1:20" x14ac:dyDescent="0.25">
      <c r="A8" t="s">
        <v>6</v>
      </c>
      <c r="B8" s="6">
        <v>35583</v>
      </c>
      <c r="C8" s="6">
        <v>124779</v>
      </c>
      <c r="D8" s="6">
        <v>141915</v>
      </c>
      <c r="E8" s="6">
        <v>154971</v>
      </c>
      <c r="F8" s="6">
        <v>149784</v>
      </c>
      <c r="G8" s="6">
        <v>78200</v>
      </c>
      <c r="H8" s="6"/>
    </row>
    <row r="9" spans="1:20" x14ac:dyDescent="0.25">
      <c r="A9" t="s">
        <v>7</v>
      </c>
      <c r="B9" s="1">
        <v>286</v>
      </c>
      <c r="C9" s="6">
        <v>255015</v>
      </c>
      <c r="D9" s="6">
        <v>469235</v>
      </c>
      <c r="E9" s="6">
        <v>425614</v>
      </c>
      <c r="F9" s="6">
        <v>146071</v>
      </c>
      <c r="G9" s="6">
        <v>399940</v>
      </c>
      <c r="H9" s="6"/>
    </row>
    <row r="10" spans="1:20" x14ac:dyDescent="0.25">
      <c r="A10" t="s">
        <v>8</v>
      </c>
      <c r="H10" s="7"/>
      <c r="I10" s="7">
        <v>2075.9699999999998</v>
      </c>
      <c r="J10" s="7">
        <v>13224.76</v>
      </c>
      <c r="K10" s="7">
        <v>19054.150000000001</v>
      </c>
      <c r="L10" s="7">
        <v>17147.650000000001</v>
      </c>
      <c r="M10" s="7">
        <v>9283.76</v>
      </c>
      <c r="N10" s="7">
        <v>14450.19</v>
      </c>
      <c r="O10" s="7"/>
      <c r="P10" s="32"/>
      <c r="Q10" s="32"/>
      <c r="R10" s="32"/>
      <c r="S10" s="32"/>
      <c r="T10" s="32"/>
    </row>
    <row r="11" spans="1:20" x14ac:dyDescent="0.25">
      <c r="A11" t="s">
        <v>9</v>
      </c>
      <c r="B11" s="6">
        <v>113853</v>
      </c>
      <c r="C11" s="6">
        <v>137910</v>
      </c>
      <c r="D11" s="6">
        <v>135241</v>
      </c>
      <c r="E11" s="6">
        <v>94746</v>
      </c>
      <c r="F11" s="6">
        <v>143800</v>
      </c>
      <c r="G11" s="6">
        <v>109938</v>
      </c>
      <c r="H11" s="6"/>
      <c r="I11" s="7">
        <v>2907.93</v>
      </c>
      <c r="J11" s="7">
        <v>3497.66</v>
      </c>
      <c r="K11" s="7">
        <v>3274.17</v>
      </c>
      <c r="L11" s="7">
        <v>2459.42</v>
      </c>
      <c r="M11" s="7">
        <v>3191.5</v>
      </c>
      <c r="N11" s="7">
        <v>2790.04</v>
      </c>
      <c r="O11" s="7"/>
      <c r="P11" s="32"/>
      <c r="Q11" s="32"/>
      <c r="R11" s="32"/>
      <c r="S11" s="32"/>
      <c r="T11" s="32"/>
    </row>
    <row r="12" spans="1:20" x14ac:dyDescent="0.25">
      <c r="A12" t="s">
        <v>10</v>
      </c>
      <c r="B12" s="6">
        <v>126399</v>
      </c>
      <c r="C12" s="6">
        <v>135072</v>
      </c>
      <c r="D12" s="6">
        <v>128673</v>
      </c>
      <c r="E12" s="6">
        <v>95240</v>
      </c>
      <c r="F12" s="6">
        <v>138629</v>
      </c>
      <c r="G12" s="6">
        <v>90024</v>
      </c>
      <c r="H12" s="6"/>
      <c r="I12" s="7">
        <v>3204.09</v>
      </c>
      <c r="J12" s="7">
        <v>3396.93</v>
      </c>
      <c r="K12" s="7">
        <v>3080.78</v>
      </c>
      <c r="L12" s="7">
        <v>2539.0700000000002</v>
      </c>
      <c r="M12" s="7">
        <v>3081.68</v>
      </c>
      <c r="N12" s="7">
        <v>2352.5300000000002</v>
      </c>
      <c r="O12" s="7"/>
      <c r="P12" s="32"/>
      <c r="Q12" s="32"/>
      <c r="R12" s="32"/>
      <c r="S12" s="32"/>
      <c r="T12" s="32"/>
    </row>
    <row r="13" spans="1:20" x14ac:dyDescent="0.25">
      <c r="A13" t="s">
        <v>11</v>
      </c>
      <c r="D13" s="6">
        <v>139495</v>
      </c>
      <c r="E13" s="6">
        <v>52281</v>
      </c>
      <c r="F13" s="6">
        <v>180246</v>
      </c>
      <c r="G13" s="6">
        <v>217935</v>
      </c>
      <c r="H13" s="6"/>
      <c r="K13" s="7">
        <v>4450.96</v>
      </c>
      <c r="L13" s="7">
        <v>1968.71</v>
      </c>
      <c r="M13" s="7">
        <v>5522.94</v>
      </c>
      <c r="N13" s="7">
        <v>5255.91</v>
      </c>
      <c r="O13" s="7"/>
      <c r="P13" s="32"/>
      <c r="Q13" s="32"/>
      <c r="R13" s="32"/>
      <c r="S13" s="32"/>
      <c r="T13" s="32"/>
    </row>
    <row r="14" spans="1:20" x14ac:dyDescent="0.25">
      <c r="A14" t="s">
        <v>12</v>
      </c>
      <c r="D14" s="6">
        <v>219535</v>
      </c>
      <c r="E14" s="6">
        <v>249044</v>
      </c>
      <c r="F14" s="6">
        <v>250451</v>
      </c>
      <c r="G14" s="6">
        <v>150979</v>
      </c>
      <c r="H14" s="6"/>
      <c r="K14" s="7">
        <v>6403.18</v>
      </c>
      <c r="L14" s="7">
        <v>7335.77</v>
      </c>
      <c r="M14" s="7">
        <v>6347.64</v>
      </c>
      <c r="N14" s="7">
        <v>4294.6400000000003</v>
      </c>
      <c r="O14" s="7"/>
      <c r="P14" s="32"/>
      <c r="Q14" s="32"/>
      <c r="R14" s="32"/>
      <c r="S14" s="32"/>
      <c r="T14" s="32"/>
    </row>
    <row r="15" spans="1:20" x14ac:dyDescent="0.25">
      <c r="D15" s="6"/>
      <c r="E15" s="6"/>
      <c r="F15" s="6"/>
      <c r="G15" s="6"/>
      <c r="H15" s="6"/>
      <c r="K15" s="7"/>
      <c r="L15" s="7"/>
      <c r="M15" s="7"/>
      <c r="N15" s="7"/>
      <c r="O15" s="7"/>
    </row>
    <row r="16" spans="1:20" s="15" customFormat="1" x14ac:dyDescent="0.25">
      <c r="A16" s="15" t="s">
        <v>20</v>
      </c>
      <c r="B16" s="17">
        <f>SUM(B8:B14)</f>
        <v>276121</v>
      </c>
      <c r="C16" s="17">
        <f t="shared" ref="C16:G16" si="0">SUM(C8:C14)</f>
        <v>652776</v>
      </c>
      <c r="D16" s="17">
        <f t="shared" si="0"/>
        <v>1234094</v>
      </c>
      <c r="E16" s="17">
        <f t="shared" si="0"/>
        <v>1071896</v>
      </c>
      <c r="F16" s="17">
        <f t="shared" si="0"/>
        <v>1008981</v>
      </c>
      <c r="G16" s="17">
        <f t="shared" si="0"/>
        <v>1047016</v>
      </c>
      <c r="H16" s="17"/>
      <c r="I16" s="16"/>
      <c r="J16" s="16"/>
      <c r="K16" s="18"/>
      <c r="L16" s="18"/>
      <c r="M16" s="18"/>
      <c r="N16" s="18"/>
      <c r="O16" s="18"/>
    </row>
    <row r="17" spans="1:15" x14ac:dyDescent="0.25">
      <c r="D17" s="6"/>
      <c r="E17" s="6"/>
      <c r="F17" s="6"/>
      <c r="G17" s="6"/>
      <c r="H17" s="6"/>
      <c r="I17" s="7"/>
      <c r="J17" s="7"/>
      <c r="K17" s="7"/>
      <c r="L17" s="7"/>
    </row>
    <row r="18" spans="1:15" x14ac:dyDescent="0.25">
      <c r="A18" s="10" t="s">
        <v>13</v>
      </c>
      <c r="I18" s="13" t="s">
        <v>16</v>
      </c>
    </row>
    <row r="19" spans="1:15" x14ac:dyDescent="0.25">
      <c r="A19" t="s">
        <v>6</v>
      </c>
      <c r="B19" s="6">
        <v>5467</v>
      </c>
      <c r="C19" s="6">
        <v>45784</v>
      </c>
      <c r="D19" s="6">
        <v>58702</v>
      </c>
      <c r="E19" s="6">
        <v>79303</v>
      </c>
      <c r="F19" s="6">
        <v>49943</v>
      </c>
      <c r="G19" s="6">
        <v>42678</v>
      </c>
      <c r="H19" s="6"/>
      <c r="I19" s="1">
        <v>174.96</v>
      </c>
      <c r="J19" s="7">
        <v>2872.68</v>
      </c>
      <c r="K19" s="7">
        <v>1697.45</v>
      </c>
      <c r="L19" s="4">
        <v>2353.3000000000002</v>
      </c>
      <c r="M19" s="4">
        <v>1517.6</v>
      </c>
      <c r="N19" s="4">
        <v>1264.6199999999999</v>
      </c>
      <c r="O19" s="4"/>
    </row>
    <row r="20" spans="1:15" x14ac:dyDescent="0.25">
      <c r="A20" t="s">
        <v>7</v>
      </c>
      <c r="B20" s="1">
        <v>0</v>
      </c>
      <c r="C20" s="6">
        <v>126687</v>
      </c>
      <c r="D20" s="6">
        <v>200463</v>
      </c>
      <c r="E20" s="6">
        <v>224174</v>
      </c>
      <c r="F20" s="6">
        <v>93761</v>
      </c>
      <c r="G20" s="6">
        <v>241962</v>
      </c>
      <c r="H20" s="6"/>
      <c r="I20" s="1">
        <v>0</v>
      </c>
      <c r="J20" s="7">
        <v>6529.53</v>
      </c>
      <c r="K20" s="7">
        <v>4934.04</v>
      </c>
      <c r="L20" s="4">
        <v>5778.34</v>
      </c>
      <c r="M20" s="4">
        <v>2250.13</v>
      </c>
      <c r="N20" s="4">
        <v>5781.29</v>
      </c>
      <c r="O20" s="4"/>
    </row>
    <row r="21" spans="1:15" x14ac:dyDescent="0.25">
      <c r="A21" t="s">
        <v>8</v>
      </c>
    </row>
    <row r="22" spans="1:15" x14ac:dyDescent="0.25">
      <c r="A22" t="s">
        <v>9</v>
      </c>
      <c r="B22" s="6">
        <v>17421</v>
      </c>
      <c r="C22" s="6">
        <v>50799</v>
      </c>
      <c r="D22" s="6">
        <v>57057</v>
      </c>
      <c r="E22" s="6">
        <v>49491</v>
      </c>
      <c r="F22" s="6">
        <v>53897</v>
      </c>
      <c r="G22" s="6">
        <v>64711</v>
      </c>
      <c r="H22" s="6"/>
      <c r="I22" s="1">
        <v>406.4</v>
      </c>
      <c r="J22" s="7">
        <v>1178.97</v>
      </c>
      <c r="K22" s="4">
        <v>1262.8599999999999</v>
      </c>
      <c r="L22" s="4">
        <v>1167.49</v>
      </c>
      <c r="M22" s="4">
        <v>1207.74</v>
      </c>
      <c r="N22" s="4">
        <v>1480.58</v>
      </c>
      <c r="O22" s="4"/>
    </row>
    <row r="23" spans="1:15" x14ac:dyDescent="0.25">
      <c r="A23" t="s">
        <v>10</v>
      </c>
      <c r="B23" s="6">
        <v>18332</v>
      </c>
      <c r="C23" s="6">
        <v>43615</v>
      </c>
      <c r="D23" s="6">
        <v>49753</v>
      </c>
      <c r="E23" s="6">
        <v>38437</v>
      </c>
      <c r="F23" s="6">
        <v>45385</v>
      </c>
      <c r="G23" s="6">
        <v>50853</v>
      </c>
      <c r="H23" s="41"/>
      <c r="I23" s="1">
        <v>425.94</v>
      </c>
      <c r="J23" s="7">
        <v>1004.96</v>
      </c>
      <c r="K23" s="4">
        <v>1090.06</v>
      </c>
      <c r="L23">
        <v>895.53</v>
      </c>
      <c r="M23">
        <v>997.26</v>
      </c>
      <c r="N23" s="4">
        <v>1150.8499999999999</v>
      </c>
      <c r="O23" s="4"/>
    </row>
    <row r="24" spans="1:15" x14ac:dyDescent="0.25">
      <c r="A24" t="s">
        <v>11</v>
      </c>
      <c r="D24" s="6">
        <v>26741</v>
      </c>
      <c r="E24" s="6">
        <v>3248</v>
      </c>
      <c r="F24" s="6">
        <v>79491</v>
      </c>
      <c r="G24" s="6">
        <v>103339</v>
      </c>
      <c r="H24" s="6"/>
      <c r="K24" s="1">
        <v>637.28</v>
      </c>
      <c r="L24" s="1">
        <v>77.760000000000005</v>
      </c>
      <c r="M24" s="7">
        <v>1960.97</v>
      </c>
      <c r="N24" s="7">
        <v>1881.98</v>
      </c>
      <c r="O24" s="7"/>
    </row>
    <row r="25" spans="1:15" x14ac:dyDescent="0.25">
      <c r="A25" t="s">
        <v>12</v>
      </c>
      <c r="D25" s="6">
        <v>48331</v>
      </c>
      <c r="E25" s="6">
        <v>34638</v>
      </c>
      <c r="F25" s="6">
        <v>74136</v>
      </c>
      <c r="G25" s="6">
        <v>67373</v>
      </c>
      <c r="H25" s="6"/>
      <c r="K25" s="7">
        <v>1149.1500000000001</v>
      </c>
      <c r="L25" s="1">
        <v>866.17</v>
      </c>
      <c r="M25" s="7">
        <v>1738.6</v>
      </c>
      <c r="N25" s="7">
        <v>1207.18</v>
      </c>
      <c r="O25" s="7"/>
    </row>
    <row r="26" spans="1:15" x14ac:dyDescent="0.25">
      <c r="D26" s="6"/>
      <c r="E26" s="6"/>
      <c r="F26" s="6"/>
      <c r="G26" s="6"/>
      <c r="H26" s="6"/>
      <c r="K26" s="7"/>
      <c r="M26" s="7"/>
      <c r="N26" s="7"/>
      <c r="O26" s="7"/>
    </row>
    <row r="27" spans="1:15" s="15" customFormat="1" x14ac:dyDescent="0.25">
      <c r="A27" s="15" t="s">
        <v>20</v>
      </c>
      <c r="B27" s="17">
        <f>SUM(B19:B25)</f>
        <v>41220</v>
      </c>
      <c r="C27" s="17">
        <f t="shared" ref="C27:G27" si="1">SUM(C19:C25)</f>
        <v>266885</v>
      </c>
      <c r="D27" s="17">
        <f t="shared" si="1"/>
        <v>441047</v>
      </c>
      <c r="E27" s="17">
        <f t="shared" si="1"/>
        <v>429291</v>
      </c>
      <c r="F27" s="17">
        <f t="shared" si="1"/>
        <v>396613</v>
      </c>
      <c r="G27" s="17">
        <f t="shared" si="1"/>
        <v>570916</v>
      </c>
      <c r="H27" s="17"/>
      <c r="I27" s="16"/>
      <c r="J27" s="16"/>
      <c r="K27" s="18"/>
      <c r="L27" s="16"/>
      <c r="M27" s="18"/>
      <c r="N27" s="18"/>
      <c r="O27" s="18"/>
    </row>
    <row r="28" spans="1:15" x14ac:dyDescent="0.25">
      <c r="E28" s="6"/>
      <c r="F28" s="6"/>
      <c r="G28" s="6"/>
      <c r="H28" s="6"/>
      <c r="I28" s="6"/>
      <c r="J28" s="7"/>
      <c r="L28" s="7"/>
      <c r="M28" s="7"/>
    </row>
    <row r="29" spans="1:15" s="11" customFormat="1" x14ac:dyDescent="0.25">
      <c r="A29" s="12" t="s">
        <v>14</v>
      </c>
      <c r="B29" s="3"/>
      <c r="C29" s="3"/>
      <c r="D29" s="3"/>
      <c r="E29" s="3"/>
      <c r="F29" s="3"/>
      <c r="G29" s="3"/>
      <c r="H29" s="3"/>
      <c r="I29" s="14" t="s">
        <v>17</v>
      </c>
      <c r="J29" s="3"/>
      <c r="K29" s="3"/>
      <c r="L29" s="3"/>
      <c r="M29" s="3"/>
      <c r="N29" s="3"/>
      <c r="O29" s="3"/>
    </row>
    <row r="30" spans="1:15" x14ac:dyDescent="0.25">
      <c r="A30" t="s">
        <v>6</v>
      </c>
      <c r="B30" s="6">
        <v>30116</v>
      </c>
      <c r="C30" s="6">
        <v>78995</v>
      </c>
      <c r="D30" s="6">
        <v>83213</v>
      </c>
      <c r="E30" s="6">
        <v>75668</v>
      </c>
      <c r="F30" s="6">
        <v>99841</v>
      </c>
      <c r="G30" s="6">
        <v>35522</v>
      </c>
      <c r="H30" s="6"/>
    </row>
    <row r="31" spans="1:15" x14ac:dyDescent="0.25">
      <c r="A31" t="s">
        <v>7</v>
      </c>
      <c r="B31" s="1">
        <v>286</v>
      </c>
      <c r="C31" s="6">
        <v>128328</v>
      </c>
      <c r="D31" s="6">
        <v>268772</v>
      </c>
      <c r="E31" s="6">
        <v>201440</v>
      </c>
      <c r="F31" s="6">
        <v>52310</v>
      </c>
      <c r="G31" s="6">
        <v>157978</v>
      </c>
      <c r="H31" s="6"/>
    </row>
    <row r="32" spans="1:15" x14ac:dyDescent="0.25">
      <c r="A32" t="s">
        <v>8</v>
      </c>
      <c r="I32" s="7">
        <v>1901.01</v>
      </c>
      <c r="J32" s="7">
        <v>3822.55</v>
      </c>
      <c r="K32" s="7">
        <v>12422.66</v>
      </c>
      <c r="L32" s="7">
        <v>9016.01</v>
      </c>
      <c r="M32" s="7">
        <v>5516.03</v>
      </c>
      <c r="N32" s="7">
        <v>7404.28</v>
      </c>
      <c r="O32" s="7"/>
    </row>
    <row r="33" spans="1:16" x14ac:dyDescent="0.25">
      <c r="A33" t="s">
        <v>9</v>
      </c>
      <c r="B33" s="6">
        <v>96432</v>
      </c>
      <c r="C33" s="6">
        <v>87111</v>
      </c>
      <c r="D33" s="6">
        <v>78184</v>
      </c>
      <c r="E33" s="6">
        <v>45255</v>
      </c>
      <c r="F33" s="6">
        <v>89903</v>
      </c>
      <c r="G33" s="6">
        <v>45227</v>
      </c>
      <c r="H33" s="6"/>
      <c r="I33" s="7">
        <v>2501.5300000000002</v>
      </c>
      <c r="J33" s="7">
        <v>2318.69</v>
      </c>
      <c r="K33" s="4">
        <v>2011.31</v>
      </c>
      <c r="L33" s="4">
        <v>1291.93</v>
      </c>
      <c r="M33" s="4">
        <v>1983.76</v>
      </c>
      <c r="N33" s="4">
        <v>1309.46</v>
      </c>
      <c r="O33" s="4"/>
    </row>
    <row r="34" spans="1:16" x14ac:dyDescent="0.25">
      <c r="A34" t="s">
        <v>10</v>
      </c>
      <c r="B34" s="6">
        <v>108068</v>
      </c>
      <c r="C34" s="6">
        <v>91457</v>
      </c>
      <c r="D34" s="6">
        <v>78920</v>
      </c>
      <c r="E34" s="6">
        <v>56804</v>
      </c>
      <c r="F34" s="6">
        <v>93244</v>
      </c>
      <c r="G34" s="6">
        <v>39171</v>
      </c>
      <c r="H34" s="6"/>
      <c r="I34" s="7">
        <v>2778.15</v>
      </c>
      <c r="J34" s="7">
        <v>2391.9699999999998</v>
      </c>
      <c r="K34" s="4">
        <v>1990.72</v>
      </c>
      <c r="L34" s="4">
        <v>1643.53</v>
      </c>
      <c r="M34" s="4">
        <v>2084.42</v>
      </c>
      <c r="N34" s="4">
        <v>1201.68</v>
      </c>
      <c r="O34" s="4"/>
    </row>
    <row r="35" spans="1:16" x14ac:dyDescent="0.25">
      <c r="A35" t="s">
        <v>11</v>
      </c>
      <c r="B35" s="6">
        <v>0</v>
      </c>
      <c r="C35" s="6">
        <v>0</v>
      </c>
      <c r="D35" s="6">
        <v>112754</v>
      </c>
      <c r="E35" s="6">
        <v>49033</v>
      </c>
      <c r="F35" s="6">
        <v>100755</v>
      </c>
      <c r="G35" s="6">
        <v>114596</v>
      </c>
      <c r="H35" s="6"/>
      <c r="I35" s="7">
        <v>0</v>
      </c>
      <c r="J35" s="7">
        <v>0</v>
      </c>
      <c r="K35" s="4">
        <v>3813.68</v>
      </c>
      <c r="L35" s="4">
        <v>1890.95</v>
      </c>
      <c r="M35" s="4">
        <v>3561.97</v>
      </c>
      <c r="N35" s="4">
        <v>3373.93</v>
      </c>
      <c r="O35" s="4"/>
    </row>
    <row r="36" spans="1:16" x14ac:dyDescent="0.25">
      <c r="A36" t="s">
        <v>12</v>
      </c>
      <c r="B36" s="6">
        <v>0</v>
      </c>
      <c r="C36" s="6">
        <v>0</v>
      </c>
      <c r="D36" s="6">
        <v>171204</v>
      </c>
      <c r="E36" s="6">
        <v>214406</v>
      </c>
      <c r="F36" s="6">
        <v>176315</v>
      </c>
      <c r="G36" s="6">
        <v>83606</v>
      </c>
      <c r="H36" s="6"/>
      <c r="I36" s="7">
        <v>0</v>
      </c>
      <c r="J36" s="7">
        <v>0</v>
      </c>
      <c r="K36" s="4">
        <v>5254.03</v>
      </c>
      <c r="L36" s="4">
        <v>6469.6</v>
      </c>
      <c r="M36" s="4">
        <v>4609.04</v>
      </c>
      <c r="N36" s="4">
        <v>3087.46</v>
      </c>
      <c r="O36" s="4"/>
    </row>
    <row r="37" spans="1:16" x14ac:dyDescent="0.25">
      <c r="B37" s="6"/>
      <c r="C37" s="6"/>
      <c r="D37" s="6"/>
      <c r="E37" s="6"/>
      <c r="F37" s="6"/>
      <c r="G37" s="6"/>
      <c r="H37" s="6"/>
      <c r="I37" s="7"/>
      <c r="J37" s="7"/>
      <c r="K37" s="4"/>
      <c r="L37" s="4"/>
      <c r="M37" s="4"/>
      <c r="N37" s="4"/>
      <c r="O37" s="4"/>
    </row>
    <row r="38" spans="1:16" s="15" customFormat="1" x14ac:dyDescent="0.25">
      <c r="A38" s="15" t="s">
        <v>20</v>
      </c>
      <c r="B38" s="17">
        <f>SUM(B30:B36)</f>
        <v>234902</v>
      </c>
      <c r="C38" s="17">
        <f t="shared" ref="C38:G38" si="2">SUM(C30:C36)</f>
        <v>385891</v>
      </c>
      <c r="D38" s="17">
        <f t="shared" si="2"/>
        <v>793047</v>
      </c>
      <c r="E38" s="17">
        <f t="shared" si="2"/>
        <v>642606</v>
      </c>
      <c r="F38" s="17">
        <f t="shared" si="2"/>
        <v>612368</v>
      </c>
      <c r="G38" s="17">
        <f t="shared" si="2"/>
        <v>476100</v>
      </c>
      <c r="H38" s="17"/>
      <c r="I38" s="18"/>
      <c r="J38" s="18"/>
      <c r="K38" s="19"/>
      <c r="L38" s="19"/>
      <c r="M38" s="19"/>
      <c r="N38" s="19"/>
      <c r="O38" s="19"/>
    </row>
    <row r="39" spans="1:16" s="20" customFormat="1" x14ac:dyDescent="0.25">
      <c r="B39" s="21"/>
      <c r="C39" s="21"/>
      <c r="D39" s="21"/>
      <c r="E39" s="21"/>
      <c r="F39" s="21"/>
      <c r="G39" s="21"/>
      <c r="H39" s="21"/>
      <c r="I39" s="22"/>
      <c r="J39" s="22"/>
      <c r="K39" s="23"/>
      <c r="L39" s="23"/>
      <c r="M39" s="23"/>
      <c r="N39" s="23"/>
      <c r="O39" s="23"/>
    </row>
    <row r="40" spans="1:16" s="24" customFormat="1" x14ac:dyDescent="0.25">
      <c r="A40" s="24" t="s">
        <v>19</v>
      </c>
      <c r="B40" s="25">
        <f>B16-B27-B38</f>
        <v>-1</v>
      </c>
      <c r="C40" s="25">
        <f t="shared" ref="C40:G40" si="3">C16-C27-C38</f>
        <v>0</v>
      </c>
      <c r="D40" s="25">
        <f t="shared" si="3"/>
        <v>0</v>
      </c>
      <c r="E40" s="25">
        <f t="shared" si="3"/>
        <v>-1</v>
      </c>
      <c r="F40" s="25">
        <f>F16-F27-F38</f>
        <v>0</v>
      </c>
      <c r="G40" s="25">
        <f t="shared" si="3"/>
        <v>0</v>
      </c>
      <c r="H40" s="25"/>
      <c r="I40" s="26"/>
      <c r="J40" s="26"/>
      <c r="K40" s="27"/>
      <c r="L40" s="27"/>
      <c r="M40" s="27"/>
      <c r="N40" s="27"/>
      <c r="O40" s="27"/>
    </row>
    <row r="41" spans="1:16" s="20" customFormat="1" x14ac:dyDescent="0.25">
      <c r="B41" s="28"/>
      <c r="C41" s="28"/>
      <c r="D41" s="28"/>
      <c r="E41" s="28"/>
      <c r="F41" s="28"/>
      <c r="G41" s="28"/>
      <c r="H41" s="21"/>
      <c r="I41" s="22"/>
      <c r="J41" s="22"/>
      <c r="K41" s="23"/>
      <c r="L41" s="23"/>
      <c r="M41" s="23"/>
      <c r="N41" s="23"/>
      <c r="O41" s="23"/>
    </row>
    <row r="42" spans="1:16" x14ac:dyDescent="0.25">
      <c r="F42" s="6"/>
      <c r="G42" s="6"/>
      <c r="H42" s="6"/>
      <c r="I42" s="6"/>
      <c r="J42" s="6"/>
      <c r="M42" s="7"/>
      <c r="N42" s="7"/>
      <c r="O42" s="7"/>
    </row>
    <row r="43" spans="1:16" x14ac:dyDescent="0.25">
      <c r="A43" s="10" t="s">
        <v>15</v>
      </c>
      <c r="G43" s="6"/>
      <c r="H43" s="6"/>
      <c r="I43" s="6"/>
      <c r="J43" s="6"/>
      <c r="K43" s="6"/>
      <c r="N43" s="7"/>
      <c r="O43" s="7"/>
      <c r="P43" s="4"/>
    </row>
    <row r="44" spans="1:16" x14ac:dyDescent="0.25">
      <c r="A44" t="s">
        <v>6</v>
      </c>
      <c r="B44" s="9">
        <f>B30/B8</f>
        <v>0.84635921647977963</v>
      </c>
      <c r="C44" s="9">
        <f t="shared" ref="C44:G44" si="4">C30/C8</f>
        <v>0.63307928417442039</v>
      </c>
      <c r="D44" s="9">
        <f t="shared" si="4"/>
        <v>0.5863580312158686</v>
      </c>
      <c r="E44" s="9">
        <f t="shared" si="4"/>
        <v>0.48827199927728415</v>
      </c>
      <c r="F44" s="9">
        <f t="shared" si="4"/>
        <v>0.6665665224590076</v>
      </c>
      <c r="G44" s="9">
        <f t="shared" si="4"/>
        <v>0.4542455242966752</v>
      </c>
      <c r="H44" s="9"/>
      <c r="I44" s="9"/>
      <c r="J44" s="9"/>
      <c r="K44" s="9"/>
      <c r="L44" s="9"/>
      <c r="M44" s="9"/>
      <c r="N44" s="9"/>
      <c r="O44" s="9"/>
    </row>
    <row r="45" spans="1:16" x14ac:dyDescent="0.25">
      <c r="A45" t="s">
        <v>7</v>
      </c>
      <c r="B45" s="9">
        <f t="shared" ref="B45:G45" si="5">B31/B9</f>
        <v>1</v>
      </c>
      <c r="C45" s="9">
        <f t="shared" si="5"/>
        <v>0.50321745779660021</v>
      </c>
      <c r="D45" s="9">
        <f t="shared" si="5"/>
        <v>0.57278762240668324</v>
      </c>
      <c r="E45" s="9">
        <f t="shared" si="5"/>
        <v>0.47329270183781547</v>
      </c>
      <c r="F45" s="9">
        <f t="shared" si="5"/>
        <v>0.35811352013746739</v>
      </c>
      <c r="G45" s="9">
        <f t="shared" si="5"/>
        <v>0.39500425063759564</v>
      </c>
      <c r="H45" s="9"/>
      <c r="I45" s="9"/>
      <c r="J45" s="9"/>
      <c r="K45" s="9"/>
      <c r="L45" s="9"/>
      <c r="M45" s="9"/>
      <c r="N45" s="9"/>
      <c r="O45" s="9"/>
    </row>
    <row r="46" spans="1:16" x14ac:dyDescent="0.25">
      <c r="A46" t="s">
        <v>8</v>
      </c>
      <c r="B46" s="9"/>
      <c r="C46" s="9"/>
      <c r="D46" s="9"/>
      <c r="E46" s="9"/>
      <c r="F46" s="9"/>
      <c r="G46" s="9"/>
      <c r="H46" s="9"/>
      <c r="I46" s="9">
        <f t="shared" ref="I46:N48" si="6">I32/I10</f>
        <v>0.91572132545268004</v>
      </c>
      <c r="J46" s="9">
        <f t="shared" si="6"/>
        <v>0.28904494297060968</v>
      </c>
      <c r="K46" s="9">
        <f t="shared" si="6"/>
        <v>0.65196610712102088</v>
      </c>
      <c r="L46" s="9">
        <f t="shared" si="6"/>
        <v>0.52578691540823375</v>
      </c>
      <c r="M46" s="9">
        <f t="shared" si="6"/>
        <v>0.59415904762725447</v>
      </c>
      <c r="N46" s="9">
        <f t="shared" si="6"/>
        <v>0.51240018297337264</v>
      </c>
      <c r="O46" s="9"/>
    </row>
    <row r="47" spans="1:16" x14ac:dyDescent="0.25">
      <c r="A47" t="s">
        <v>9</v>
      </c>
      <c r="B47" s="9">
        <f t="shared" ref="B47:G47" si="7">B33/B11</f>
        <v>0.84698690416589817</v>
      </c>
      <c r="C47" s="9">
        <f t="shared" si="7"/>
        <v>0.6316510767892104</v>
      </c>
      <c r="D47" s="9">
        <f t="shared" si="7"/>
        <v>0.57810870963687044</v>
      </c>
      <c r="E47" s="9">
        <f t="shared" si="7"/>
        <v>0.47764549426888736</v>
      </c>
      <c r="F47" s="9">
        <f t="shared" si="7"/>
        <v>0.62519471488178024</v>
      </c>
      <c r="G47" s="9">
        <f t="shared" si="7"/>
        <v>0.41138641779912316</v>
      </c>
      <c r="H47" s="9"/>
      <c r="I47" s="9">
        <f t="shared" si="6"/>
        <v>0.86024422871252071</v>
      </c>
      <c r="J47" s="9">
        <f t="shared" si="6"/>
        <v>0.66292607057289732</v>
      </c>
      <c r="K47" s="9">
        <f t="shared" si="6"/>
        <v>0.614296142228412</v>
      </c>
      <c r="L47" s="9">
        <f t="shared" si="6"/>
        <v>0.52529864764863266</v>
      </c>
      <c r="M47" s="9">
        <f t="shared" si="6"/>
        <v>0.6215760614131286</v>
      </c>
      <c r="N47" s="9">
        <f t="shared" si="6"/>
        <v>0.4693337729925019</v>
      </c>
      <c r="O47" s="9"/>
    </row>
    <row r="48" spans="1:16" x14ac:dyDescent="0.25">
      <c r="A48" t="s">
        <v>10</v>
      </c>
      <c r="B48" s="9">
        <f t="shared" ref="B48:G48" si="8">B34/B12</f>
        <v>0.85497511847403851</v>
      </c>
      <c r="C48" s="9">
        <f t="shared" si="8"/>
        <v>0.67709814025112536</v>
      </c>
      <c r="D48" s="9">
        <f t="shared" si="8"/>
        <v>0.61333768545071621</v>
      </c>
      <c r="E48" s="9">
        <f t="shared" si="8"/>
        <v>0.59643007139857207</v>
      </c>
      <c r="F48" s="9">
        <f t="shared" si="8"/>
        <v>0.67261539793261149</v>
      </c>
      <c r="G48" s="9">
        <f t="shared" si="8"/>
        <v>0.43511730205278593</v>
      </c>
      <c r="H48" s="9"/>
      <c r="I48" s="9">
        <f t="shared" si="6"/>
        <v>0.86706365926050766</v>
      </c>
      <c r="J48" s="9">
        <f t="shared" si="6"/>
        <v>0.70415640004356872</v>
      </c>
      <c r="K48" s="9">
        <f t="shared" si="6"/>
        <v>0.64617402086484588</v>
      </c>
      <c r="L48" s="9">
        <f t="shared" si="6"/>
        <v>0.64729605721780015</v>
      </c>
      <c r="M48" s="9">
        <f t="shared" si="6"/>
        <v>0.67639079982347294</v>
      </c>
      <c r="N48" s="9">
        <f t="shared" si="6"/>
        <v>0.51080326287018651</v>
      </c>
      <c r="O48" s="9"/>
    </row>
    <row r="49" spans="1:15" x14ac:dyDescent="0.25">
      <c r="A49" t="s">
        <v>11</v>
      </c>
      <c r="B49" s="9">
        <v>0</v>
      </c>
      <c r="C49" s="9">
        <v>0</v>
      </c>
      <c r="D49" s="9">
        <f t="shared" ref="D49:G49" si="9">D35/D13</f>
        <v>0.80830137280906122</v>
      </c>
      <c r="E49" s="9">
        <f t="shared" si="9"/>
        <v>0.93787417991239652</v>
      </c>
      <c r="F49" s="9">
        <f t="shared" si="9"/>
        <v>0.55898605239506005</v>
      </c>
      <c r="G49" s="9">
        <f t="shared" si="9"/>
        <v>0.52582650790373275</v>
      </c>
      <c r="H49" s="9"/>
      <c r="I49" s="9"/>
      <c r="J49" s="9"/>
      <c r="K49" s="9">
        <f t="shared" ref="K49:N50" si="10">K35/K13</f>
        <v>0.85682189909592532</v>
      </c>
      <c r="L49" s="9">
        <f t="shared" si="10"/>
        <v>0.96050205464491978</v>
      </c>
      <c r="M49" s="9">
        <f t="shared" si="10"/>
        <v>0.64494091914813489</v>
      </c>
      <c r="N49" s="9">
        <f t="shared" si="10"/>
        <v>0.64193070277078568</v>
      </c>
      <c r="O49" s="9"/>
    </row>
    <row r="50" spans="1:15" x14ac:dyDescent="0.25">
      <c r="A50" t="s">
        <v>12</v>
      </c>
      <c r="B50" s="9">
        <v>0</v>
      </c>
      <c r="C50" s="9">
        <v>0</v>
      </c>
      <c r="D50" s="9">
        <f t="shared" ref="D50:G50" si="11">D36/D14</f>
        <v>0.77984831575830738</v>
      </c>
      <c r="E50" s="9">
        <f t="shared" si="11"/>
        <v>0.86091614333210198</v>
      </c>
      <c r="F50" s="9">
        <f t="shared" si="11"/>
        <v>0.70399000203632645</v>
      </c>
      <c r="G50" s="9">
        <f t="shared" si="11"/>
        <v>0.55375913206472427</v>
      </c>
      <c r="H50" s="9"/>
      <c r="I50" s="9"/>
      <c r="J50" s="9"/>
      <c r="K50" s="9">
        <f t="shared" si="10"/>
        <v>0.82053448442804977</v>
      </c>
      <c r="L50" s="9">
        <f t="shared" si="10"/>
        <v>0.88192514214595064</v>
      </c>
      <c r="M50" s="9">
        <f t="shared" si="10"/>
        <v>0.72610292959273048</v>
      </c>
      <c r="N50" s="9">
        <f t="shared" si="10"/>
        <v>0.71891008326658346</v>
      </c>
      <c r="O50" s="9"/>
    </row>
    <row r="51" spans="1:15" x14ac:dyDescent="0.25">
      <c r="E51" s="8"/>
      <c r="F51" s="8"/>
      <c r="G51" s="8"/>
      <c r="H51" s="8"/>
      <c r="I51" s="8"/>
      <c r="J51" s="8"/>
      <c r="K51" s="8"/>
    </row>
    <row r="54" spans="1:15" x14ac:dyDescent="0.25">
      <c r="B54" s="6"/>
      <c r="C54" s="6"/>
      <c r="D54" s="6"/>
      <c r="E54" s="6"/>
      <c r="F54" s="6"/>
      <c r="G54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35" sqref="E35"/>
    </sheetView>
  </sheetViews>
  <sheetFormatPr defaultRowHeight="15" x14ac:dyDescent="0.25"/>
  <cols>
    <col min="2" max="2" width="13.28515625" bestFit="1" customWidth="1"/>
    <col min="3" max="4" width="14.28515625" bestFit="1" customWidth="1"/>
    <col min="5" max="7" width="13.28515625" bestFit="1" customWidth="1"/>
    <col min="8" max="8" width="14.28515625" bestFit="1" customWidth="1"/>
  </cols>
  <sheetData>
    <row r="1" spans="1:8" x14ac:dyDescent="0.25">
      <c r="B1" t="s">
        <v>43</v>
      </c>
    </row>
    <row r="3" spans="1:8" ht="41.25" customHeight="1" x14ac:dyDescent="0.25">
      <c r="A3" s="36" t="s">
        <v>23</v>
      </c>
      <c r="B3" s="35" t="s">
        <v>44</v>
      </c>
      <c r="C3" s="35" t="s">
        <v>45</v>
      </c>
      <c r="D3" s="35" t="s">
        <v>46</v>
      </c>
      <c r="E3" s="35" t="s">
        <v>47</v>
      </c>
      <c r="F3" s="35" t="s">
        <v>9</v>
      </c>
      <c r="G3" s="35" t="s">
        <v>10</v>
      </c>
      <c r="H3" s="35" t="s">
        <v>48</v>
      </c>
    </row>
    <row r="4" spans="1:8" x14ac:dyDescent="0.25">
      <c r="A4" t="s">
        <v>24</v>
      </c>
      <c r="B4" s="34">
        <v>0.01</v>
      </c>
      <c r="C4" s="34">
        <v>0</v>
      </c>
      <c r="F4" s="34">
        <v>192970.56200000001</v>
      </c>
      <c r="G4" s="34">
        <v>266952.658</v>
      </c>
      <c r="H4" s="34">
        <v>459923.23</v>
      </c>
    </row>
    <row r="5" spans="1:8" x14ac:dyDescent="0.25">
      <c r="A5" t="s">
        <v>25</v>
      </c>
      <c r="B5" s="34">
        <v>472697.69199999998</v>
      </c>
      <c r="C5" s="34">
        <v>933187.32299999997</v>
      </c>
      <c r="F5" s="34">
        <v>284976.679</v>
      </c>
      <c r="G5" s="34">
        <v>292890.78899999999</v>
      </c>
      <c r="H5" s="34">
        <v>1983752.483</v>
      </c>
    </row>
    <row r="6" spans="1:8" x14ac:dyDescent="0.25">
      <c r="A6" t="s">
        <v>26</v>
      </c>
      <c r="B6" s="34">
        <v>480312.17300000001</v>
      </c>
      <c r="C6" s="34">
        <v>3345690.5</v>
      </c>
      <c r="F6" s="34">
        <v>301204.92800000001</v>
      </c>
      <c r="G6" s="34">
        <v>311715.00099999999</v>
      </c>
      <c r="H6" s="34">
        <v>4438922.6030000001</v>
      </c>
    </row>
    <row r="7" spans="1:8" x14ac:dyDescent="0.25">
      <c r="A7" t="s">
        <v>27</v>
      </c>
      <c r="B7" s="34">
        <v>420971.973</v>
      </c>
      <c r="C7" s="34">
        <v>3453936.159</v>
      </c>
      <c r="F7" s="34">
        <v>281499.03200000001</v>
      </c>
      <c r="G7" s="34">
        <v>14706.97</v>
      </c>
      <c r="H7" s="34">
        <v>4171114.1340000001</v>
      </c>
    </row>
    <row r="8" spans="1:8" x14ac:dyDescent="0.25">
      <c r="A8" t="s">
        <v>28</v>
      </c>
      <c r="B8" s="34">
        <v>520102.98200000002</v>
      </c>
      <c r="C8" s="34">
        <v>5198100.6140000001</v>
      </c>
      <c r="F8" s="34">
        <v>312367.103</v>
      </c>
      <c r="G8" s="34">
        <v>0</v>
      </c>
      <c r="H8" s="34">
        <v>6030570.699</v>
      </c>
    </row>
    <row r="9" spans="1:8" x14ac:dyDescent="0.25">
      <c r="A9" t="s">
        <v>29</v>
      </c>
      <c r="B9" s="34">
        <v>86450.012000000002</v>
      </c>
      <c r="C9" s="34">
        <v>4988347.04</v>
      </c>
      <c r="F9" s="34">
        <v>314101.77500000002</v>
      </c>
      <c r="G9" s="34">
        <v>0</v>
      </c>
      <c r="H9" s="34">
        <v>5388898.8269999996</v>
      </c>
    </row>
    <row r="10" spans="1:8" x14ac:dyDescent="0.25">
      <c r="A10" t="s">
        <v>30</v>
      </c>
      <c r="B10" s="34">
        <v>61970.029000000002</v>
      </c>
      <c r="C10" s="34">
        <v>519039.95400000003</v>
      </c>
      <c r="F10" s="34">
        <v>334150.24099999998</v>
      </c>
      <c r="G10" s="34">
        <v>102251.519</v>
      </c>
      <c r="H10" s="34">
        <v>1017411.742</v>
      </c>
    </row>
    <row r="11" spans="1:8" x14ac:dyDescent="0.25">
      <c r="A11" t="s">
        <v>31</v>
      </c>
      <c r="B11" s="34">
        <v>593905.53899999999</v>
      </c>
      <c r="C11" s="34">
        <v>118387.64599999999</v>
      </c>
      <c r="F11" s="34">
        <v>211545.92300000001</v>
      </c>
      <c r="G11" s="34">
        <v>316494.99800000002</v>
      </c>
      <c r="H11" s="34">
        <v>1240334.1059999999</v>
      </c>
    </row>
    <row r="12" spans="1:8" x14ac:dyDescent="0.25">
      <c r="A12" t="s">
        <v>32</v>
      </c>
      <c r="B12" s="34">
        <v>640957.696</v>
      </c>
      <c r="C12" s="34">
        <v>114293.626</v>
      </c>
      <c r="F12" s="34">
        <v>381620.196</v>
      </c>
      <c r="G12" s="34">
        <v>397208.13500000001</v>
      </c>
      <c r="H12" s="34">
        <v>1534079.6529999999</v>
      </c>
    </row>
    <row r="13" spans="1:8" x14ac:dyDescent="0.25">
      <c r="A13" t="s">
        <v>33</v>
      </c>
      <c r="B13" s="34">
        <v>629727.98199999996</v>
      </c>
      <c r="C13" s="34">
        <v>0</v>
      </c>
      <c r="F13" s="34">
        <v>381467.90299999999</v>
      </c>
      <c r="G13" s="34">
        <v>336661.44699999999</v>
      </c>
      <c r="H13" s="34">
        <v>1347857.3330000001</v>
      </c>
    </row>
    <row r="14" spans="1:8" x14ac:dyDescent="0.25">
      <c r="A14" t="s">
        <v>34</v>
      </c>
      <c r="B14" s="34">
        <v>576437.18099999998</v>
      </c>
      <c r="C14" s="34">
        <v>0</v>
      </c>
      <c r="F14" s="34">
        <v>343950.12199999997</v>
      </c>
      <c r="G14" s="34">
        <v>336297.147</v>
      </c>
      <c r="H14" s="34">
        <v>1256684.4509999999</v>
      </c>
    </row>
    <row r="15" spans="1:8" x14ac:dyDescent="0.25">
      <c r="A15" t="s">
        <v>35</v>
      </c>
      <c r="B15" s="34">
        <v>73942.887000000002</v>
      </c>
      <c r="C15" s="34">
        <v>0</v>
      </c>
      <c r="F15" s="34">
        <v>229045.228</v>
      </c>
      <c r="G15" s="34">
        <v>351695.44699999999</v>
      </c>
      <c r="H15" s="34">
        <v>654683.56200000003</v>
      </c>
    </row>
    <row r="16" spans="1:8" x14ac:dyDescent="0.25">
      <c r="A16" t="s">
        <v>36</v>
      </c>
      <c r="B16" s="34">
        <v>165016.74100000001</v>
      </c>
      <c r="C16" s="34">
        <v>42523.961000000003</v>
      </c>
      <c r="F16" s="34">
        <v>327021.99599999998</v>
      </c>
      <c r="G16" s="34">
        <v>324896.49400000001</v>
      </c>
      <c r="H16" s="34">
        <v>859459.19299999997</v>
      </c>
    </row>
    <row r="17" spans="1:8" x14ac:dyDescent="0.25">
      <c r="A17" t="s">
        <v>37</v>
      </c>
      <c r="B17" s="34">
        <v>970391.571</v>
      </c>
      <c r="C17" s="34">
        <v>5901922.8389999997</v>
      </c>
      <c r="F17" s="34">
        <v>330932.196</v>
      </c>
      <c r="G17" s="34">
        <v>333547.652</v>
      </c>
      <c r="H17" s="34">
        <v>7536794.2580000004</v>
      </c>
    </row>
    <row r="18" spans="1:8" s="37" customFormat="1" x14ac:dyDescent="0.25">
      <c r="A18" s="37" t="s">
        <v>38</v>
      </c>
      <c r="B18" s="38">
        <v>448955.89799999999</v>
      </c>
      <c r="C18" s="38">
        <v>4700457.6770000001</v>
      </c>
      <c r="D18" s="38">
        <v>1730564.379</v>
      </c>
      <c r="E18" s="38">
        <v>2006349.4620000001</v>
      </c>
      <c r="F18" s="38">
        <v>314973.51500000001</v>
      </c>
      <c r="G18" s="38">
        <v>310999.875</v>
      </c>
      <c r="H18" s="38">
        <v>9512300.8059999999</v>
      </c>
    </row>
    <row r="19" spans="1:8" s="37" customFormat="1" x14ac:dyDescent="0.25">
      <c r="A19" s="37" t="s">
        <v>39</v>
      </c>
      <c r="B19" s="38">
        <v>400241.53399999999</v>
      </c>
      <c r="C19" s="38">
        <v>3802847.804</v>
      </c>
      <c r="D19" s="38">
        <v>707862.36300000001</v>
      </c>
      <c r="E19" s="38">
        <v>2131025.841</v>
      </c>
      <c r="F19" s="38">
        <v>226435.35800000001</v>
      </c>
      <c r="G19" s="38">
        <v>241648.94</v>
      </c>
      <c r="H19" s="38">
        <v>7510061.8399999999</v>
      </c>
    </row>
    <row r="20" spans="1:8" s="37" customFormat="1" x14ac:dyDescent="0.25">
      <c r="A20" s="37" t="s">
        <v>40</v>
      </c>
      <c r="B20" s="38">
        <v>499222.21399999998</v>
      </c>
      <c r="C20" s="38">
        <v>1535995.926</v>
      </c>
      <c r="D20" s="38">
        <v>1706322.7120000001</v>
      </c>
      <c r="E20" s="38">
        <v>2227440.182</v>
      </c>
      <c r="F20" s="38">
        <v>409244.65700000001</v>
      </c>
      <c r="G20" s="38">
        <v>403847.80300000001</v>
      </c>
      <c r="H20" s="38">
        <v>6782073.4950000001</v>
      </c>
    </row>
    <row r="21" spans="1:8" s="37" customFormat="1" x14ac:dyDescent="0.25">
      <c r="A21" s="39" t="s">
        <v>41</v>
      </c>
      <c r="B21" s="40">
        <v>276695.12699999998</v>
      </c>
      <c r="C21" s="40">
        <v>4250145.3420000002</v>
      </c>
      <c r="D21" s="40">
        <v>1530893.4450000001</v>
      </c>
      <c r="E21" s="40">
        <v>1114711.7620000001</v>
      </c>
      <c r="F21" s="40">
        <v>368710.179</v>
      </c>
      <c r="G21" s="40">
        <v>303590.48499999999</v>
      </c>
      <c r="H21" s="40">
        <v>7844746.3399999999</v>
      </c>
    </row>
    <row r="22" spans="1:8" x14ac:dyDescent="0.25">
      <c r="A22" t="s">
        <v>42</v>
      </c>
      <c r="B22" s="34">
        <v>7317999.2410000004</v>
      </c>
      <c r="C22" s="34">
        <v>38904876.412</v>
      </c>
      <c r="D22" s="34">
        <v>5675642.8990000002</v>
      </c>
      <c r="E22" s="34">
        <v>7479527.2479999997</v>
      </c>
      <c r="F22" s="34">
        <v>5546217.5930000003</v>
      </c>
      <c r="G22" s="34">
        <v>4645405.3619999997</v>
      </c>
      <c r="H22" s="34">
        <v>69569668.753999993</v>
      </c>
    </row>
    <row r="24" spans="1:8" x14ac:dyDescent="0.25">
      <c r="D24" s="42"/>
    </row>
    <row r="25" spans="1:8" x14ac:dyDescent="0.25">
      <c r="D25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STAFF 29 ATTACH 1 - unit data</vt:lpstr>
      <vt:lpstr>STAFF 29 ATTACH 2 - No 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Justin</dc:creator>
  <cp:lastModifiedBy>Leah Justin</cp:lastModifiedBy>
  <dcterms:created xsi:type="dcterms:W3CDTF">2014-09-02T20:02:24Z</dcterms:created>
  <dcterms:modified xsi:type="dcterms:W3CDTF">2014-10-13T16:19:12Z</dcterms:modified>
</cp:coreProperties>
</file>