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JUSTIN\Public\Documents\KYPSC - KPCO FAC\3 - Data Requests\2 - Ours to Answer\Lane Workpapers\"/>
    </mc:Choice>
  </mc:AlternateContent>
  <bookViews>
    <workbookView xWindow="0" yWindow="0" windowWidth="28800" windowHeight="12435" firstSheet="1" activeTab="2"/>
  </bookViews>
  <sheets>
    <sheet name="STAFF 29 ATTACH 1 - unit data" sheetId="3" r:id="rId1"/>
    <sheet name="STAFF 29 ATTACH 2 - No Load" sheetId="4" r:id="rId2"/>
    <sheet name="KIUC 1_5 Attach1 Data" sheetId="5" r:id="rId3"/>
    <sheet name="Jan-Apr KIUC 1-5" sheetId="6" r:id="rId4"/>
  </sheets>
  <definedNames>
    <definedName name="_xlnm.Print_Area" localSheetId="2">'KIUC 1_5 Attach1 Data'!$A$1:$K$50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5" l="1"/>
  <c r="N18" i="5"/>
  <c r="N14" i="5"/>
  <c r="N10" i="5"/>
  <c r="D11" i="5"/>
  <c r="D15" i="5"/>
  <c r="D19" i="5"/>
  <c r="D23" i="5"/>
  <c r="D25" i="5"/>
  <c r="D26" i="5"/>
  <c r="D27" i="5" s="1"/>
  <c r="J10" i="5"/>
  <c r="J14" i="5"/>
  <c r="J18" i="5"/>
  <c r="D10" i="5"/>
  <c r="D14" i="5"/>
  <c r="D18" i="5"/>
  <c r="D22" i="5"/>
  <c r="D9" i="5"/>
  <c r="D13" i="5"/>
  <c r="D17" i="5"/>
  <c r="D21" i="5"/>
  <c r="E10" i="5"/>
  <c r="E11" i="5" s="1"/>
  <c r="E14" i="5"/>
  <c r="E18" i="5"/>
  <c r="E19" i="5" s="1"/>
  <c r="E22" i="5"/>
  <c r="E9" i="5"/>
  <c r="E13" i="5"/>
  <c r="E17" i="5"/>
  <c r="E21" i="5"/>
  <c r="E25" i="5" s="1"/>
  <c r="AK39" i="6"/>
  <c r="AJ36" i="6"/>
  <c r="AL35" i="6"/>
  <c r="AF48" i="6" s="1"/>
  <c r="AK35" i="6"/>
  <c r="AG35" i="6"/>
  <c r="AF35" i="6"/>
  <c r="Z35" i="6"/>
  <c r="Y35" i="6"/>
  <c r="AR34" i="6"/>
  <c r="AP33" i="6"/>
  <c r="AM33" i="6"/>
  <c r="AL33" i="6"/>
  <c r="AK33" i="6"/>
  <c r="AJ33" i="6"/>
  <c r="AD46" i="6" s="1"/>
  <c r="AG33" i="6"/>
  <c r="AF33" i="6"/>
  <c r="AE33" i="6"/>
  <c r="AD33" i="6"/>
  <c r="AA33" i="6"/>
  <c r="Z33" i="6"/>
  <c r="Y33" i="6"/>
  <c r="AR32" i="6"/>
  <c r="AM32" i="6"/>
  <c r="AJ32" i="6"/>
  <c r="AM31" i="6"/>
  <c r="AK31" i="6"/>
  <c r="AE44" i="6" s="1"/>
  <c r="AD31" i="6"/>
  <c r="Z31" i="6"/>
  <c r="V31" i="6"/>
  <c r="U31" i="6"/>
  <c r="AG31" i="6" s="1"/>
  <c r="P31" i="6"/>
  <c r="AL31" i="6" s="1"/>
  <c r="O31" i="6"/>
  <c r="AF31" i="6" s="1"/>
  <c r="AF39" i="6" s="1"/>
  <c r="J31" i="6"/>
  <c r="I31" i="6"/>
  <c r="AE31" i="6" s="1"/>
  <c r="AE32" i="6" s="1"/>
  <c r="D31" i="6"/>
  <c r="AJ31" i="6" s="1"/>
  <c r="C31" i="6"/>
  <c r="Y31" i="6" s="1"/>
  <c r="AM29" i="6"/>
  <c r="AL29" i="6"/>
  <c r="AK29" i="6"/>
  <c r="AJ29" i="6"/>
  <c r="AH29" i="6"/>
  <c r="AG29" i="6"/>
  <c r="AF29" i="6"/>
  <c r="AE29" i="6"/>
  <c r="AD29" i="6"/>
  <c r="Z29" i="6"/>
  <c r="Y29" i="6"/>
  <c r="AS28" i="6"/>
  <c r="AR28" i="6"/>
  <c r="AM28" i="6"/>
  <c r="AM35" i="6" s="1"/>
  <c r="AL28" i="6"/>
  <c r="AK28" i="6"/>
  <c r="AJ28" i="6"/>
  <c r="AG28" i="6"/>
  <c r="AF28" i="6"/>
  <c r="AE28" i="6"/>
  <c r="AD28" i="6"/>
  <c r="AD35" i="6" s="1"/>
  <c r="Z28" i="6"/>
  <c r="Y28" i="6"/>
  <c r="AP27" i="6"/>
  <c r="AO27" i="6"/>
  <c r="AM27" i="6"/>
  <c r="AL27" i="6"/>
  <c r="AK27" i="6"/>
  <c r="AQ27" i="6" s="1"/>
  <c r="AJ27" i="6"/>
  <c r="AN27" i="6" s="1"/>
  <c r="AT27" i="6" s="1"/>
  <c r="AG27" i="6"/>
  <c r="AS27" i="6" s="1"/>
  <c r="AF27" i="6"/>
  <c r="AE27" i="6"/>
  <c r="AD27" i="6"/>
  <c r="AH27" i="6" s="1"/>
  <c r="Z27" i="6"/>
  <c r="Y27" i="6"/>
  <c r="AR26" i="6"/>
  <c r="AQ26" i="6"/>
  <c r="AO26" i="6"/>
  <c r="AM26" i="6"/>
  <c r="AS26" i="6" s="1"/>
  <c r="AL26" i="6"/>
  <c r="AK26" i="6"/>
  <c r="AJ26" i="6"/>
  <c r="AG26" i="6"/>
  <c r="AF26" i="6"/>
  <c r="AE26" i="6"/>
  <c r="AE36" i="6" s="1"/>
  <c r="AD26" i="6"/>
  <c r="AH26" i="6" s="1"/>
  <c r="Z26" i="6"/>
  <c r="Y26" i="6"/>
  <c r="AS25" i="6"/>
  <c r="AP25" i="6"/>
  <c r="AO25" i="6"/>
  <c r="AM25" i="6"/>
  <c r="AL25" i="6"/>
  <c r="AR31" i="6" s="1"/>
  <c r="AK25" i="6"/>
  <c r="AJ25" i="6"/>
  <c r="AG25" i="6"/>
  <c r="AF25" i="6"/>
  <c r="AF36" i="6" s="1"/>
  <c r="AE25" i="6"/>
  <c r="AD25" i="6"/>
  <c r="Z25" i="6"/>
  <c r="Y25" i="6"/>
  <c r="AM20" i="6"/>
  <c r="AL20" i="6"/>
  <c r="AK20" i="6"/>
  <c r="AJ20" i="6"/>
  <c r="AN20" i="6" s="1"/>
  <c r="AG20" i="6"/>
  <c r="AF20" i="6"/>
  <c r="AE20" i="6"/>
  <c r="AD20" i="6"/>
  <c r="Z20" i="6"/>
  <c r="Y20" i="6"/>
  <c r="AM18" i="6"/>
  <c r="AL18" i="6"/>
  <c r="AK18" i="6"/>
  <c r="AJ18" i="6"/>
  <c r="AG18" i="6"/>
  <c r="AF18" i="6"/>
  <c r="AE18" i="6"/>
  <c r="AD18" i="6"/>
  <c r="Z18" i="6"/>
  <c r="Y18" i="6"/>
  <c r="AR17" i="6"/>
  <c r="AQ17" i="6"/>
  <c r="AM17" i="6"/>
  <c r="AL17" i="6"/>
  <c r="AK17" i="6"/>
  <c r="AQ34" i="6" s="1"/>
  <c r="AJ17" i="6"/>
  <c r="AP34" i="6" s="1"/>
  <c r="AG17" i="6"/>
  <c r="AF17" i="6"/>
  <c r="AE17" i="6"/>
  <c r="AD17" i="6"/>
  <c r="AP17" i="6" s="1"/>
  <c r="Z17" i="6"/>
  <c r="Y17" i="6"/>
  <c r="AR14" i="6"/>
  <c r="AM14" i="6"/>
  <c r="AS14" i="6" s="1"/>
  <c r="AL14" i="6"/>
  <c r="AK14" i="6"/>
  <c r="AJ14" i="6"/>
  <c r="AH14" i="6"/>
  <c r="AG14" i="6"/>
  <c r="AF14" i="6"/>
  <c r="AE14" i="6"/>
  <c r="AQ14" i="6" s="1"/>
  <c r="AD14" i="6"/>
  <c r="Z14" i="6"/>
  <c r="Y14" i="6"/>
  <c r="AS13" i="6"/>
  <c r="AP13" i="6"/>
  <c r="AO13" i="6"/>
  <c r="AM13" i="6"/>
  <c r="AL13" i="6"/>
  <c r="AK13" i="6"/>
  <c r="AQ13" i="6" s="1"/>
  <c r="AJ13" i="6"/>
  <c r="AG13" i="6"/>
  <c r="AF13" i="6"/>
  <c r="AE13" i="6"/>
  <c r="AD13" i="6"/>
  <c r="Z13" i="6"/>
  <c r="Y13" i="6"/>
  <c r="AR12" i="6"/>
  <c r="AO12" i="6"/>
  <c r="AM12" i="6"/>
  <c r="AS12" i="6" s="1"/>
  <c r="AL12" i="6"/>
  <c r="AK12" i="6"/>
  <c r="AJ12" i="6"/>
  <c r="AG12" i="6"/>
  <c r="AF12" i="6"/>
  <c r="AE12" i="6"/>
  <c r="AQ12" i="6" s="1"/>
  <c r="AD12" i="6"/>
  <c r="AH12" i="6" s="1"/>
  <c r="Z12" i="6"/>
  <c r="Y12" i="6"/>
  <c r="AP11" i="6"/>
  <c r="AO11" i="6"/>
  <c r="AM11" i="6"/>
  <c r="AL11" i="6"/>
  <c r="AK11" i="6"/>
  <c r="AQ11" i="6" s="1"/>
  <c r="AJ11" i="6"/>
  <c r="AP31" i="6" s="1"/>
  <c r="AG11" i="6"/>
  <c r="AS11" i="6" s="1"/>
  <c r="AF11" i="6"/>
  <c r="AE11" i="6"/>
  <c r="AD11" i="6"/>
  <c r="Z11" i="6"/>
  <c r="Y11" i="6"/>
  <c r="AM8" i="6"/>
  <c r="AL8" i="6"/>
  <c r="AK8" i="6"/>
  <c r="AJ8" i="6"/>
  <c r="AG8" i="6"/>
  <c r="AF8" i="6"/>
  <c r="AE8" i="6"/>
  <c r="AD8" i="6"/>
  <c r="E23" i="5" l="1"/>
  <c r="E26" i="5"/>
  <c r="E27" i="5" s="1"/>
  <c r="E15" i="5"/>
  <c r="AF44" i="6"/>
  <c r="AL39" i="6"/>
  <c r="AF52" i="6" s="1"/>
  <c r="AE40" i="6"/>
  <c r="AG39" i="6"/>
  <c r="AG44" i="6"/>
  <c r="AH31" i="6"/>
  <c r="AG37" i="6"/>
  <c r="AG41" i="6" s="1"/>
  <c r="AP12" i="6"/>
  <c r="AP32" i="6"/>
  <c r="AN14" i="6"/>
  <c r="AT14" i="6" s="1"/>
  <c r="AN29" i="6"/>
  <c r="AJ40" i="6"/>
  <c r="AR13" i="6"/>
  <c r="AR33" i="6"/>
  <c r="AQ25" i="6"/>
  <c r="AK36" i="6"/>
  <c r="AE49" i="6" s="1"/>
  <c r="AQ31" i="6"/>
  <c r="AS33" i="6"/>
  <c r="AP14" i="6"/>
  <c r="AS32" i="6"/>
  <c r="AH33" i="6"/>
  <c r="AK37" i="6"/>
  <c r="AH13" i="6"/>
  <c r="AN13" i="6"/>
  <c r="AH17" i="6"/>
  <c r="AS17" i="6"/>
  <c r="AS34" i="6"/>
  <c r="AA34" i="6"/>
  <c r="AG36" i="6"/>
  <c r="AM36" i="6"/>
  <c r="AG49" i="6" s="1"/>
  <c r="AP26" i="6"/>
  <c r="AN26" i="6"/>
  <c r="AT26" i="6" s="1"/>
  <c r="AR27" i="6"/>
  <c r="AH28" i="6"/>
  <c r="AG48" i="6"/>
  <c r="AM37" i="6"/>
  <c r="AN31" i="6"/>
  <c r="AD44" i="6"/>
  <c r="AD39" i="6"/>
  <c r="AD32" i="6"/>
  <c r="AK32" i="6"/>
  <c r="AK41" i="6"/>
  <c r="AQ33" i="6"/>
  <c r="AS31" i="6"/>
  <c r="AN12" i="6"/>
  <c r="AG32" i="6"/>
  <c r="AG40" i="6" s="1"/>
  <c r="AG46" i="6"/>
  <c r="AH11" i="6"/>
  <c r="AQ32" i="6"/>
  <c r="AH20" i="6"/>
  <c r="AR25" i="6"/>
  <c r="AL36" i="6"/>
  <c r="AF49" i="6" s="1"/>
  <c r="AR11" i="6"/>
  <c r="AH18" i="6"/>
  <c r="AN18" i="6"/>
  <c r="AD36" i="6"/>
  <c r="AH36" i="6" s="1"/>
  <c r="AN25" i="6"/>
  <c r="AQ28" i="6"/>
  <c r="AE35" i="6"/>
  <c r="AJ35" i="6"/>
  <c r="AP28" i="6"/>
  <c r="AN28" i="6"/>
  <c r="AT28" i="6" s="1"/>
  <c r="AM39" i="6"/>
  <c r="AN32" i="6"/>
  <c r="AF32" i="6"/>
  <c r="AF40" i="6" s="1"/>
  <c r="AL32" i="6"/>
  <c r="AF46" i="6"/>
  <c r="AF37" i="6"/>
  <c r="AF41" i="6" s="1"/>
  <c r="AE46" i="6"/>
  <c r="AN17" i="6"/>
  <c r="AH25" i="6"/>
  <c r="AN11" i="6"/>
  <c r="AN33" i="6"/>
  <c r="AH46" i="6" l="1"/>
  <c r="AN40" i="6"/>
  <c r="AH53" i="6" s="1"/>
  <c r="AM41" i="6"/>
  <c r="AG54" i="6" s="1"/>
  <c r="AG50" i="6"/>
  <c r="AE37" i="6"/>
  <c r="AE41" i="6" s="1"/>
  <c r="AE48" i="6"/>
  <c r="AE39" i="6"/>
  <c r="AE52" i="6" s="1"/>
  <c r="AE45" i="6"/>
  <c r="AK40" i="6"/>
  <c r="AE53" i="6" s="1"/>
  <c r="AN36" i="6"/>
  <c r="AH49" i="6" s="1"/>
  <c r="AD40" i="6"/>
  <c r="AH32" i="6"/>
  <c r="AH40" i="6" s="1"/>
  <c r="AE50" i="6"/>
  <c r="AT31" i="6"/>
  <c r="AT11" i="6"/>
  <c r="AF45" i="6"/>
  <c r="AL40" i="6"/>
  <c r="AF53" i="6" s="1"/>
  <c r="AD49" i="6"/>
  <c r="AM40" i="6"/>
  <c r="AG53" i="6" s="1"/>
  <c r="AT33" i="6"/>
  <c r="AT13" i="6"/>
  <c r="AD53" i="6"/>
  <c r="AJ37" i="6"/>
  <c r="AN35" i="6"/>
  <c r="AH48" i="6" s="1"/>
  <c r="AD48" i="6"/>
  <c r="AJ39" i="6"/>
  <c r="AD52" i="6" s="1"/>
  <c r="AE54" i="6"/>
  <c r="AD37" i="6"/>
  <c r="AL37" i="6"/>
  <c r="AG52" i="6"/>
  <c r="AT12" i="6"/>
  <c r="AT32" i="6"/>
  <c r="AT17" i="6"/>
  <c r="AT34" i="6"/>
  <c r="AT25" i="6"/>
  <c r="AG45" i="6"/>
  <c r="AH44" i="6"/>
  <c r="AH35" i="6"/>
  <c r="AH39" i="6" s="1"/>
  <c r="AD45" i="6"/>
  <c r="AD50" i="6" l="1"/>
  <c r="AN37" i="6"/>
  <c r="AJ41" i="6"/>
  <c r="AD54" i="6" s="1"/>
  <c r="AH45" i="6"/>
  <c r="AD41" i="6"/>
  <c r="AH37" i="6"/>
  <c r="AH41" i="6" s="1"/>
  <c r="AN39" i="6"/>
  <c r="AH52" i="6" s="1"/>
  <c r="AF50" i="6"/>
  <c r="AL41" i="6"/>
  <c r="AF54" i="6" s="1"/>
  <c r="AH50" i="6" l="1"/>
  <c r="AN41" i="6"/>
  <c r="AH54" i="6" s="1"/>
  <c r="F23" i="5" l="1"/>
  <c r="F19" i="5"/>
  <c r="F15" i="5"/>
  <c r="F11" i="5"/>
  <c r="D27" i="4" l="1"/>
  <c r="D26" i="4"/>
  <c r="J18" i="4"/>
  <c r="E49" i="5" l="1"/>
  <c r="E48" i="5"/>
  <c r="E47" i="5"/>
  <c r="E46" i="5"/>
  <c r="E41" i="5"/>
  <c r="E42" i="5"/>
  <c r="E43" i="5"/>
  <c r="E40" i="5"/>
  <c r="N40" i="3" l="1"/>
  <c r="M40" i="3"/>
  <c r="L40" i="3"/>
  <c r="K40" i="3"/>
  <c r="J40" i="3"/>
  <c r="I40" i="3"/>
  <c r="N38" i="3"/>
  <c r="M38" i="3"/>
  <c r="L38" i="3"/>
  <c r="K38" i="3"/>
  <c r="J38" i="3"/>
  <c r="I38" i="3"/>
  <c r="N16" i="3"/>
  <c r="M16" i="3"/>
  <c r="L16" i="3"/>
  <c r="K16" i="3"/>
  <c r="J16" i="3"/>
  <c r="I16" i="3"/>
  <c r="J27" i="3"/>
  <c r="K27" i="3"/>
  <c r="L27" i="3"/>
  <c r="M27" i="3"/>
  <c r="N27" i="3"/>
  <c r="I27" i="3"/>
  <c r="F25" i="5" l="1"/>
  <c r="F26" i="5"/>
  <c r="F27" i="5" l="1"/>
  <c r="F50" i="5"/>
  <c r="E50" i="5"/>
  <c r="D50" i="5"/>
  <c r="E44" i="5"/>
  <c r="F44" i="5"/>
  <c r="H44" i="5" s="1"/>
  <c r="I44" i="5" s="1"/>
  <c r="D44" i="5"/>
  <c r="E38" i="5" l="1"/>
  <c r="H50" i="5"/>
  <c r="I50" i="5" s="1"/>
  <c r="D38" i="5"/>
  <c r="F38" i="5"/>
  <c r="H22" i="5"/>
  <c r="J22" i="5" s="1"/>
  <c r="H18" i="5"/>
  <c r="H14" i="5"/>
  <c r="H10" i="5"/>
  <c r="H49" i="5"/>
  <c r="I49" i="5" s="1"/>
  <c r="H48" i="5"/>
  <c r="I48" i="5" s="1"/>
  <c r="H47" i="5"/>
  <c r="I47" i="5" s="1"/>
  <c r="H46" i="5"/>
  <c r="I46" i="5" s="1"/>
  <c r="H43" i="5"/>
  <c r="I43" i="5" s="1"/>
  <c r="H42" i="5"/>
  <c r="I42" i="5" s="1"/>
  <c r="H41" i="5"/>
  <c r="I41" i="5" s="1"/>
  <c r="H40" i="5"/>
  <c r="I40" i="5" s="1"/>
  <c r="H26" i="5" l="1"/>
  <c r="I18" i="5"/>
  <c r="I22" i="5"/>
  <c r="I10" i="5"/>
  <c r="I14" i="5"/>
  <c r="I46" i="3"/>
  <c r="J46" i="3"/>
  <c r="K46" i="3"/>
  <c r="L46" i="3"/>
  <c r="M46" i="3"/>
  <c r="N46" i="3"/>
  <c r="B45" i="3"/>
  <c r="B47" i="3"/>
  <c r="B48" i="3"/>
  <c r="I47" i="3"/>
  <c r="J47" i="3"/>
  <c r="K47" i="3"/>
  <c r="L47" i="3"/>
  <c r="M47" i="3"/>
  <c r="N47" i="3"/>
  <c r="I48" i="3"/>
  <c r="J48" i="3"/>
  <c r="K48" i="3"/>
  <c r="L48" i="3"/>
  <c r="M48" i="3"/>
  <c r="N48" i="3"/>
  <c r="K49" i="3"/>
  <c r="L49" i="3"/>
  <c r="M49" i="3"/>
  <c r="N49" i="3"/>
  <c r="K50" i="3"/>
  <c r="L50" i="3"/>
  <c r="M50" i="3"/>
  <c r="N50" i="3"/>
  <c r="C16" i="3"/>
  <c r="D16" i="3"/>
  <c r="E16" i="3"/>
  <c r="F16" i="3"/>
  <c r="G16" i="3"/>
  <c r="B16" i="3"/>
  <c r="G38" i="3"/>
  <c r="F38" i="3"/>
  <c r="E38" i="3"/>
  <c r="D38" i="3"/>
  <c r="C38" i="3"/>
  <c r="B38" i="3"/>
  <c r="C27" i="3"/>
  <c r="D27" i="3"/>
  <c r="D40" i="3" s="1"/>
  <c r="E27" i="3"/>
  <c r="F27" i="3"/>
  <c r="G27" i="3"/>
  <c r="B27" i="3"/>
  <c r="J26" i="5" l="1"/>
  <c r="I26" i="5"/>
  <c r="G40" i="3"/>
  <c r="C40" i="3"/>
  <c r="E40" i="3"/>
  <c r="F40" i="3"/>
  <c r="B40" i="3"/>
  <c r="C45" i="3"/>
  <c r="D45" i="3"/>
  <c r="E45" i="3"/>
  <c r="F45" i="3"/>
  <c r="G45" i="3"/>
  <c r="C47" i="3"/>
  <c r="D47" i="3"/>
  <c r="E47" i="3"/>
  <c r="F47" i="3"/>
  <c r="G47" i="3"/>
  <c r="C48" i="3"/>
  <c r="D48" i="3"/>
  <c r="E48" i="3"/>
  <c r="F48" i="3"/>
  <c r="G48" i="3"/>
  <c r="D49" i="3"/>
  <c r="E49" i="3"/>
  <c r="F49" i="3"/>
  <c r="G49" i="3"/>
  <c r="D50" i="3"/>
  <c r="E50" i="3"/>
  <c r="F50" i="3"/>
  <c r="G50" i="3"/>
  <c r="C44" i="3"/>
  <c r="D44" i="3"/>
  <c r="E44" i="3"/>
  <c r="F44" i="3"/>
  <c r="G44" i="3"/>
  <c r="B44" i="3"/>
</calcChain>
</file>

<file path=xl/sharedStrings.xml><?xml version="1.0" encoding="utf-8"?>
<sst xmlns="http://schemas.openxmlformats.org/spreadsheetml/2006/main" count="393" uniqueCount="134">
  <si>
    <t>November</t>
  </si>
  <si>
    <t>December</t>
  </si>
  <si>
    <t>January</t>
  </si>
  <si>
    <t>February</t>
  </si>
  <si>
    <t>March</t>
  </si>
  <si>
    <t>April</t>
  </si>
  <si>
    <t xml:space="preserve"> Big Sandy 1</t>
  </si>
  <si>
    <t xml:space="preserve"> Big Sandy 2</t>
  </si>
  <si>
    <t xml:space="preserve"> Big Sandy Plant</t>
  </si>
  <si>
    <t>Rockport 1 KP AEG</t>
  </si>
  <si>
    <t>Rockport 2 KP AEG</t>
  </si>
  <si>
    <t xml:space="preserve">  Mitchell1 KP</t>
  </si>
  <si>
    <t xml:space="preserve">  Mitchell2 KP</t>
  </si>
  <si>
    <t>ALLOCATION TO OFF-SYSTEM [Question: 29.h.[5l)</t>
  </si>
  <si>
    <t>ALLOCATION TO NATIVE LOAD [Question: 29.h.[3})</t>
  </si>
  <si>
    <t>PERCENT MWh ALLOCATED TO NATIVE LOAD [Question: 29.h.[6ll</t>
  </si>
  <si>
    <t>Question: 29.h.(4})</t>
  </si>
  <si>
    <t>(Question: 29.h.(2)}</t>
  </si>
  <si>
    <t>PLANT[UNIT TOTALS [Question: 29.h.[1)l</t>
  </si>
  <si>
    <t>diff</t>
  </si>
  <si>
    <t>sum</t>
  </si>
  <si>
    <t>Generation (MWh)</t>
  </si>
  <si>
    <t>Fuel Cost (in $1000)</t>
  </si>
  <si>
    <t>Periods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</si>
  <si>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</si>
  <si>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</si>
  <si>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</si>
  <si>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</si>
  <si>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</si>
  <si>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</si>
  <si>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</si>
  <si>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</si>
  <si>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</si>
  <si>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</si>
  <si>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</si>
  <si>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</si>
  <si>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</si>
  <si>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</si>
  <si>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</si>
  <si>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</si>
  <si>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</si>
  <si>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</si>
  <si>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Total</t>
  </si>
  <si>
    <t>No Load Costs from November 2012 through April2014 for Kentucky Units {29.d &amp; 29 h -7)</t>
  </si>
  <si>
    <t>Big Sandy 1</t>
  </si>
  <si>
    <t>Big Sandy 2</t>
  </si>
  <si>
    <t>Mitchell 1 KP</t>
  </si>
  <si>
    <t>Mitchell 2 KP</t>
  </si>
  <si>
    <t>Grand Total</t>
  </si>
  <si>
    <t>Monthly Data from KIUC 1_5_Attachment1</t>
  </si>
  <si>
    <t>Only Generation Allocation, Purchase Power Omitted</t>
  </si>
  <si>
    <t>GROUPED BY MONTH</t>
  </si>
  <si>
    <t>OSS</t>
  </si>
  <si>
    <t>NL</t>
  </si>
  <si>
    <t>MWH</t>
  </si>
  <si>
    <t>$ / MWH</t>
  </si>
  <si>
    <t>GROUPED BY DATA POINT</t>
  </si>
  <si>
    <t>OSS%</t>
  </si>
  <si>
    <t>NL%</t>
  </si>
  <si>
    <t>No Load $</t>
  </si>
  <si>
    <t>% of Total</t>
  </si>
  <si>
    <t>No Load</t>
  </si>
  <si>
    <t>% of NL</t>
  </si>
  <si>
    <t>month</t>
  </si>
  <si>
    <t>1,2,3,4</t>
  </si>
  <si>
    <t>$ AMOUNT</t>
  </si>
  <si>
    <t>PSC 1-29 att 2</t>
  </si>
  <si>
    <t>includes share of Purch</t>
  </si>
  <si>
    <t>purch share</t>
  </si>
  <si>
    <t>KENTUCKY POWER COMPANY</t>
  </si>
  <si>
    <t xml:space="preserve"> </t>
  </si>
  <si>
    <t>SOURCES AND DISPOSITION OF ENERGY FOR</t>
  </si>
  <si>
    <t>FERC TYPE FUEL COST ADJUSTMENT CLAUSE</t>
  </si>
  <si>
    <t>FUEL IDENTIFIED PORTION (A/C 151 FUEL BASIS)</t>
  </si>
  <si>
    <t>January 2014 ACTUAL</t>
  </si>
  <si>
    <t>February 2014 ACTUAL</t>
  </si>
  <si>
    <t>March 2014 ACTUAL</t>
  </si>
  <si>
    <t>April 2014 ACTUAL</t>
  </si>
  <si>
    <t>SOURCES OF ENERGY</t>
  </si>
  <si>
    <t>AMOUNT</t>
  </si>
  <si>
    <t>$/MWh</t>
  </si>
  <si>
    <t>($)</t>
  </si>
  <si>
    <t>1.</t>
  </si>
  <si>
    <t>NET GENERATION:</t>
  </si>
  <si>
    <t>Big Sandy</t>
  </si>
  <si>
    <t>Mitchell</t>
  </si>
  <si>
    <t>Rockport</t>
  </si>
  <si>
    <t xml:space="preserve">    TOTAL</t>
  </si>
  <si>
    <t>TOTAL GEN</t>
  </si>
  <si>
    <t>2.</t>
  </si>
  <si>
    <t>OTHER PURCHASES (CASH SETTLED):</t>
  </si>
  <si>
    <t xml:space="preserve">  Third Party Power Purchase</t>
  </si>
  <si>
    <t>TOTAL PURCHASE</t>
  </si>
  <si>
    <t>3.</t>
  </si>
  <si>
    <t>TOTAL SOURCES (1+2)</t>
  </si>
  <si>
    <t>DISPOSITION OF ENERGY</t>
  </si>
  <si>
    <t>4.</t>
  </si>
  <si>
    <t>OFF SYSTEM ALLOCATION OF SOURCES:</t>
  </si>
  <si>
    <t xml:space="preserve">  Big Sandy</t>
  </si>
  <si>
    <t xml:space="preserve"> Third Party Power Purchase</t>
  </si>
  <si>
    <t>OSS PURCHASE</t>
  </si>
  <si>
    <t>Native Load Purchase Power</t>
  </si>
  <si>
    <t>NL Big Sandy</t>
  </si>
  <si>
    <t>Native Load Fuel Cost</t>
  </si>
  <si>
    <t>NL Mitchell</t>
  </si>
  <si>
    <t>5.</t>
  </si>
  <si>
    <t>FUEL IDENTIFIED FOR NER (3-4)</t>
  </si>
  <si>
    <t>ALLOCATION TO NATIVE LOAD</t>
  </si>
  <si>
    <t>NL Rockport</t>
  </si>
  <si>
    <t>NLPURCHASE</t>
  </si>
  <si>
    <t>6.</t>
  </si>
  <si>
    <t>TOTAL (4+5)</t>
  </si>
  <si>
    <t>OSS Purchase Power</t>
  </si>
  <si>
    <t>OSS Load Fuel Cost</t>
  </si>
  <si>
    <t>ALLOCATION TO OFF SYSTEM</t>
  </si>
  <si>
    <t>A.</t>
  </si>
  <si>
    <t>FUEL IDENTIFIED FOR NER (LINE 5 ABOVE)</t>
  </si>
  <si>
    <t>Total Purchase Power</t>
  </si>
  <si>
    <t>B.</t>
  </si>
  <si>
    <t>NON-MONETARY  COMPANY RECEIPTS AND DELIVERIES</t>
  </si>
  <si>
    <t>Total Load Fuel Cost</t>
  </si>
  <si>
    <t>C.</t>
  </si>
  <si>
    <t>FUEL IDENTIFIED FOR NER (LINES A+B)</t>
  </si>
  <si>
    <t>TOTAL TO ALLOCATION</t>
  </si>
  <si>
    <t>D.</t>
  </si>
  <si>
    <t>OUT-OF-PERIOD ADJUSTMENT - OSS Adj for PJM Load Recon</t>
  </si>
  <si>
    <t xml:space="preserve">OUT-OF-PERIOD ADJUSTMENT - Spot Market Energy for PJM Load Recon </t>
  </si>
  <si>
    <t>E.</t>
  </si>
  <si>
    <t>OUT-OF-PERIOD ADJUSTMENT - Pool Purch for PJM Load Recon</t>
  </si>
  <si>
    <t>OUT-OF-PERIOD ADJUSTMENT</t>
  </si>
  <si>
    <t>F.</t>
  </si>
  <si>
    <t>CONVENTIONAL HYDRO</t>
  </si>
  <si>
    <t>G.</t>
  </si>
  <si>
    <t>TOTAL SUPPLY FOR NET ENERGY REQUIREMENT (NER)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</si>
</sst>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_);_(* \(#,##0\);_(* &quot;-&quot;??_);_(@_)"/>
    <numFmt numFmtId="167" formatCode="dd\-mmm\-yy_)"/>
    <numFmt numFmtId="168" formatCode="mm/dd/yy"/>
    <numFmt numFmtId="169" formatCode="[$-409]mmmm\-yy;@"/>
    <numFmt numFmtId="170" formatCode="0.000_)"/>
    <numFmt numFmtId="171" formatCode="0.000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8"/>
      <color indexed="17"/>
      <name val="Century Gothic"/>
      <family val="2"/>
    </font>
    <font>
      <b/>
      <u/>
      <sz val="8"/>
      <name val="Century Gothic"/>
      <family val="2"/>
    </font>
    <font>
      <u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0" xfId="0" applyNumberFormat="1"/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right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5" fillId="3" borderId="0" xfId="0" applyFont="1" applyFill="1"/>
    <xf numFmtId="3" fontId="5" fillId="3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0" xfId="0" applyNumberFormat="1"/>
    <xf numFmtId="0" fontId="4" fillId="0" borderId="1" xfId="0" applyFont="1" applyBorder="1" applyAlignment="1">
      <alignment horizontal="left"/>
    </xf>
    <xf numFmtId="43" fontId="0" fillId="0" borderId="0" xfId="2" applyFont="1"/>
    <xf numFmtId="166" fontId="0" fillId="0" borderId="0" xfId="2" applyNumberFormat="1" applyFont="1"/>
    <xf numFmtId="0" fontId="0" fillId="0" borderId="1" xfId="0" applyBorder="1" applyAlignment="1">
      <alignment horizontal="right" wrapText="1"/>
    </xf>
    <xf numFmtId="0" fontId="0" fillId="0" borderId="1" xfId="0" applyBorder="1"/>
    <xf numFmtId="9" fontId="0" fillId="0" borderId="0" xfId="1" applyFont="1"/>
    <xf numFmtId="0" fontId="0" fillId="0" borderId="0" xfId="0" applyAlignment="1">
      <alignment horizontal="center"/>
    </xf>
    <xf numFmtId="43" fontId="0" fillId="2" borderId="0" xfId="2" applyFont="1" applyFill="1"/>
    <xf numFmtId="166" fontId="0" fillId="2" borderId="0" xfId="2" applyNumberFormat="1" applyFont="1" applyFill="1"/>
    <xf numFmtId="9" fontId="0" fillId="2" borderId="0" xfId="1" applyFont="1" applyFill="1"/>
    <xf numFmtId="16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/>
    <xf numFmtId="166" fontId="0" fillId="0" borderId="0" xfId="2" applyNumberFormat="1" applyFont="1" applyFill="1"/>
    <xf numFmtId="0" fontId="0" fillId="0" borderId="1" xfId="0" applyFont="1" applyFill="1" applyBorder="1"/>
    <xf numFmtId="166" fontId="0" fillId="0" borderId="1" xfId="2" applyNumberFormat="1" applyFont="1" applyFill="1" applyBorder="1"/>
    <xf numFmtId="166" fontId="0" fillId="0" borderId="0" xfId="0" applyNumberFormat="1"/>
    <xf numFmtId="166" fontId="0" fillId="0" borderId="0" xfId="0" applyNumberFormat="1" applyFill="1"/>
    <xf numFmtId="166" fontId="0" fillId="2" borderId="1" xfId="2" applyNumberFormat="1" applyFont="1" applyFill="1" applyBorder="1"/>
    <xf numFmtId="0" fontId="2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167" fontId="8" fillId="0" borderId="0" xfId="0" applyNumberFormat="1" applyFont="1" applyFill="1" applyAlignment="1" applyProtection="1">
      <alignment horizontal="center"/>
    </xf>
    <xf numFmtId="168" fontId="8" fillId="0" borderId="0" xfId="0" applyNumberFormat="1" applyFont="1" applyFill="1" applyAlignment="1" applyProtection="1">
      <alignment horizontal="center"/>
    </xf>
    <xf numFmtId="0" fontId="0" fillId="4" borderId="0" xfId="0" applyFill="1"/>
    <xf numFmtId="0" fontId="8" fillId="0" borderId="0" xfId="0" applyFont="1" applyFill="1"/>
    <xf numFmtId="0" fontId="6" fillId="0" borderId="0" xfId="0" applyFont="1" applyFill="1"/>
    <xf numFmtId="169" fontId="8" fillId="0" borderId="0" xfId="0" applyNumberFormat="1" applyFont="1" applyFill="1" applyAlignment="1">
      <alignment horizontal="left"/>
    </xf>
    <xf numFmtId="0" fontId="8" fillId="0" borderId="0" xfId="0" applyFont="1" applyFill="1" applyAlignment="1" applyProtection="1">
      <alignment horizontal="left"/>
    </xf>
    <xf numFmtId="167" fontId="6" fillId="0" borderId="0" xfId="0" applyNumberFormat="1" applyFont="1" applyFill="1" applyProtection="1"/>
    <xf numFmtId="0" fontId="6" fillId="0" borderId="0" xfId="0" quotePrefix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/>
    <xf numFmtId="0" fontId="10" fillId="0" borderId="0" xfId="0" applyFont="1" applyFill="1" applyAlignment="1" applyProtection="1">
      <alignment horizontal="center"/>
    </xf>
    <xf numFmtId="44" fontId="10" fillId="0" borderId="0" xfId="3" applyFont="1" applyFill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4" borderId="0" xfId="0" applyFont="1" applyFill="1" applyAlignment="1" applyProtection="1">
      <alignment horizontal="center"/>
    </xf>
    <xf numFmtId="44" fontId="10" fillId="4" borderId="0" xfId="3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/>
    </xf>
    <xf numFmtId="0" fontId="8" fillId="4" borderId="0" xfId="0" quotePrefix="1" applyFont="1" applyFill="1" applyAlignment="1" applyProtection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/>
    <xf numFmtId="37" fontId="8" fillId="0" borderId="0" xfId="0" applyNumberFormat="1" applyFont="1" applyFill="1" applyProtection="1"/>
    <xf numFmtId="170" fontId="8" fillId="0" borderId="0" xfId="0" applyNumberFormat="1" applyFont="1" applyFill="1" applyProtection="1"/>
    <xf numFmtId="0" fontId="8" fillId="0" borderId="0" xfId="0" applyFont="1" applyFill="1" applyBorder="1" applyAlignment="1" applyProtection="1">
      <alignment horizontal="left"/>
    </xf>
    <xf numFmtId="37" fontId="8" fillId="4" borderId="0" xfId="0" applyNumberFormat="1" applyFont="1" applyFill="1" applyProtection="1"/>
    <xf numFmtId="166" fontId="1" fillId="0" borderId="0" xfId="2" applyNumberFormat="1" applyFont="1"/>
    <xf numFmtId="166" fontId="8" fillId="0" borderId="0" xfId="2" applyNumberFormat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37" fontId="6" fillId="0" borderId="0" xfId="0" applyNumberFormat="1" applyFont="1" applyFill="1" applyProtection="1"/>
    <xf numFmtId="170" fontId="6" fillId="0" borderId="0" xfId="0" applyNumberFormat="1" applyFont="1" applyFill="1" applyProtection="1"/>
    <xf numFmtId="37" fontId="6" fillId="4" borderId="0" xfId="0" applyNumberFormat="1" applyFont="1" applyFill="1" applyProtection="1"/>
    <xf numFmtId="37" fontId="8" fillId="0" borderId="1" xfId="0" applyNumberFormat="1" applyFont="1" applyFill="1" applyBorder="1" applyProtection="1"/>
    <xf numFmtId="170" fontId="8" fillId="0" borderId="1" xfId="0" applyNumberFormat="1" applyFont="1" applyFill="1" applyBorder="1" applyProtection="1"/>
    <xf numFmtId="37" fontId="8" fillId="4" borderId="1" xfId="0" applyNumberFormat="1" applyFont="1" applyFill="1" applyBorder="1" applyProtection="1"/>
    <xf numFmtId="0" fontId="8" fillId="4" borderId="0" xfId="0" applyFont="1" applyFill="1"/>
    <xf numFmtId="37" fontId="8" fillId="0" borderId="0" xfId="0" applyNumberFormat="1" applyFont="1" applyFill="1" applyBorder="1" applyProtection="1"/>
    <xf numFmtId="170" fontId="8" fillId="0" borderId="0" xfId="0" applyNumberFormat="1" applyFont="1" applyFill="1" applyBorder="1" applyProtection="1"/>
    <xf numFmtId="37" fontId="8" fillId="4" borderId="0" xfId="0" applyNumberFormat="1" applyFont="1" applyFill="1" applyBorder="1" applyProtection="1"/>
    <xf numFmtId="0" fontId="6" fillId="2" borderId="0" xfId="0" applyFont="1" applyFill="1" applyAlignment="1">
      <alignment horizontal="center"/>
    </xf>
    <xf numFmtId="0" fontId="8" fillId="2" borderId="0" xfId="0" applyFont="1" applyFill="1" applyProtection="1"/>
    <xf numFmtId="37" fontId="8" fillId="2" borderId="0" xfId="0" applyNumberFormat="1" applyFont="1" applyFill="1" applyProtection="1"/>
    <xf numFmtId="170" fontId="8" fillId="2" borderId="0" xfId="0" applyNumberFormat="1" applyFont="1" applyFill="1" applyProtection="1"/>
    <xf numFmtId="0" fontId="5" fillId="5" borderId="0" xfId="0" applyFont="1" applyFill="1" applyProtection="1"/>
    <xf numFmtId="166" fontId="0" fillId="5" borderId="0" xfId="2" applyNumberFormat="1" applyFont="1" applyFill="1"/>
    <xf numFmtId="166" fontId="5" fillId="5" borderId="0" xfId="2" applyNumberFormat="1" applyFont="1" applyFill="1" applyAlignment="1" applyProtection="1">
      <alignment horizontal="center"/>
    </xf>
    <xf numFmtId="37" fontId="0" fillId="0" borderId="0" xfId="0" applyNumberFormat="1"/>
    <xf numFmtId="0" fontId="14" fillId="5" borderId="0" xfId="0" applyFont="1" applyFill="1" applyAlignment="1" applyProtection="1">
      <alignment horizontal="left"/>
    </xf>
    <xf numFmtId="166" fontId="0" fillId="5" borderId="0" xfId="0" applyNumberFormat="1" applyFill="1"/>
    <xf numFmtId="0" fontId="0" fillId="5" borderId="0" xfId="0" applyFill="1"/>
    <xf numFmtId="0" fontId="6" fillId="0" borderId="2" xfId="0" quotePrefix="1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left"/>
    </xf>
    <xf numFmtId="37" fontId="8" fillId="0" borderId="3" xfId="0" applyNumberFormat="1" applyFont="1" applyFill="1" applyBorder="1" applyProtection="1"/>
    <xf numFmtId="170" fontId="8" fillId="0" borderId="4" xfId="0" applyNumberFormat="1" applyFont="1" applyFill="1" applyBorder="1" applyProtection="1"/>
    <xf numFmtId="37" fontId="8" fillId="0" borderId="0" xfId="0" applyNumberFormat="1" applyFont="1" applyFill="1" applyBorder="1"/>
    <xf numFmtId="43" fontId="0" fillId="5" borderId="0" xfId="2" applyNumberFormat="1" applyFont="1" applyFill="1"/>
    <xf numFmtId="37" fontId="6" fillId="0" borderId="3" xfId="0" applyNumberFormat="1" applyFont="1" applyFill="1" applyBorder="1" applyProtection="1"/>
    <xf numFmtId="165" fontId="6" fillId="0" borderId="4" xfId="0" applyNumberFormat="1" applyFont="1" applyFill="1" applyBorder="1" applyProtection="1"/>
    <xf numFmtId="43" fontId="0" fillId="2" borderId="0" xfId="2" applyNumberFormat="1" applyFont="1" applyFill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171" fontId="8" fillId="0" borderId="0" xfId="0" applyNumberFormat="1" applyFont="1" applyFill="1" applyProtection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4"/>
  <sheetViews>
    <sheetView workbookViewId="0"/>
  </sheetViews>
  <sheetFormatPr defaultRowHeight="15" x14ac:dyDescent="0.25"/>
  <cols>
    <col min="1" max="1" width="25.42578125" customWidth="1"/>
    <col min="2" max="2" width="13.7109375" style="1" customWidth="1"/>
    <col min="3" max="14" width="12.85546875" style="1" customWidth="1"/>
  </cols>
  <sheetData>
    <row r="3" spans="1:21" ht="18.75" x14ac:dyDescent="0.3">
      <c r="B3" s="28" t="s">
        <v>21</v>
      </c>
      <c r="C3" s="25"/>
      <c r="D3" s="26"/>
      <c r="E3" s="26"/>
      <c r="F3" s="26"/>
      <c r="G3" s="26"/>
      <c r="I3" s="28" t="s">
        <v>22</v>
      </c>
      <c r="J3" s="25"/>
      <c r="K3" s="25"/>
      <c r="L3" s="25"/>
      <c r="M3" s="25"/>
      <c r="N3" s="25"/>
    </row>
    <row r="4" spans="1:2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5"/>
      <c r="I4" s="2" t="s">
        <v>0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</row>
    <row r="5" spans="1:21" x14ac:dyDescent="0.25">
      <c r="B5" s="24">
        <v>2013</v>
      </c>
      <c r="C5" s="24">
        <v>2013</v>
      </c>
      <c r="D5" s="24">
        <v>2014</v>
      </c>
      <c r="E5" s="24">
        <v>2014</v>
      </c>
      <c r="F5" s="24">
        <v>2014</v>
      </c>
      <c r="G5" s="24">
        <v>2014</v>
      </c>
      <c r="H5" s="2"/>
      <c r="I5" s="24">
        <v>2013</v>
      </c>
      <c r="J5" s="24">
        <v>2013</v>
      </c>
      <c r="K5" s="24">
        <v>2014</v>
      </c>
      <c r="L5" s="24">
        <v>2014</v>
      </c>
      <c r="M5" s="24">
        <v>2014</v>
      </c>
      <c r="N5" s="24">
        <v>2014</v>
      </c>
    </row>
    <row r="7" spans="1:21" x14ac:dyDescent="0.25">
      <c r="A7" s="10" t="s">
        <v>18</v>
      </c>
    </row>
    <row r="8" spans="1:21" x14ac:dyDescent="0.25">
      <c r="A8" t="s">
        <v>6</v>
      </c>
      <c r="B8" s="6">
        <v>35583</v>
      </c>
      <c r="C8" s="6">
        <v>124779</v>
      </c>
      <c r="D8" s="6">
        <v>141915</v>
      </c>
      <c r="E8" s="6">
        <v>154971</v>
      </c>
      <c r="F8" s="6">
        <v>149784</v>
      </c>
      <c r="G8" s="6">
        <v>78200</v>
      </c>
      <c r="H8" s="6"/>
    </row>
    <row r="9" spans="1:21" x14ac:dyDescent="0.25">
      <c r="A9" t="s">
        <v>7</v>
      </c>
      <c r="B9" s="1">
        <v>286</v>
      </c>
      <c r="C9" s="6">
        <v>255015</v>
      </c>
      <c r="D9" s="6">
        <v>469235</v>
      </c>
      <c r="E9" s="6">
        <v>425614</v>
      </c>
      <c r="F9" s="6">
        <v>146071</v>
      </c>
      <c r="G9" s="6">
        <v>399940</v>
      </c>
      <c r="H9" s="6"/>
    </row>
    <row r="10" spans="1:21" x14ac:dyDescent="0.25">
      <c r="A10" t="s">
        <v>8</v>
      </c>
      <c r="H10" s="7"/>
      <c r="I10" s="7">
        <v>2075.9699999999998</v>
      </c>
      <c r="J10" s="7">
        <v>13224.76</v>
      </c>
      <c r="K10" s="7">
        <v>19054.150000000001</v>
      </c>
      <c r="L10" s="7">
        <v>17147.650000000001</v>
      </c>
      <c r="M10" s="7">
        <v>9283.76</v>
      </c>
      <c r="N10" s="7">
        <v>14450.19</v>
      </c>
      <c r="P10" s="27"/>
      <c r="Q10" s="27"/>
      <c r="R10" s="27"/>
      <c r="S10" s="27"/>
      <c r="T10" s="27"/>
      <c r="U10" s="27"/>
    </row>
    <row r="11" spans="1:21" x14ac:dyDescent="0.25">
      <c r="A11" t="s">
        <v>9</v>
      </c>
      <c r="B11" s="6">
        <v>113853</v>
      </c>
      <c r="C11" s="6">
        <v>137910</v>
      </c>
      <c r="D11" s="6">
        <v>135241</v>
      </c>
      <c r="E11" s="6">
        <v>94746</v>
      </c>
      <c r="F11" s="6">
        <v>143800</v>
      </c>
      <c r="G11" s="6">
        <v>109938</v>
      </c>
      <c r="H11" s="6"/>
      <c r="I11" s="7">
        <v>2907.93</v>
      </c>
      <c r="J11" s="7">
        <v>3497.66</v>
      </c>
      <c r="K11" s="7">
        <v>3274.17</v>
      </c>
      <c r="L11" s="7">
        <v>2459.42</v>
      </c>
      <c r="M11" s="7">
        <v>3191.5</v>
      </c>
      <c r="N11" s="7">
        <v>2790.04</v>
      </c>
      <c r="P11" s="27"/>
      <c r="Q11" s="27"/>
      <c r="R11" s="27"/>
      <c r="S11" s="27"/>
      <c r="T11" s="27"/>
      <c r="U11" s="27"/>
    </row>
    <row r="12" spans="1:21" x14ac:dyDescent="0.25">
      <c r="A12" t="s">
        <v>10</v>
      </c>
      <c r="B12" s="6">
        <v>126399</v>
      </c>
      <c r="C12" s="6">
        <v>135072</v>
      </c>
      <c r="D12" s="6">
        <v>128673</v>
      </c>
      <c r="E12" s="6">
        <v>95240</v>
      </c>
      <c r="F12" s="6">
        <v>138629</v>
      </c>
      <c r="G12" s="6">
        <v>90024</v>
      </c>
      <c r="H12" s="6"/>
      <c r="I12" s="7">
        <v>3204.09</v>
      </c>
      <c r="J12" s="7">
        <v>3396.93</v>
      </c>
      <c r="K12" s="7">
        <v>3080.78</v>
      </c>
      <c r="L12" s="7">
        <v>2539.0700000000002</v>
      </c>
      <c r="M12" s="7">
        <v>3081.68</v>
      </c>
      <c r="N12" s="7">
        <v>2352.5300000000002</v>
      </c>
      <c r="P12" s="27"/>
      <c r="Q12" s="27"/>
      <c r="R12" s="27"/>
      <c r="S12" s="27"/>
      <c r="T12" s="27"/>
      <c r="U12" s="27"/>
    </row>
    <row r="13" spans="1:21" x14ac:dyDescent="0.25">
      <c r="A13" t="s">
        <v>11</v>
      </c>
      <c r="D13" s="6">
        <v>139495</v>
      </c>
      <c r="E13" s="6">
        <v>52281</v>
      </c>
      <c r="F13" s="6">
        <v>180246</v>
      </c>
      <c r="G13" s="6">
        <v>217935</v>
      </c>
      <c r="H13" s="6"/>
      <c r="K13" s="7">
        <v>4450.96</v>
      </c>
      <c r="L13" s="7">
        <v>1968.71</v>
      </c>
      <c r="M13" s="7">
        <v>5522.94</v>
      </c>
      <c r="N13" s="7">
        <v>5255.91</v>
      </c>
      <c r="P13" s="27"/>
      <c r="Q13" s="27"/>
      <c r="R13" s="27"/>
      <c r="S13" s="27"/>
      <c r="T13" s="27"/>
      <c r="U13" s="27"/>
    </row>
    <row r="14" spans="1:21" x14ac:dyDescent="0.25">
      <c r="A14" t="s">
        <v>12</v>
      </c>
      <c r="D14" s="6">
        <v>219535</v>
      </c>
      <c r="E14" s="6">
        <v>249044</v>
      </c>
      <c r="F14" s="6">
        <v>250451</v>
      </c>
      <c r="G14" s="6">
        <v>150979</v>
      </c>
      <c r="H14" s="6"/>
      <c r="K14" s="7">
        <v>6403.18</v>
      </c>
      <c r="L14" s="7">
        <v>7335.77</v>
      </c>
      <c r="M14" s="7">
        <v>6347.64</v>
      </c>
      <c r="N14" s="7">
        <v>4294.6400000000003</v>
      </c>
      <c r="P14" s="27"/>
      <c r="Q14" s="27"/>
      <c r="R14" s="27"/>
      <c r="S14" s="27"/>
      <c r="T14" s="27"/>
      <c r="U14" s="27"/>
    </row>
    <row r="15" spans="1:21" x14ac:dyDescent="0.25">
      <c r="D15" s="6"/>
      <c r="E15" s="6"/>
      <c r="F15" s="6"/>
      <c r="G15" s="6"/>
      <c r="H15" s="6"/>
      <c r="K15" s="7"/>
      <c r="L15" s="7"/>
      <c r="M15" s="7"/>
      <c r="N15" s="7"/>
    </row>
    <row r="16" spans="1:21" s="15" customFormat="1" x14ac:dyDescent="0.25">
      <c r="A16" s="15" t="s">
        <v>20</v>
      </c>
      <c r="B16" s="16">
        <f>SUM(B8:B14)</f>
        <v>276121</v>
      </c>
      <c r="C16" s="16">
        <f t="shared" ref="C16:G16" si="0">SUM(C8:C14)</f>
        <v>652776</v>
      </c>
      <c r="D16" s="16">
        <f t="shared" si="0"/>
        <v>1234094</v>
      </c>
      <c r="E16" s="16">
        <f t="shared" si="0"/>
        <v>1071896</v>
      </c>
      <c r="F16" s="16">
        <f t="shared" si="0"/>
        <v>1008981</v>
      </c>
      <c r="G16" s="16">
        <f t="shared" si="0"/>
        <v>1047016</v>
      </c>
      <c r="H16" s="16"/>
      <c r="I16" s="16">
        <f>SUM(I8:I14)</f>
        <v>8187.99</v>
      </c>
      <c r="J16" s="16">
        <f t="shared" ref="J16:N16" si="1">SUM(J8:J14)</f>
        <v>20119.349999999999</v>
      </c>
      <c r="K16" s="16">
        <f t="shared" si="1"/>
        <v>36263.24</v>
      </c>
      <c r="L16" s="16">
        <f t="shared" si="1"/>
        <v>31450.62</v>
      </c>
      <c r="M16" s="16">
        <f t="shared" si="1"/>
        <v>27427.52</v>
      </c>
      <c r="N16" s="16">
        <f t="shared" si="1"/>
        <v>29143.309999999998</v>
      </c>
    </row>
    <row r="17" spans="1:14" x14ac:dyDescent="0.25">
      <c r="D17" s="6"/>
      <c r="E17" s="6"/>
      <c r="F17" s="6"/>
      <c r="G17" s="6"/>
      <c r="H17" s="6"/>
      <c r="I17" s="7"/>
      <c r="J17" s="7"/>
      <c r="K17" s="7"/>
      <c r="L17" s="7"/>
    </row>
    <row r="18" spans="1:14" x14ac:dyDescent="0.25">
      <c r="A18" s="10" t="s">
        <v>13</v>
      </c>
      <c r="I18" s="13" t="s">
        <v>16</v>
      </c>
    </row>
    <row r="19" spans="1:14" x14ac:dyDescent="0.25">
      <c r="A19" t="s">
        <v>6</v>
      </c>
      <c r="B19" s="6">
        <v>5467</v>
      </c>
      <c r="C19" s="6">
        <v>45784</v>
      </c>
      <c r="D19" s="6">
        <v>58702</v>
      </c>
      <c r="E19" s="6">
        <v>79303</v>
      </c>
      <c r="F19" s="6">
        <v>49943</v>
      </c>
      <c r="G19" s="6">
        <v>42678</v>
      </c>
      <c r="H19" s="6"/>
      <c r="I19" s="1">
        <v>174.96</v>
      </c>
      <c r="J19" s="7">
        <v>2872.68</v>
      </c>
      <c r="K19" s="7">
        <v>1697.45</v>
      </c>
      <c r="L19" s="4">
        <v>2353.3000000000002</v>
      </c>
      <c r="M19" s="4">
        <v>1517.6</v>
      </c>
      <c r="N19" s="4">
        <v>1264.6199999999999</v>
      </c>
    </row>
    <row r="20" spans="1:14" x14ac:dyDescent="0.25">
      <c r="A20" t="s">
        <v>7</v>
      </c>
      <c r="B20" s="1">
        <v>0</v>
      </c>
      <c r="C20" s="6">
        <v>126687</v>
      </c>
      <c r="D20" s="6">
        <v>200463</v>
      </c>
      <c r="E20" s="6">
        <v>224174</v>
      </c>
      <c r="F20" s="6">
        <v>93761</v>
      </c>
      <c r="G20" s="6">
        <v>241962</v>
      </c>
      <c r="H20" s="6"/>
      <c r="I20" s="1">
        <v>0</v>
      </c>
      <c r="J20" s="7">
        <v>6529.53</v>
      </c>
      <c r="K20" s="7">
        <v>4934.04</v>
      </c>
      <c r="L20" s="4">
        <v>5778.34</v>
      </c>
      <c r="M20" s="4">
        <v>2250.13</v>
      </c>
      <c r="N20" s="4">
        <v>5781.29</v>
      </c>
    </row>
    <row r="21" spans="1:14" x14ac:dyDescent="0.25">
      <c r="A21" t="s">
        <v>8</v>
      </c>
    </row>
    <row r="22" spans="1:14" x14ac:dyDescent="0.25">
      <c r="A22" t="s">
        <v>9</v>
      </c>
      <c r="B22" s="6">
        <v>17421</v>
      </c>
      <c r="C22" s="6">
        <v>50799</v>
      </c>
      <c r="D22" s="6">
        <v>57057</v>
      </c>
      <c r="E22" s="6">
        <v>49491</v>
      </c>
      <c r="F22" s="6">
        <v>53897</v>
      </c>
      <c r="G22" s="6">
        <v>64711</v>
      </c>
      <c r="H22" s="6"/>
      <c r="I22" s="1">
        <v>406.4</v>
      </c>
      <c r="J22" s="7">
        <v>1178.97</v>
      </c>
      <c r="K22" s="4">
        <v>1262.8599999999999</v>
      </c>
      <c r="L22" s="4">
        <v>1167.49</v>
      </c>
      <c r="M22" s="4">
        <v>1207.74</v>
      </c>
      <c r="N22" s="4">
        <v>1480.58</v>
      </c>
    </row>
    <row r="23" spans="1:14" x14ac:dyDescent="0.25">
      <c r="A23" t="s">
        <v>10</v>
      </c>
      <c r="B23" s="6">
        <v>18332</v>
      </c>
      <c r="C23" s="6">
        <v>43615</v>
      </c>
      <c r="D23" s="6">
        <v>49753</v>
      </c>
      <c r="E23" s="6">
        <v>38437</v>
      </c>
      <c r="F23" s="6">
        <v>45385</v>
      </c>
      <c r="G23" s="6">
        <v>50853</v>
      </c>
      <c r="H23" s="6"/>
      <c r="I23" s="1">
        <v>425.94</v>
      </c>
      <c r="J23" s="7">
        <v>1004.96</v>
      </c>
      <c r="K23" s="4">
        <v>1090.06</v>
      </c>
      <c r="L23">
        <v>895.53</v>
      </c>
      <c r="M23">
        <v>997.26</v>
      </c>
      <c r="N23" s="4">
        <v>1150.8499999999999</v>
      </c>
    </row>
    <row r="24" spans="1:14" x14ac:dyDescent="0.25">
      <c r="A24" t="s">
        <v>11</v>
      </c>
      <c r="D24" s="6">
        <v>26741</v>
      </c>
      <c r="E24" s="6">
        <v>3248</v>
      </c>
      <c r="F24" s="6">
        <v>79491</v>
      </c>
      <c r="G24" s="6">
        <v>103339</v>
      </c>
      <c r="H24" s="6"/>
      <c r="K24" s="1">
        <v>637.28</v>
      </c>
      <c r="L24" s="1">
        <v>77.760000000000005</v>
      </c>
      <c r="M24" s="7">
        <v>1960.97</v>
      </c>
      <c r="N24" s="7">
        <v>1881.98</v>
      </c>
    </row>
    <row r="25" spans="1:14" x14ac:dyDescent="0.25">
      <c r="A25" t="s">
        <v>12</v>
      </c>
      <c r="D25" s="6">
        <v>48331</v>
      </c>
      <c r="E25" s="6">
        <v>34638</v>
      </c>
      <c r="F25" s="6">
        <v>74136</v>
      </c>
      <c r="G25" s="6">
        <v>67373</v>
      </c>
      <c r="H25" s="6"/>
      <c r="K25" s="7">
        <v>1149.1500000000001</v>
      </c>
      <c r="L25" s="1">
        <v>866.17</v>
      </c>
      <c r="M25" s="7">
        <v>1738.6</v>
      </c>
      <c r="N25" s="7">
        <v>1207.18</v>
      </c>
    </row>
    <row r="26" spans="1:14" x14ac:dyDescent="0.25">
      <c r="D26" s="6"/>
      <c r="E26" s="6"/>
      <c r="F26" s="6"/>
      <c r="G26" s="6"/>
      <c r="H26" s="6"/>
      <c r="K26" s="7"/>
      <c r="M26" s="7"/>
      <c r="N26" s="7"/>
    </row>
    <row r="27" spans="1:14" s="15" customFormat="1" x14ac:dyDescent="0.25">
      <c r="A27" s="15" t="s">
        <v>20</v>
      </c>
      <c r="B27" s="16">
        <f>SUM(B19:B25)</f>
        <v>41220</v>
      </c>
      <c r="C27" s="16">
        <f t="shared" ref="C27:G27" si="2">SUM(C19:C25)</f>
        <v>266885</v>
      </c>
      <c r="D27" s="16">
        <f t="shared" si="2"/>
        <v>441047</v>
      </c>
      <c r="E27" s="16">
        <f t="shared" si="2"/>
        <v>429291</v>
      </c>
      <c r="F27" s="16">
        <f t="shared" si="2"/>
        <v>396613</v>
      </c>
      <c r="G27" s="16">
        <f t="shared" si="2"/>
        <v>570916</v>
      </c>
      <c r="H27" s="16"/>
      <c r="I27" s="16">
        <f>SUM(I19:I25)</f>
        <v>1007.3</v>
      </c>
      <c r="J27" s="16">
        <f t="shared" ref="J27:N27" si="3">SUM(J19:J25)</f>
        <v>11586.14</v>
      </c>
      <c r="K27" s="16">
        <f t="shared" si="3"/>
        <v>10770.84</v>
      </c>
      <c r="L27" s="16">
        <f t="shared" si="3"/>
        <v>11138.590000000002</v>
      </c>
      <c r="M27" s="16">
        <f t="shared" si="3"/>
        <v>9672.3000000000011</v>
      </c>
      <c r="N27" s="16">
        <f t="shared" si="3"/>
        <v>12766.5</v>
      </c>
    </row>
    <row r="28" spans="1:14" x14ac:dyDescent="0.25">
      <c r="E28" s="6"/>
      <c r="F28" s="6"/>
      <c r="G28" s="6"/>
      <c r="H28" s="6"/>
      <c r="I28" s="6"/>
      <c r="J28" s="7"/>
      <c r="L28" s="7"/>
      <c r="M28" s="7"/>
    </row>
    <row r="29" spans="1:14" s="11" customFormat="1" x14ac:dyDescent="0.25">
      <c r="A29" s="12" t="s">
        <v>14</v>
      </c>
      <c r="B29" s="3"/>
      <c r="C29" s="3"/>
      <c r="D29" s="3"/>
      <c r="E29" s="3"/>
      <c r="F29" s="3"/>
      <c r="G29" s="3"/>
      <c r="H29" s="3"/>
      <c r="I29" s="14" t="s">
        <v>17</v>
      </c>
      <c r="J29" s="3"/>
      <c r="K29" s="3"/>
      <c r="L29" s="3"/>
      <c r="M29" s="3"/>
      <c r="N29" s="3"/>
    </row>
    <row r="30" spans="1:14" x14ac:dyDescent="0.25">
      <c r="A30" t="s">
        <v>6</v>
      </c>
      <c r="B30" s="6">
        <v>30116</v>
      </c>
      <c r="C30" s="6">
        <v>78995</v>
      </c>
      <c r="D30" s="6">
        <v>83213</v>
      </c>
      <c r="E30" s="6">
        <v>75668</v>
      </c>
      <c r="F30" s="6">
        <v>99841</v>
      </c>
      <c r="G30" s="6">
        <v>35522</v>
      </c>
      <c r="H30" s="6"/>
    </row>
    <row r="31" spans="1:14" x14ac:dyDescent="0.25">
      <c r="A31" t="s">
        <v>7</v>
      </c>
      <c r="B31" s="1">
        <v>286</v>
      </c>
      <c r="C31" s="6">
        <v>128328</v>
      </c>
      <c r="D31" s="6">
        <v>268772</v>
      </c>
      <c r="E31" s="6">
        <v>201440</v>
      </c>
      <c r="F31" s="6">
        <v>52310</v>
      </c>
      <c r="G31" s="6">
        <v>157978</v>
      </c>
      <c r="H31" s="6"/>
    </row>
    <row r="32" spans="1:14" x14ac:dyDescent="0.25">
      <c r="A32" t="s">
        <v>8</v>
      </c>
      <c r="I32" s="7">
        <v>1901.01</v>
      </c>
      <c r="J32" s="7">
        <v>3822.55</v>
      </c>
      <c r="K32" s="7">
        <v>12422.66</v>
      </c>
      <c r="L32" s="7">
        <v>9016.01</v>
      </c>
      <c r="M32" s="7">
        <v>5516.03</v>
      </c>
      <c r="N32" s="7">
        <v>7404.28</v>
      </c>
    </row>
    <row r="33" spans="1:17" x14ac:dyDescent="0.25">
      <c r="A33" t="s">
        <v>9</v>
      </c>
      <c r="B33" s="6">
        <v>96432</v>
      </c>
      <c r="C33" s="6">
        <v>87111</v>
      </c>
      <c r="D33" s="6">
        <v>78184</v>
      </c>
      <c r="E33" s="6">
        <v>45255</v>
      </c>
      <c r="F33" s="6">
        <v>89903</v>
      </c>
      <c r="G33" s="6">
        <v>45227</v>
      </c>
      <c r="H33" s="6"/>
      <c r="I33" s="7">
        <v>2501.5300000000002</v>
      </c>
      <c r="J33" s="7">
        <v>2318.69</v>
      </c>
      <c r="K33" s="4">
        <v>2011.31</v>
      </c>
      <c r="L33" s="4">
        <v>1291.93</v>
      </c>
      <c r="M33" s="4">
        <v>1983.76</v>
      </c>
      <c r="N33" s="4">
        <v>1309.46</v>
      </c>
    </row>
    <row r="34" spans="1:17" x14ac:dyDescent="0.25">
      <c r="A34" t="s">
        <v>10</v>
      </c>
      <c r="B34" s="6">
        <v>108068</v>
      </c>
      <c r="C34" s="6">
        <v>91457</v>
      </c>
      <c r="D34" s="6">
        <v>78920</v>
      </c>
      <c r="E34" s="6">
        <v>56804</v>
      </c>
      <c r="F34" s="6">
        <v>93244</v>
      </c>
      <c r="G34" s="6">
        <v>39171</v>
      </c>
      <c r="H34" s="6"/>
      <c r="I34" s="7">
        <v>2778.15</v>
      </c>
      <c r="J34" s="7">
        <v>2391.9699999999998</v>
      </c>
      <c r="K34" s="4">
        <v>1990.72</v>
      </c>
      <c r="L34" s="4">
        <v>1643.53</v>
      </c>
      <c r="M34" s="4">
        <v>2084.42</v>
      </c>
      <c r="N34" s="4">
        <v>1201.68</v>
      </c>
    </row>
    <row r="35" spans="1:17" x14ac:dyDescent="0.25">
      <c r="A35" t="s">
        <v>11</v>
      </c>
      <c r="B35" s="6">
        <v>0</v>
      </c>
      <c r="C35" s="6">
        <v>0</v>
      </c>
      <c r="D35" s="6">
        <v>112754</v>
      </c>
      <c r="E35" s="6">
        <v>49033</v>
      </c>
      <c r="F35" s="6">
        <v>100755</v>
      </c>
      <c r="G35" s="6">
        <v>114596</v>
      </c>
      <c r="H35" s="6"/>
      <c r="I35" s="7">
        <v>0</v>
      </c>
      <c r="J35" s="7">
        <v>0</v>
      </c>
      <c r="K35" s="4">
        <v>3813.68</v>
      </c>
      <c r="L35" s="4">
        <v>1890.95</v>
      </c>
      <c r="M35" s="4">
        <v>3561.97</v>
      </c>
      <c r="N35" s="4">
        <v>3373.93</v>
      </c>
    </row>
    <row r="36" spans="1:17" x14ac:dyDescent="0.25">
      <c r="A36" t="s">
        <v>12</v>
      </c>
      <c r="B36" s="6">
        <v>0</v>
      </c>
      <c r="C36" s="6">
        <v>0</v>
      </c>
      <c r="D36" s="6">
        <v>171204</v>
      </c>
      <c r="E36" s="6">
        <v>214406</v>
      </c>
      <c r="F36" s="6">
        <v>176315</v>
      </c>
      <c r="G36" s="6">
        <v>83606</v>
      </c>
      <c r="H36" s="6"/>
      <c r="I36" s="7">
        <v>0</v>
      </c>
      <c r="J36" s="7">
        <v>0</v>
      </c>
      <c r="K36" s="4">
        <v>5254.03</v>
      </c>
      <c r="L36" s="4">
        <v>6469.6</v>
      </c>
      <c r="M36" s="4">
        <v>4609.04</v>
      </c>
      <c r="N36" s="4">
        <v>3087.46</v>
      </c>
    </row>
    <row r="37" spans="1:17" x14ac:dyDescent="0.25">
      <c r="B37" s="6"/>
      <c r="C37" s="6"/>
      <c r="D37" s="6"/>
      <c r="E37" s="6"/>
      <c r="F37" s="6"/>
      <c r="G37" s="6"/>
      <c r="H37" s="6"/>
      <c r="I37" s="7"/>
      <c r="J37" s="7"/>
      <c r="K37" s="4"/>
      <c r="L37" s="4"/>
      <c r="M37" s="4"/>
      <c r="N37" s="4"/>
    </row>
    <row r="38" spans="1:17" s="15" customFormat="1" x14ac:dyDescent="0.25">
      <c r="A38" s="15" t="s">
        <v>20</v>
      </c>
      <c r="B38" s="16">
        <f>SUM(B30:B36)</f>
        <v>234902</v>
      </c>
      <c r="C38" s="16">
        <f t="shared" ref="C38:G38" si="4">SUM(C30:C36)</f>
        <v>385891</v>
      </c>
      <c r="D38" s="16">
        <f t="shared" si="4"/>
        <v>793047</v>
      </c>
      <c r="E38" s="16">
        <f t="shared" si="4"/>
        <v>642606</v>
      </c>
      <c r="F38" s="16">
        <f t="shared" si="4"/>
        <v>612368</v>
      </c>
      <c r="G38" s="16">
        <f t="shared" si="4"/>
        <v>476100</v>
      </c>
      <c r="H38" s="16"/>
      <c r="I38" s="16">
        <f>SUM(I30:I36)</f>
        <v>7180.6900000000005</v>
      </c>
      <c r="J38" s="16">
        <f t="shared" ref="J38:N38" si="5">SUM(J30:J36)</f>
        <v>8533.2099999999991</v>
      </c>
      <c r="K38" s="16">
        <f t="shared" si="5"/>
        <v>25492.399999999998</v>
      </c>
      <c r="L38" s="16">
        <f t="shared" si="5"/>
        <v>20312.020000000004</v>
      </c>
      <c r="M38" s="16">
        <f t="shared" si="5"/>
        <v>17755.219999999998</v>
      </c>
      <c r="N38" s="16">
        <f t="shared" si="5"/>
        <v>16376.810000000001</v>
      </c>
    </row>
    <row r="39" spans="1:17" s="17" customFormat="1" x14ac:dyDescent="0.25">
      <c r="B39" s="18"/>
      <c r="C39" s="18"/>
      <c r="D39" s="18"/>
      <c r="E39" s="18"/>
      <c r="F39" s="18"/>
      <c r="G39" s="18"/>
      <c r="H39" s="18"/>
      <c r="I39" s="19"/>
      <c r="J39" s="19"/>
      <c r="K39" s="20"/>
      <c r="L39" s="20"/>
      <c r="M39" s="20"/>
      <c r="N39" s="20"/>
    </row>
    <row r="40" spans="1:17" s="21" customFormat="1" x14ac:dyDescent="0.25">
      <c r="A40" s="21" t="s">
        <v>19</v>
      </c>
      <c r="B40" s="22">
        <f>B16-B27-B38</f>
        <v>-1</v>
      </c>
      <c r="C40" s="22">
        <f t="shared" ref="C40:N40" si="6">C16-C27-C38</f>
        <v>0</v>
      </c>
      <c r="D40" s="22">
        <f t="shared" si="6"/>
        <v>0</v>
      </c>
      <c r="E40" s="22">
        <f t="shared" si="6"/>
        <v>-1</v>
      </c>
      <c r="F40" s="22">
        <f>F16-F27-F38</f>
        <v>0</v>
      </c>
      <c r="G40" s="22">
        <f t="shared" si="6"/>
        <v>0</v>
      </c>
      <c r="H40" s="22"/>
      <c r="I40" s="22">
        <f t="shared" si="6"/>
        <v>0</v>
      </c>
      <c r="J40" s="22">
        <f t="shared" si="6"/>
        <v>0</v>
      </c>
      <c r="K40" s="22">
        <f t="shared" si="6"/>
        <v>0</v>
      </c>
      <c r="L40" s="22">
        <f t="shared" si="6"/>
        <v>9.9999999947613105E-3</v>
      </c>
      <c r="M40" s="22">
        <f t="shared" si="6"/>
        <v>0</v>
      </c>
      <c r="N40" s="22">
        <f t="shared" si="6"/>
        <v>0</v>
      </c>
    </row>
    <row r="41" spans="1:17" s="17" customFormat="1" x14ac:dyDescent="0.25">
      <c r="B41" s="23"/>
      <c r="C41" s="23"/>
      <c r="D41" s="23"/>
      <c r="E41" s="23"/>
      <c r="F41" s="23"/>
      <c r="G41" s="23"/>
      <c r="H41" s="18"/>
      <c r="I41" s="19"/>
      <c r="J41" s="19"/>
      <c r="K41" s="20"/>
      <c r="L41" s="20"/>
      <c r="M41" s="20"/>
      <c r="N41" s="20"/>
    </row>
    <row r="42" spans="1:17" x14ac:dyDescent="0.25">
      <c r="F42" s="6"/>
      <c r="G42" s="6"/>
      <c r="H42" s="6"/>
      <c r="I42" s="6"/>
      <c r="J42" s="6"/>
      <c r="M42" s="7"/>
      <c r="N42" s="7"/>
      <c r="O42" s="4"/>
      <c r="P42" s="4"/>
    </row>
    <row r="43" spans="1:17" x14ac:dyDescent="0.25">
      <c r="A43" s="10" t="s">
        <v>15</v>
      </c>
      <c r="G43" s="6"/>
      <c r="H43" s="6"/>
      <c r="I43" s="6"/>
      <c r="J43" s="6"/>
      <c r="K43" s="6"/>
      <c r="N43" s="7"/>
      <c r="O43" s="4"/>
      <c r="P43" s="4"/>
      <c r="Q43" s="4"/>
    </row>
    <row r="44" spans="1:17" x14ac:dyDescent="0.25">
      <c r="A44" t="s">
        <v>6</v>
      </c>
      <c r="B44" s="9">
        <f>B30/B8</f>
        <v>0.84635921647977963</v>
      </c>
      <c r="C44" s="9">
        <f t="shared" ref="C44:G44" si="7">C30/C8</f>
        <v>0.63307928417442039</v>
      </c>
      <c r="D44" s="9">
        <f t="shared" si="7"/>
        <v>0.5863580312158686</v>
      </c>
      <c r="E44" s="9">
        <f t="shared" si="7"/>
        <v>0.48827199927728415</v>
      </c>
      <c r="F44" s="9">
        <f t="shared" si="7"/>
        <v>0.6665665224590076</v>
      </c>
      <c r="G44" s="9">
        <f t="shared" si="7"/>
        <v>0.4542455242966752</v>
      </c>
      <c r="H44" s="9"/>
      <c r="I44" s="9"/>
      <c r="J44" s="9"/>
      <c r="K44" s="9"/>
      <c r="L44" s="9"/>
      <c r="M44" s="9"/>
      <c r="N44" s="9"/>
    </row>
    <row r="45" spans="1:17" x14ac:dyDescent="0.25">
      <c r="A45" t="s">
        <v>7</v>
      </c>
      <c r="B45" s="9">
        <f t="shared" ref="B45:G45" si="8">B31/B9</f>
        <v>1</v>
      </c>
      <c r="C45" s="9">
        <f t="shared" si="8"/>
        <v>0.50321745779660021</v>
      </c>
      <c r="D45" s="9">
        <f t="shared" si="8"/>
        <v>0.57278762240668324</v>
      </c>
      <c r="E45" s="9">
        <f t="shared" si="8"/>
        <v>0.47329270183781547</v>
      </c>
      <c r="F45" s="9">
        <f t="shared" si="8"/>
        <v>0.35811352013746739</v>
      </c>
      <c r="G45" s="9">
        <f t="shared" si="8"/>
        <v>0.39500425063759564</v>
      </c>
      <c r="H45" s="9"/>
      <c r="I45" s="9"/>
      <c r="J45" s="9"/>
      <c r="K45" s="9"/>
      <c r="L45" s="9"/>
      <c r="M45" s="9"/>
      <c r="N45" s="9"/>
    </row>
    <row r="46" spans="1:17" x14ac:dyDescent="0.25">
      <c r="A46" t="s">
        <v>8</v>
      </c>
      <c r="B46" s="9"/>
      <c r="C46" s="9"/>
      <c r="D46" s="9"/>
      <c r="E46" s="9"/>
      <c r="F46" s="9"/>
      <c r="G46" s="9"/>
      <c r="H46" s="9"/>
      <c r="I46" s="9">
        <f t="shared" ref="I46:N48" si="9">I32/I10</f>
        <v>0.91572132545268004</v>
      </c>
      <c r="J46" s="9">
        <f t="shared" si="9"/>
        <v>0.28904494297060968</v>
      </c>
      <c r="K46" s="9">
        <f t="shared" si="9"/>
        <v>0.65196610712102088</v>
      </c>
      <c r="L46" s="9">
        <f t="shared" si="9"/>
        <v>0.52578691540823375</v>
      </c>
      <c r="M46" s="9">
        <f t="shared" si="9"/>
        <v>0.59415904762725447</v>
      </c>
      <c r="N46" s="9">
        <f t="shared" si="9"/>
        <v>0.51240018297337264</v>
      </c>
    </row>
    <row r="47" spans="1:17" x14ac:dyDescent="0.25">
      <c r="A47" t="s">
        <v>9</v>
      </c>
      <c r="B47" s="9">
        <f t="shared" ref="B47:G47" si="10">B33/B11</f>
        <v>0.84698690416589817</v>
      </c>
      <c r="C47" s="9">
        <f t="shared" si="10"/>
        <v>0.6316510767892104</v>
      </c>
      <c r="D47" s="9">
        <f t="shared" si="10"/>
        <v>0.57810870963687044</v>
      </c>
      <c r="E47" s="9">
        <f t="shared" si="10"/>
        <v>0.47764549426888736</v>
      </c>
      <c r="F47" s="9">
        <f t="shared" si="10"/>
        <v>0.62519471488178024</v>
      </c>
      <c r="G47" s="9">
        <f t="shared" si="10"/>
        <v>0.41138641779912316</v>
      </c>
      <c r="H47" s="9"/>
      <c r="I47" s="9">
        <f t="shared" si="9"/>
        <v>0.86024422871252071</v>
      </c>
      <c r="J47" s="9">
        <f t="shared" si="9"/>
        <v>0.66292607057289732</v>
      </c>
      <c r="K47" s="9">
        <f t="shared" si="9"/>
        <v>0.614296142228412</v>
      </c>
      <c r="L47" s="9">
        <f t="shared" si="9"/>
        <v>0.52529864764863266</v>
      </c>
      <c r="M47" s="9">
        <f t="shared" si="9"/>
        <v>0.6215760614131286</v>
      </c>
      <c r="N47" s="9">
        <f t="shared" si="9"/>
        <v>0.4693337729925019</v>
      </c>
    </row>
    <row r="48" spans="1:17" x14ac:dyDescent="0.25">
      <c r="A48" t="s">
        <v>10</v>
      </c>
      <c r="B48" s="9">
        <f t="shared" ref="B48:G48" si="11">B34/B12</f>
        <v>0.85497511847403851</v>
      </c>
      <c r="C48" s="9">
        <f t="shared" si="11"/>
        <v>0.67709814025112536</v>
      </c>
      <c r="D48" s="9">
        <f t="shared" si="11"/>
        <v>0.61333768545071621</v>
      </c>
      <c r="E48" s="9">
        <f t="shared" si="11"/>
        <v>0.59643007139857207</v>
      </c>
      <c r="F48" s="9">
        <f t="shared" si="11"/>
        <v>0.67261539793261149</v>
      </c>
      <c r="G48" s="9">
        <f t="shared" si="11"/>
        <v>0.43511730205278593</v>
      </c>
      <c r="H48" s="9"/>
      <c r="I48" s="9">
        <f t="shared" si="9"/>
        <v>0.86706365926050766</v>
      </c>
      <c r="J48" s="9">
        <f t="shared" si="9"/>
        <v>0.70415640004356872</v>
      </c>
      <c r="K48" s="9">
        <f t="shared" si="9"/>
        <v>0.64617402086484588</v>
      </c>
      <c r="L48" s="9">
        <f t="shared" si="9"/>
        <v>0.64729605721780015</v>
      </c>
      <c r="M48" s="9">
        <f t="shared" si="9"/>
        <v>0.67639079982347294</v>
      </c>
      <c r="N48" s="9">
        <f t="shared" si="9"/>
        <v>0.51080326287018651</v>
      </c>
    </row>
    <row r="49" spans="1:14" x14ac:dyDescent="0.25">
      <c r="A49" t="s">
        <v>11</v>
      </c>
      <c r="B49" s="9">
        <v>0</v>
      </c>
      <c r="C49" s="9">
        <v>0</v>
      </c>
      <c r="D49" s="9">
        <f t="shared" ref="D49:G49" si="12">D35/D13</f>
        <v>0.80830137280906122</v>
      </c>
      <c r="E49" s="9">
        <f t="shared" si="12"/>
        <v>0.93787417991239652</v>
      </c>
      <c r="F49" s="9">
        <f t="shared" si="12"/>
        <v>0.55898605239506005</v>
      </c>
      <c r="G49" s="9">
        <f t="shared" si="12"/>
        <v>0.52582650790373275</v>
      </c>
      <c r="H49" s="9"/>
      <c r="I49" s="9"/>
      <c r="J49" s="9"/>
      <c r="K49" s="9">
        <f t="shared" ref="K49:N50" si="13">K35/K13</f>
        <v>0.85682189909592532</v>
      </c>
      <c r="L49" s="9">
        <f t="shared" si="13"/>
        <v>0.96050205464491978</v>
      </c>
      <c r="M49" s="9">
        <f t="shared" si="13"/>
        <v>0.64494091914813489</v>
      </c>
      <c r="N49" s="9">
        <f t="shared" si="13"/>
        <v>0.64193070277078568</v>
      </c>
    </row>
    <row r="50" spans="1:14" x14ac:dyDescent="0.25">
      <c r="A50" t="s">
        <v>12</v>
      </c>
      <c r="B50" s="9">
        <v>0</v>
      </c>
      <c r="C50" s="9">
        <v>0</v>
      </c>
      <c r="D50" s="9">
        <f t="shared" ref="D50:G50" si="14">D36/D14</f>
        <v>0.77984831575830738</v>
      </c>
      <c r="E50" s="9">
        <f t="shared" si="14"/>
        <v>0.86091614333210198</v>
      </c>
      <c r="F50" s="9">
        <f t="shared" si="14"/>
        <v>0.70399000203632645</v>
      </c>
      <c r="G50" s="9">
        <f t="shared" si="14"/>
        <v>0.55375913206472427</v>
      </c>
      <c r="H50" s="9"/>
      <c r="I50" s="9"/>
      <c r="J50" s="9"/>
      <c r="K50" s="9">
        <f t="shared" si="13"/>
        <v>0.82053448442804977</v>
      </c>
      <c r="L50" s="9">
        <f t="shared" si="13"/>
        <v>0.88192514214595064</v>
      </c>
      <c r="M50" s="9">
        <f t="shared" si="13"/>
        <v>0.72610292959273048</v>
      </c>
      <c r="N50" s="9">
        <f t="shared" si="13"/>
        <v>0.71891008326658346</v>
      </c>
    </row>
    <row r="51" spans="1:14" x14ac:dyDescent="0.25">
      <c r="E51" s="8"/>
      <c r="F51" s="8"/>
      <c r="G51" s="8"/>
      <c r="H51" s="8"/>
      <c r="I51" s="8"/>
      <c r="J51" s="8"/>
      <c r="K51" s="8"/>
    </row>
    <row r="54" spans="1:14" x14ac:dyDescent="0.25">
      <c r="B54" s="6"/>
      <c r="C54" s="6"/>
      <c r="D54" s="6"/>
      <c r="E54" s="6"/>
      <c r="F54" s="6"/>
      <c r="G5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x14ac:dyDescent="0.25"/>
  <cols>
    <col min="2" max="2" width="13.28515625" bestFit="1" customWidth="1"/>
    <col min="3" max="4" width="14.28515625" bestFit="1" customWidth="1"/>
    <col min="5" max="7" width="13.28515625" bestFit="1" customWidth="1"/>
    <col min="8" max="8" width="14.28515625" bestFit="1" customWidth="1"/>
    <col min="10" max="10" width="16.85546875" customWidth="1"/>
  </cols>
  <sheetData>
    <row r="1" spans="1:8" x14ac:dyDescent="0.25">
      <c r="B1" t="s">
        <v>43</v>
      </c>
    </row>
    <row r="3" spans="1:8" ht="41.25" customHeight="1" x14ac:dyDescent="0.25">
      <c r="A3" s="32" t="s">
        <v>23</v>
      </c>
      <c r="B3" s="31" t="s">
        <v>44</v>
      </c>
      <c r="C3" s="31" t="s">
        <v>45</v>
      </c>
      <c r="D3" s="31" t="s">
        <v>46</v>
      </c>
      <c r="E3" s="31" t="s">
        <v>47</v>
      </c>
      <c r="F3" s="31" t="s">
        <v>9</v>
      </c>
      <c r="G3" s="31" t="s">
        <v>10</v>
      </c>
      <c r="H3" s="31" t="s">
        <v>48</v>
      </c>
    </row>
    <row r="4" spans="1:8" x14ac:dyDescent="0.25">
      <c r="A4" t="s">
        <v>24</v>
      </c>
      <c r="B4" s="30">
        <v>0.01</v>
      </c>
      <c r="C4" s="30">
        <v>0</v>
      </c>
      <c r="F4" s="30">
        <v>192970.56200000001</v>
      </c>
      <c r="G4" s="30">
        <v>266952.658</v>
      </c>
      <c r="H4" s="30">
        <v>459923.23</v>
      </c>
    </row>
    <row r="5" spans="1:8" x14ac:dyDescent="0.25">
      <c r="A5" t="s">
        <v>25</v>
      </c>
      <c r="B5" s="30">
        <v>472697.69199999998</v>
      </c>
      <c r="C5" s="30">
        <v>933187.32299999997</v>
      </c>
      <c r="F5" s="30">
        <v>284976.679</v>
      </c>
      <c r="G5" s="30">
        <v>292890.78899999999</v>
      </c>
      <c r="H5" s="30">
        <v>1983752.483</v>
      </c>
    </row>
    <row r="6" spans="1:8" x14ac:dyDescent="0.25">
      <c r="A6" t="s">
        <v>26</v>
      </c>
      <c r="B6" s="30">
        <v>480312.17300000001</v>
      </c>
      <c r="C6" s="30">
        <v>3345690.5</v>
      </c>
      <c r="F6" s="30">
        <v>301204.92800000001</v>
      </c>
      <c r="G6" s="30">
        <v>311715.00099999999</v>
      </c>
      <c r="H6" s="30">
        <v>4438922.6030000001</v>
      </c>
    </row>
    <row r="7" spans="1:8" x14ac:dyDescent="0.25">
      <c r="A7" t="s">
        <v>27</v>
      </c>
      <c r="B7" s="30">
        <v>420971.973</v>
      </c>
      <c r="C7" s="30">
        <v>3453936.159</v>
      </c>
      <c r="F7" s="30">
        <v>281499.03200000001</v>
      </c>
      <c r="G7" s="30">
        <v>14706.97</v>
      </c>
      <c r="H7" s="30">
        <v>4171114.1340000001</v>
      </c>
    </row>
    <row r="8" spans="1:8" x14ac:dyDescent="0.25">
      <c r="A8" t="s">
        <v>28</v>
      </c>
      <c r="B8" s="30">
        <v>520102.98200000002</v>
      </c>
      <c r="C8" s="30">
        <v>5198100.6140000001</v>
      </c>
      <c r="F8" s="30">
        <v>312367.103</v>
      </c>
      <c r="G8" s="30">
        <v>0</v>
      </c>
      <c r="H8" s="30">
        <v>6030570.699</v>
      </c>
    </row>
    <row r="9" spans="1:8" x14ac:dyDescent="0.25">
      <c r="A9" t="s">
        <v>29</v>
      </c>
      <c r="B9" s="30">
        <v>86450.012000000002</v>
      </c>
      <c r="C9" s="30">
        <v>4988347.04</v>
      </c>
      <c r="F9" s="30">
        <v>314101.77500000002</v>
      </c>
      <c r="G9" s="30">
        <v>0</v>
      </c>
      <c r="H9" s="30">
        <v>5388898.8269999996</v>
      </c>
    </row>
    <row r="10" spans="1:8" x14ac:dyDescent="0.25">
      <c r="A10" t="s">
        <v>30</v>
      </c>
      <c r="B10" s="30">
        <v>61970.029000000002</v>
      </c>
      <c r="C10" s="30">
        <v>519039.95400000003</v>
      </c>
      <c r="F10" s="30">
        <v>334150.24099999998</v>
      </c>
      <c r="G10" s="30">
        <v>102251.519</v>
      </c>
      <c r="H10" s="30">
        <v>1017411.742</v>
      </c>
    </row>
    <row r="11" spans="1:8" x14ac:dyDescent="0.25">
      <c r="A11" t="s">
        <v>31</v>
      </c>
      <c r="B11" s="30">
        <v>593905.53899999999</v>
      </c>
      <c r="C11" s="30">
        <v>118387.64599999999</v>
      </c>
      <c r="F11" s="30">
        <v>211545.92300000001</v>
      </c>
      <c r="G11" s="30">
        <v>316494.99800000002</v>
      </c>
      <c r="H11" s="30">
        <v>1240334.1059999999</v>
      </c>
    </row>
    <row r="12" spans="1:8" x14ac:dyDescent="0.25">
      <c r="A12" t="s">
        <v>32</v>
      </c>
      <c r="B12" s="30">
        <v>640957.696</v>
      </c>
      <c r="C12" s="30">
        <v>114293.626</v>
      </c>
      <c r="F12" s="30">
        <v>381620.196</v>
      </c>
      <c r="G12" s="30">
        <v>397208.13500000001</v>
      </c>
      <c r="H12" s="30">
        <v>1534079.6529999999</v>
      </c>
    </row>
    <row r="13" spans="1:8" x14ac:dyDescent="0.25">
      <c r="A13" t="s">
        <v>33</v>
      </c>
      <c r="B13" s="30">
        <v>629727.98199999996</v>
      </c>
      <c r="C13" s="30">
        <v>0</v>
      </c>
      <c r="F13" s="30">
        <v>381467.90299999999</v>
      </c>
      <c r="G13" s="30">
        <v>336661.44699999999</v>
      </c>
      <c r="H13" s="30">
        <v>1347857.3330000001</v>
      </c>
    </row>
    <row r="14" spans="1:8" x14ac:dyDescent="0.25">
      <c r="A14" t="s">
        <v>34</v>
      </c>
      <c r="B14" s="30">
        <v>576437.18099999998</v>
      </c>
      <c r="C14" s="30">
        <v>0</v>
      </c>
      <c r="F14" s="30">
        <v>343950.12199999997</v>
      </c>
      <c r="G14" s="30">
        <v>336297.147</v>
      </c>
      <c r="H14" s="30">
        <v>1256684.4509999999</v>
      </c>
    </row>
    <row r="15" spans="1:8" x14ac:dyDescent="0.25">
      <c r="A15" t="s">
        <v>35</v>
      </c>
      <c r="B15" s="30">
        <v>73942.887000000002</v>
      </c>
      <c r="C15" s="30">
        <v>0</v>
      </c>
      <c r="F15" s="30">
        <v>229045.228</v>
      </c>
      <c r="G15" s="30">
        <v>351695.44699999999</v>
      </c>
      <c r="H15" s="30">
        <v>654683.56200000003</v>
      </c>
    </row>
    <row r="16" spans="1:8" x14ac:dyDescent="0.25">
      <c r="A16" t="s">
        <v>36</v>
      </c>
      <c r="B16" s="30">
        <v>165016.74100000001</v>
      </c>
      <c r="C16" s="30">
        <v>42523.961000000003</v>
      </c>
      <c r="F16" s="30">
        <v>327021.99599999998</v>
      </c>
      <c r="G16" s="30">
        <v>324896.49400000001</v>
      </c>
      <c r="H16" s="30">
        <v>859459.19299999997</v>
      </c>
    </row>
    <row r="17" spans="1:10" x14ac:dyDescent="0.25">
      <c r="A17" t="s">
        <v>37</v>
      </c>
      <c r="B17" s="30">
        <v>970391.571</v>
      </c>
      <c r="C17" s="30">
        <v>5901922.8389999997</v>
      </c>
      <c r="F17" s="30">
        <v>330932.196</v>
      </c>
      <c r="G17" s="30">
        <v>333547.652</v>
      </c>
      <c r="H17" s="30">
        <v>7536794.2580000004</v>
      </c>
    </row>
    <row r="18" spans="1:10" s="17" customFormat="1" x14ac:dyDescent="0.25">
      <c r="A18" s="17" t="s">
        <v>38</v>
      </c>
      <c r="B18" s="41">
        <v>448955.89799999999</v>
      </c>
      <c r="C18" s="41">
        <v>4700457.6770000001</v>
      </c>
      <c r="D18" s="41">
        <v>1730564.379</v>
      </c>
      <c r="E18" s="41">
        <v>2006349.4620000001</v>
      </c>
      <c r="F18" s="41">
        <v>314973.51500000001</v>
      </c>
      <c r="G18" s="41">
        <v>310999.875</v>
      </c>
      <c r="H18" s="36">
        <v>9512300.8059999999</v>
      </c>
      <c r="J18" s="45">
        <f>SUM(H18:H21)</f>
        <v>31649182.480999999</v>
      </c>
    </row>
    <row r="19" spans="1:10" s="17" customFormat="1" x14ac:dyDescent="0.25">
      <c r="A19" s="17" t="s">
        <v>39</v>
      </c>
      <c r="B19" s="41">
        <v>400241.53399999999</v>
      </c>
      <c r="C19" s="41">
        <v>3802847.804</v>
      </c>
      <c r="D19" s="41">
        <v>707862.36300000001</v>
      </c>
      <c r="E19" s="41">
        <v>2131025.841</v>
      </c>
      <c r="F19" s="41">
        <v>226435.35800000001</v>
      </c>
      <c r="G19" s="41">
        <v>241648.94</v>
      </c>
      <c r="H19" s="36">
        <v>7510061.8399999999</v>
      </c>
    </row>
    <row r="20" spans="1:10" s="17" customFormat="1" x14ac:dyDescent="0.25">
      <c r="A20" s="17" t="s">
        <v>40</v>
      </c>
      <c r="B20" s="41">
        <v>499222.21399999998</v>
      </c>
      <c r="C20" s="41">
        <v>1535995.926</v>
      </c>
      <c r="D20" s="41">
        <v>1706322.7120000001</v>
      </c>
      <c r="E20" s="41">
        <v>2227440.182</v>
      </c>
      <c r="F20" s="41">
        <v>409244.65700000001</v>
      </c>
      <c r="G20" s="41">
        <v>403847.80300000001</v>
      </c>
      <c r="H20" s="36">
        <v>6782073.4950000001</v>
      </c>
    </row>
    <row r="21" spans="1:10" s="17" customFormat="1" x14ac:dyDescent="0.25">
      <c r="A21" s="42" t="s">
        <v>41</v>
      </c>
      <c r="B21" s="43">
        <v>276695.12699999998</v>
      </c>
      <c r="C21" s="43">
        <v>4250145.3420000002</v>
      </c>
      <c r="D21" s="43">
        <v>1530893.4450000001</v>
      </c>
      <c r="E21" s="43">
        <v>1114711.7620000001</v>
      </c>
      <c r="F21" s="43">
        <v>368710.179</v>
      </c>
      <c r="G21" s="43">
        <v>303590.48499999999</v>
      </c>
      <c r="H21" s="46">
        <v>7844746.3399999999</v>
      </c>
    </row>
    <row r="22" spans="1:10" x14ac:dyDescent="0.25">
      <c r="A22" t="s">
        <v>42</v>
      </c>
      <c r="B22" s="30">
        <v>7317999.2410000004</v>
      </c>
      <c r="C22" s="30">
        <v>38904876.412</v>
      </c>
      <c r="D22" s="30">
        <v>5675642.8990000002</v>
      </c>
      <c r="E22" s="30">
        <v>7479527.2479999997</v>
      </c>
      <c r="F22" s="30">
        <v>5546217.5930000003</v>
      </c>
      <c r="G22" s="30">
        <v>4645405.3619999997</v>
      </c>
      <c r="H22" s="30">
        <v>69569668.753999993</v>
      </c>
    </row>
    <row r="26" spans="1:10" x14ac:dyDescent="0.25">
      <c r="D26" s="44">
        <f>D22+E22</f>
        <v>13155170.147</v>
      </c>
    </row>
    <row r="27" spans="1:10" x14ac:dyDescent="0.25">
      <c r="D27" s="44">
        <f>D26*3</f>
        <v>39465510.441</v>
      </c>
    </row>
  </sheetData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tabSelected="1" workbookViewId="0">
      <selection activeCell="H27" sqref="H27"/>
    </sheetView>
  </sheetViews>
  <sheetFormatPr defaultRowHeight="15" x14ac:dyDescent="0.25"/>
  <cols>
    <col min="1" max="1" width="3.42578125" customWidth="1"/>
    <col min="2" max="2" width="13.140625" customWidth="1"/>
    <col min="3" max="3" width="6.7109375" style="34" customWidth="1"/>
    <col min="4" max="6" width="17.28515625" customWidth="1"/>
    <col min="7" max="7" width="3.42578125" customWidth="1"/>
    <col min="8" max="8" width="12.7109375" customWidth="1"/>
    <col min="9" max="10" width="12" customWidth="1"/>
    <col min="13" max="13" width="22.28515625" customWidth="1"/>
    <col min="14" max="14" width="12.5703125" customWidth="1"/>
    <col min="15" max="16" width="11.5703125" bestFit="1" customWidth="1"/>
    <col min="17" max="17" width="13.28515625" bestFit="1" customWidth="1"/>
    <col min="18" max="22" width="14.28515625" bestFit="1" customWidth="1"/>
    <col min="258" max="258" width="15.28515625" customWidth="1"/>
    <col min="259" max="259" width="5.140625" customWidth="1"/>
    <col min="260" max="262" width="20.5703125" customWidth="1"/>
    <col min="263" max="263" width="3.42578125" customWidth="1"/>
    <col min="514" max="514" width="15.28515625" customWidth="1"/>
    <col min="515" max="515" width="5.140625" customWidth="1"/>
    <col min="516" max="518" width="20.5703125" customWidth="1"/>
    <col min="519" max="519" width="3.42578125" customWidth="1"/>
    <col min="770" max="770" width="15.28515625" customWidth="1"/>
    <col min="771" max="771" width="5.140625" customWidth="1"/>
    <col min="772" max="774" width="20.5703125" customWidth="1"/>
    <col min="775" max="775" width="3.42578125" customWidth="1"/>
    <col min="1026" max="1026" width="15.28515625" customWidth="1"/>
    <col min="1027" max="1027" width="5.140625" customWidth="1"/>
    <col min="1028" max="1030" width="20.5703125" customWidth="1"/>
    <col min="1031" max="1031" width="3.42578125" customWidth="1"/>
    <col min="1282" max="1282" width="15.28515625" customWidth="1"/>
    <col min="1283" max="1283" width="5.140625" customWidth="1"/>
    <col min="1284" max="1286" width="20.5703125" customWidth="1"/>
    <col min="1287" max="1287" width="3.42578125" customWidth="1"/>
    <col min="1538" max="1538" width="15.28515625" customWidth="1"/>
    <col min="1539" max="1539" width="5.140625" customWidth="1"/>
    <col min="1540" max="1542" width="20.5703125" customWidth="1"/>
    <col min="1543" max="1543" width="3.42578125" customWidth="1"/>
    <col min="1794" max="1794" width="15.28515625" customWidth="1"/>
    <col min="1795" max="1795" width="5.140625" customWidth="1"/>
    <col min="1796" max="1798" width="20.5703125" customWidth="1"/>
    <col min="1799" max="1799" width="3.42578125" customWidth="1"/>
    <col min="2050" max="2050" width="15.28515625" customWidth="1"/>
    <col min="2051" max="2051" width="5.140625" customWidth="1"/>
    <col min="2052" max="2054" width="20.5703125" customWidth="1"/>
    <col min="2055" max="2055" width="3.42578125" customWidth="1"/>
    <col min="2306" max="2306" width="15.28515625" customWidth="1"/>
    <col min="2307" max="2307" width="5.140625" customWidth="1"/>
    <col min="2308" max="2310" width="20.5703125" customWidth="1"/>
    <col min="2311" max="2311" width="3.42578125" customWidth="1"/>
    <col min="2562" max="2562" width="15.28515625" customWidth="1"/>
    <col min="2563" max="2563" width="5.140625" customWidth="1"/>
    <col min="2564" max="2566" width="20.5703125" customWidth="1"/>
    <col min="2567" max="2567" width="3.42578125" customWidth="1"/>
    <col min="2818" max="2818" width="15.28515625" customWidth="1"/>
    <col min="2819" max="2819" width="5.140625" customWidth="1"/>
    <col min="2820" max="2822" width="20.5703125" customWidth="1"/>
    <col min="2823" max="2823" width="3.42578125" customWidth="1"/>
    <col min="3074" max="3074" width="15.28515625" customWidth="1"/>
    <col min="3075" max="3075" width="5.140625" customWidth="1"/>
    <col min="3076" max="3078" width="20.5703125" customWidth="1"/>
    <col min="3079" max="3079" width="3.42578125" customWidth="1"/>
    <col min="3330" max="3330" width="15.28515625" customWidth="1"/>
    <col min="3331" max="3331" width="5.140625" customWidth="1"/>
    <col min="3332" max="3334" width="20.5703125" customWidth="1"/>
    <col min="3335" max="3335" width="3.42578125" customWidth="1"/>
    <col min="3586" max="3586" width="15.28515625" customWidth="1"/>
    <col min="3587" max="3587" width="5.140625" customWidth="1"/>
    <col min="3588" max="3590" width="20.5703125" customWidth="1"/>
    <col min="3591" max="3591" width="3.42578125" customWidth="1"/>
    <col min="3842" max="3842" width="15.28515625" customWidth="1"/>
    <col min="3843" max="3843" width="5.140625" customWidth="1"/>
    <col min="3844" max="3846" width="20.5703125" customWidth="1"/>
    <col min="3847" max="3847" width="3.42578125" customWidth="1"/>
    <col min="4098" max="4098" width="15.28515625" customWidth="1"/>
    <col min="4099" max="4099" width="5.140625" customWidth="1"/>
    <col min="4100" max="4102" width="20.5703125" customWidth="1"/>
    <col min="4103" max="4103" width="3.42578125" customWidth="1"/>
    <col min="4354" max="4354" width="15.28515625" customWidth="1"/>
    <col min="4355" max="4355" width="5.140625" customWidth="1"/>
    <col min="4356" max="4358" width="20.5703125" customWidth="1"/>
    <col min="4359" max="4359" width="3.42578125" customWidth="1"/>
    <col min="4610" max="4610" width="15.28515625" customWidth="1"/>
    <col min="4611" max="4611" width="5.140625" customWidth="1"/>
    <col min="4612" max="4614" width="20.5703125" customWidth="1"/>
    <col min="4615" max="4615" width="3.42578125" customWidth="1"/>
    <col min="4866" max="4866" width="15.28515625" customWidth="1"/>
    <col min="4867" max="4867" width="5.140625" customWidth="1"/>
    <col min="4868" max="4870" width="20.5703125" customWidth="1"/>
    <col min="4871" max="4871" width="3.42578125" customWidth="1"/>
    <col min="5122" max="5122" width="15.28515625" customWidth="1"/>
    <col min="5123" max="5123" width="5.140625" customWidth="1"/>
    <col min="5124" max="5126" width="20.5703125" customWidth="1"/>
    <col min="5127" max="5127" width="3.42578125" customWidth="1"/>
    <col min="5378" max="5378" width="15.28515625" customWidth="1"/>
    <col min="5379" max="5379" width="5.140625" customWidth="1"/>
    <col min="5380" max="5382" width="20.5703125" customWidth="1"/>
    <col min="5383" max="5383" width="3.42578125" customWidth="1"/>
    <col min="5634" max="5634" width="15.28515625" customWidth="1"/>
    <col min="5635" max="5635" width="5.140625" customWidth="1"/>
    <col min="5636" max="5638" width="20.5703125" customWidth="1"/>
    <col min="5639" max="5639" width="3.42578125" customWidth="1"/>
    <col min="5890" max="5890" width="15.28515625" customWidth="1"/>
    <col min="5891" max="5891" width="5.140625" customWidth="1"/>
    <col min="5892" max="5894" width="20.5703125" customWidth="1"/>
    <col min="5895" max="5895" width="3.42578125" customWidth="1"/>
    <col min="6146" max="6146" width="15.28515625" customWidth="1"/>
    <col min="6147" max="6147" width="5.140625" customWidth="1"/>
    <col min="6148" max="6150" width="20.5703125" customWidth="1"/>
    <col min="6151" max="6151" width="3.42578125" customWidth="1"/>
    <col min="6402" max="6402" width="15.28515625" customWidth="1"/>
    <col min="6403" max="6403" width="5.140625" customWidth="1"/>
    <col min="6404" max="6406" width="20.5703125" customWidth="1"/>
    <col min="6407" max="6407" width="3.42578125" customWidth="1"/>
    <col min="6658" max="6658" width="15.28515625" customWidth="1"/>
    <col min="6659" max="6659" width="5.140625" customWidth="1"/>
    <col min="6660" max="6662" width="20.5703125" customWidth="1"/>
    <col min="6663" max="6663" width="3.42578125" customWidth="1"/>
    <col min="6914" max="6914" width="15.28515625" customWidth="1"/>
    <col min="6915" max="6915" width="5.140625" customWidth="1"/>
    <col min="6916" max="6918" width="20.5703125" customWidth="1"/>
    <col min="6919" max="6919" width="3.42578125" customWidth="1"/>
    <col min="7170" max="7170" width="15.28515625" customWidth="1"/>
    <col min="7171" max="7171" width="5.140625" customWidth="1"/>
    <col min="7172" max="7174" width="20.5703125" customWidth="1"/>
    <col min="7175" max="7175" width="3.42578125" customWidth="1"/>
    <col min="7426" max="7426" width="15.28515625" customWidth="1"/>
    <col min="7427" max="7427" width="5.140625" customWidth="1"/>
    <col min="7428" max="7430" width="20.5703125" customWidth="1"/>
    <col min="7431" max="7431" width="3.42578125" customWidth="1"/>
    <col min="7682" max="7682" width="15.28515625" customWidth="1"/>
    <col min="7683" max="7683" width="5.140625" customWidth="1"/>
    <col min="7684" max="7686" width="20.5703125" customWidth="1"/>
    <col min="7687" max="7687" width="3.42578125" customWidth="1"/>
    <col min="7938" max="7938" width="15.28515625" customWidth="1"/>
    <col min="7939" max="7939" width="5.140625" customWidth="1"/>
    <col min="7940" max="7942" width="20.5703125" customWidth="1"/>
    <col min="7943" max="7943" width="3.42578125" customWidth="1"/>
    <col min="8194" max="8194" width="15.28515625" customWidth="1"/>
    <col min="8195" max="8195" width="5.140625" customWidth="1"/>
    <col min="8196" max="8198" width="20.5703125" customWidth="1"/>
    <col min="8199" max="8199" width="3.42578125" customWidth="1"/>
    <col min="8450" max="8450" width="15.28515625" customWidth="1"/>
    <col min="8451" max="8451" width="5.140625" customWidth="1"/>
    <col min="8452" max="8454" width="20.5703125" customWidth="1"/>
    <col min="8455" max="8455" width="3.42578125" customWidth="1"/>
    <col min="8706" max="8706" width="15.28515625" customWidth="1"/>
    <col min="8707" max="8707" width="5.140625" customWidth="1"/>
    <col min="8708" max="8710" width="20.5703125" customWidth="1"/>
    <col min="8711" max="8711" width="3.42578125" customWidth="1"/>
    <col min="8962" max="8962" width="15.28515625" customWidth="1"/>
    <col min="8963" max="8963" width="5.140625" customWidth="1"/>
    <col min="8964" max="8966" width="20.5703125" customWidth="1"/>
    <col min="8967" max="8967" width="3.42578125" customWidth="1"/>
    <col min="9218" max="9218" width="15.28515625" customWidth="1"/>
    <col min="9219" max="9219" width="5.140625" customWidth="1"/>
    <col min="9220" max="9222" width="20.5703125" customWidth="1"/>
    <col min="9223" max="9223" width="3.42578125" customWidth="1"/>
    <col min="9474" max="9474" width="15.28515625" customWidth="1"/>
    <col min="9475" max="9475" width="5.140625" customWidth="1"/>
    <col min="9476" max="9478" width="20.5703125" customWidth="1"/>
    <col min="9479" max="9479" width="3.42578125" customWidth="1"/>
    <col min="9730" max="9730" width="15.28515625" customWidth="1"/>
    <col min="9731" max="9731" width="5.140625" customWidth="1"/>
    <col min="9732" max="9734" width="20.5703125" customWidth="1"/>
    <col min="9735" max="9735" width="3.42578125" customWidth="1"/>
    <col min="9986" max="9986" width="15.28515625" customWidth="1"/>
    <col min="9987" max="9987" width="5.140625" customWidth="1"/>
    <col min="9988" max="9990" width="20.5703125" customWidth="1"/>
    <col min="9991" max="9991" width="3.42578125" customWidth="1"/>
    <col min="10242" max="10242" width="15.28515625" customWidth="1"/>
    <col min="10243" max="10243" width="5.140625" customWidth="1"/>
    <col min="10244" max="10246" width="20.5703125" customWidth="1"/>
    <col min="10247" max="10247" width="3.42578125" customWidth="1"/>
    <col min="10498" max="10498" width="15.28515625" customWidth="1"/>
    <col min="10499" max="10499" width="5.140625" customWidth="1"/>
    <col min="10500" max="10502" width="20.5703125" customWidth="1"/>
    <col min="10503" max="10503" width="3.42578125" customWidth="1"/>
    <col min="10754" max="10754" width="15.28515625" customWidth="1"/>
    <col min="10755" max="10755" width="5.140625" customWidth="1"/>
    <col min="10756" max="10758" width="20.5703125" customWidth="1"/>
    <col min="10759" max="10759" width="3.42578125" customWidth="1"/>
    <col min="11010" max="11010" width="15.28515625" customWidth="1"/>
    <col min="11011" max="11011" width="5.140625" customWidth="1"/>
    <col min="11012" max="11014" width="20.5703125" customWidth="1"/>
    <col min="11015" max="11015" width="3.42578125" customWidth="1"/>
    <col min="11266" max="11266" width="15.28515625" customWidth="1"/>
    <col min="11267" max="11267" width="5.140625" customWidth="1"/>
    <col min="11268" max="11270" width="20.5703125" customWidth="1"/>
    <col min="11271" max="11271" width="3.42578125" customWidth="1"/>
    <col min="11522" max="11522" width="15.28515625" customWidth="1"/>
    <col min="11523" max="11523" width="5.140625" customWidth="1"/>
    <col min="11524" max="11526" width="20.5703125" customWidth="1"/>
    <col min="11527" max="11527" width="3.42578125" customWidth="1"/>
    <col min="11778" max="11778" width="15.28515625" customWidth="1"/>
    <col min="11779" max="11779" width="5.140625" customWidth="1"/>
    <col min="11780" max="11782" width="20.5703125" customWidth="1"/>
    <col min="11783" max="11783" width="3.42578125" customWidth="1"/>
    <col min="12034" max="12034" width="15.28515625" customWidth="1"/>
    <col min="12035" max="12035" width="5.140625" customWidth="1"/>
    <col min="12036" max="12038" width="20.5703125" customWidth="1"/>
    <col min="12039" max="12039" width="3.42578125" customWidth="1"/>
    <col min="12290" max="12290" width="15.28515625" customWidth="1"/>
    <col min="12291" max="12291" width="5.140625" customWidth="1"/>
    <col min="12292" max="12294" width="20.5703125" customWidth="1"/>
    <col min="12295" max="12295" width="3.42578125" customWidth="1"/>
    <col min="12546" max="12546" width="15.28515625" customWidth="1"/>
    <col min="12547" max="12547" width="5.140625" customWidth="1"/>
    <col min="12548" max="12550" width="20.5703125" customWidth="1"/>
    <col min="12551" max="12551" width="3.42578125" customWidth="1"/>
    <col min="12802" max="12802" width="15.28515625" customWidth="1"/>
    <col min="12803" max="12803" width="5.140625" customWidth="1"/>
    <col min="12804" max="12806" width="20.5703125" customWidth="1"/>
    <col min="12807" max="12807" width="3.42578125" customWidth="1"/>
    <col min="13058" max="13058" width="15.28515625" customWidth="1"/>
    <col min="13059" max="13059" width="5.140625" customWidth="1"/>
    <col min="13060" max="13062" width="20.5703125" customWidth="1"/>
    <col min="13063" max="13063" width="3.42578125" customWidth="1"/>
    <col min="13314" max="13314" width="15.28515625" customWidth="1"/>
    <col min="13315" max="13315" width="5.140625" customWidth="1"/>
    <col min="13316" max="13318" width="20.5703125" customWidth="1"/>
    <col min="13319" max="13319" width="3.42578125" customWidth="1"/>
    <col min="13570" max="13570" width="15.28515625" customWidth="1"/>
    <col min="13571" max="13571" width="5.140625" customWidth="1"/>
    <col min="13572" max="13574" width="20.5703125" customWidth="1"/>
    <col min="13575" max="13575" width="3.42578125" customWidth="1"/>
    <col min="13826" max="13826" width="15.28515625" customWidth="1"/>
    <col min="13827" max="13827" width="5.140625" customWidth="1"/>
    <col min="13828" max="13830" width="20.5703125" customWidth="1"/>
    <col min="13831" max="13831" width="3.42578125" customWidth="1"/>
    <col min="14082" max="14082" width="15.28515625" customWidth="1"/>
    <col min="14083" max="14083" width="5.140625" customWidth="1"/>
    <col min="14084" max="14086" width="20.5703125" customWidth="1"/>
    <col min="14087" max="14087" width="3.42578125" customWidth="1"/>
    <col min="14338" max="14338" width="15.28515625" customWidth="1"/>
    <col min="14339" max="14339" width="5.140625" customWidth="1"/>
    <col min="14340" max="14342" width="20.5703125" customWidth="1"/>
    <col min="14343" max="14343" width="3.42578125" customWidth="1"/>
    <col min="14594" max="14594" width="15.28515625" customWidth="1"/>
    <col min="14595" max="14595" width="5.140625" customWidth="1"/>
    <col min="14596" max="14598" width="20.5703125" customWidth="1"/>
    <col min="14599" max="14599" width="3.42578125" customWidth="1"/>
    <col min="14850" max="14850" width="15.28515625" customWidth="1"/>
    <col min="14851" max="14851" width="5.140625" customWidth="1"/>
    <col min="14852" max="14854" width="20.5703125" customWidth="1"/>
    <col min="14855" max="14855" width="3.42578125" customWidth="1"/>
    <col min="15106" max="15106" width="15.28515625" customWidth="1"/>
    <col min="15107" max="15107" width="5.140625" customWidth="1"/>
    <col min="15108" max="15110" width="20.5703125" customWidth="1"/>
    <col min="15111" max="15111" width="3.42578125" customWidth="1"/>
    <col min="15362" max="15362" width="15.28515625" customWidth="1"/>
    <col min="15363" max="15363" width="5.140625" customWidth="1"/>
    <col min="15364" max="15366" width="20.5703125" customWidth="1"/>
    <col min="15367" max="15367" width="3.42578125" customWidth="1"/>
    <col min="15618" max="15618" width="15.28515625" customWidth="1"/>
    <col min="15619" max="15619" width="5.140625" customWidth="1"/>
    <col min="15620" max="15622" width="20.5703125" customWidth="1"/>
    <col min="15623" max="15623" width="3.42578125" customWidth="1"/>
    <col min="15874" max="15874" width="15.28515625" customWidth="1"/>
    <col min="15875" max="15875" width="5.140625" customWidth="1"/>
    <col min="15876" max="15878" width="20.5703125" customWidth="1"/>
    <col min="15879" max="15879" width="3.42578125" customWidth="1"/>
    <col min="16130" max="16130" width="15.28515625" customWidth="1"/>
    <col min="16131" max="16131" width="5.140625" customWidth="1"/>
    <col min="16132" max="16134" width="20.5703125" customWidth="1"/>
    <col min="16135" max="16135" width="3.42578125" customWidth="1"/>
  </cols>
  <sheetData>
    <row r="1" spans="2:14" x14ac:dyDescent="0.25">
      <c r="B1" t="s">
        <v>49</v>
      </c>
    </row>
    <row r="2" spans="2:14" x14ac:dyDescent="0.25">
      <c r="B2" t="s">
        <v>50</v>
      </c>
    </row>
    <row r="5" spans="2:14" x14ac:dyDescent="0.25">
      <c r="B5" s="47" t="s">
        <v>51</v>
      </c>
      <c r="C5" s="47"/>
      <c r="D5" s="47"/>
      <c r="E5" s="47"/>
      <c r="F5" s="47"/>
    </row>
    <row r="6" spans="2:14" x14ac:dyDescent="0.25">
      <c r="H6" s="1" t="s">
        <v>66</v>
      </c>
      <c r="I6" s="1" t="s">
        <v>61</v>
      </c>
      <c r="J6" s="1" t="s">
        <v>61</v>
      </c>
    </row>
    <row r="7" spans="2:14" x14ac:dyDescent="0.25">
      <c r="C7" s="34" t="s">
        <v>63</v>
      </c>
      <c r="D7" s="1" t="s">
        <v>52</v>
      </c>
      <c r="E7" s="1" t="s">
        <v>53</v>
      </c>
      <c r="F7" s="1" t="s">
        <v>42</v>
      </c>
      <c r="H7" s="1" t="s">
        <v>59</v>
      </c>
      <c r="I7" s="1" t="s">
        <v>60</v>
      </c>
      <c r="J7" s="1" t="s">
        <v>62</v>
      </c>
    </row>
    <row r="8" spans="2:14" x14ac:dyDescent="0.25">
      <c r="M8" t="s">
        <v>67</v>
      </c>
      <c r="N8" t="s">
        <v>68</v>
      </c>
    </row>
    <row r="9" spans="2:14" x14ac:dyDescent="0.25">
      <c r="B9" t="s">
        <v>54</v>
      </c>
      <c r="C9" s="34">
        <v>1</v>
      </c>
      <c r="D9" s="30">
        <f>'Jan-Apr KIUC 1-5'!AD36</f>
        <v>441046.95799999998</v>
      </c>
      <c r="E9" s="30">
        <f>'Jan-Apr KIUC 1-5'!AD32</f>
        <v>793047.04200000002</v>
      </c>
      <c r="F9" s="30">
        <v>1234094</v>
      </c>
      <c r="M9" s="44"/>
    </row>
    <row r="10" spans="2:14" x14ac:dyDescent="0.25">
      <c r="B10" t="s">
        <v>65</v>
      </c>
      <c r="C10" s="34">
        <v>1</v>
      </c>
      <c r="D10" s="30">
        <f>'Jan-Apr KIUC 1-5'!AJ36</f>
        <v>10770831.973999999</v>
      </c>
      <c r="E10" s="30">
        <f>'Jan-Apr KIUC 1-5'!AJ32</f>
        <v>25492410.026000004</v>
      </c>
      <c r="F10" s="30">
        <v>36263242</v>
      </c>
      <c r="H10" s="30">
        <f>'STAFF 29 ATTACH 2 - No Load'!H18</f>
        <v>9512300.8059999999</v>
      </c>
      <c r="I10" s="33">
        <f>H10/F10</f>
        <v>0.26231247625350207</v>
      </c>
      <c r="J10" s="33">
        <f>H10/E10</f>
        <v>0.37314246853468519</v>
      </c>
      <c r="M10" s="44">
        <v>25621097.866000004</v>
      </c>
      <c r="N10" s="44">
        <f>E10-M10</f>
        <v>-128687.83999999985</v>
      </c>
    </row>
    <row r="11" spans="2:14" x14ac:dyDescent="0.25">
      <c r="B11" t="s">
        <v>55</v>
      </c>
      <c r="C11" s="34">
        <v>1</v>
      </c>
      <c r="D11" s="29">
        <f>D10/D9</f>
        <v>24.421054898195216</v>
      </c>
      <c r="E11" s="29">
        <f>E10/E9</f>
        <v>32.144890121158795</v>
      </c>
      <c r="F11" s="29">
        <f t="shared" ref="F11" si="0">F10/F9</f>
        <v>29.384505556302841</v>
      </c>
      <c r="H11" s="30"/>
      <c r="M11" s="44"/>
    </row>
    <row r="12" spans="2:14" x14ac:dyDescent="0.25">
      <c r="D12" s="29"/>
      <c r="E12" s="29"/>
      <c r="F12" s="29"/>
      <c r="H12" s="30"/>
      <c r="M12" s="44"/>
    </row>
    <row r="13" spans="2:14" x14ac:dyDescent="0.25">
      <c r="B13" t="s">
        <v>54</v>
      </c>
      <c r="C13" s="34">
        <v>2</v>
      </c>
      <c r="D13" s="30">
        <f>'Jan-Apr KIUC 1-5'!AE36</f>
        <v>429290.57499999995</v>
      </c>
      <c r="E13" s="30">
        <f>'Jan-Apr KIUC 1-5'!AE32</f>
        <v>642605.42500000005</v>
      </c>
      <c r="F13" s="30">
        <v>1071896</v>
      </c>
      <c r="H13" s="30"/>
      <c r="M13" s="44"/>
    </row>
    <row r="14" spans="2:14" x14ac:dyDescent="0.25">
      <c r="B14" t="s">
        <v>65</v>
      </c>
      <c r="C14" s="34">
        <v>2</v>
      </c>
      <c r="D14" s="30">
        <f>'Jan-Apr KIUC 1-5'!AK36</f>
        <v>11138586.862000005</v>
      </c>
      <c r="E14" s="30">
        <f>'Jan-Apr KIUC 1-5'!AK32</f>
        <v>20312024.368000001</v>
      </c>
      <c r="F14" s="30">
        <v>31450611.23</v>
      </c>
      <c r="H14" s="30">
        <f>'STAFF 29 ATTACH 2 - No Load'!H19</f>
        <v>7510061.8399999999</v>
      </c>
      <c r="I14" s="33">
        <f>H14/F14</f>
        <v>0.23878905834543299</v>
      </c>
      <c r="J14" s="33">
        <f>H14/E14</f>
        <v>0.36973477896331752</v>
      </c>
      <c r="M14" s="44">
        <v>20359584.158</v>
      </c>
      <c r="N14" s="44">
        <f>E14-M14</f>
        <v>-47559.789999999106</v>
      </c>
    </row>
    <row r="15" spans="2:14" x14ac:dyDescent="0.25">
      <c r="B15" t="s">
        <v>55</v>
      </c>
      <c r="C15" s="34">
        <v>2</v>
      </c>
      <c r="D15" s="29">
        <f>D14/D13</f>
        <v>25.946497572186406</v>
      </c>
      <c r="E15" s="29">
        <f>E14/E13</f>
        <v>31.608859150232039</v>
      </c>
      <c r="F15" s="29">
        <f t="shared" ref="F15" si="1">F14/F13</f>
        <v>29.341103269347027</v>
      </c>
      <c r="H15" s="30"/>
      <c r="M15" s="44"/>
    </row>
    <row r="16" spans="2:14" x14ac:dyDescent="0.25">
      <c r="D16" s="29"/>
      <c r="E16" s="29"/>
      <c r="F16" s="29"/>
      <c r="H16" s="30"/>
      <c r="M16" s="44"/>
    </row>
    <row r="17" spans="2:17" x14ac:dyDescent="0.25">
      <c r="B17" t="s">
        <v>54</v>
      </c>
      <c r="C17" s="34">
        <v>3</v>
      </c>
      <c r="D17" s="30">
        <f>'Jan-Apr KIUC 1-5'!AF36</f>
        <v>396613.152</v>
      </c>
      <c r="E17" s="30">
        <f>'Jan-Apr KIUC 1-5'!AF32</f>
        <v>612367.84799999988</v>
      </c>
      <c r="F17" s="30">
        <v>1008981</v>
      </c>
      <c r="H17" s="30"/>
      <c r="J17" s="33"/>
      <c r="M17" s="44"/>
    </row>
    <row r="18" spans="2:17" x14ac:dyDescent="0.25">
      <c r="B18" t="s">
        <v>65</v>
      </c>
      <c r="C18" s="34">
        <v>3</v>
      </c>
      <c r="D18" s="30">
        <f>'Jan-Apr KIUC 1-5'!AL36</f>
        <v>9672311.6480000019</v>
      </c>
      <c r="E18" s="30">
        <f>'Jan-Apr KIUC 1-5'!AL32</f>
        <v>17755208.691999998</v>
      </c>
      <c r="F18" s="30">
        <v>27427520.34</v>
      </c>
      <c r="H18" s="30">
        <f>'STAFF 29 ATTACH 2 - No Load'!H20</f>
        <v>6782073.4950000001</v>
      </c>
      <c r="I18" s="33">
        <f>H18/F18</f>
        <v>0.24727257188864782</v>
      </c>
      <c r="J18" s="33">
        <f>H18/E18</f>
        <v>0.38197655756396787</v>
      </c>
      <c r="M18" s="44">
        <v>17970489.291999999</v>
      </c>
      <c r="N18" s="44">
        <f>E18-M18</f>
        <v>-215280.60000000149</v>
      </c>
    </row>
    <row r="19" spans="2:17" x14ac:dyDescent="0.25">
      <c r="B19" t="s">
        <v>55</v>
      </c>
      <c r="C19" s="34">
        <v>3</v>
      </c>
      <c r="D19" s="29">
        <f>D18/D17</f>
        <v>24.387269053548689</v>
      </c>
      <c r="E19" s="29">
        <f>E18/E17</f>
        <v>28.994351597636459</v>
      </c>
      <c r="F19" s="29">
        <f t="shared" ref="F19" si="2">F18/F17</f>
        <v>27.183386347215656</v>
      </c>
      <c r="H19" s="30"/>
      <c r="M19" s="44"/>
    </row>
    <row r="20" spans="2:17" x14ac:dyDescent="0.25">
      <c r="D20" s="29"/>
      <c r="E20" s="29"/>
      <c r="F20" s="29"/>
      <c r="H20" s="30"/>
      <c r="M20" s="44"/>
    </row>
    <row r="21" spans="2:17" x14ac:dyDescent="0.25">
      <c r="B21" t="s">
        <v>54</v>
      </c>
      <c r="C21" s="34">
        <v>4</v>
      </c>
      <c r="D21" s="30">
        <f>'Jan-Apr KIUC 1-5'!AG36</f>
        <v>570916.34799999988</v>
      </c>
      <c r="E21" s="30">
        <f>'Jan-Apr KIUC 1-5'!AG32</f>
        <v>476099.65200000012</v>
      </c>
      <c r="F21" s="30">
        <v>1047016</v>
      </c>
      <c r="H21" s="30"/>
      <c r="M21" s="44"/>
    </row>
    <row r="22" spans="2:17" x14ac:dyDescent="0.25">
      <c r="B22" t="s">
        <v>65</v>
      </c>
      <c r="C22" s="34">
        <v>4</v>
      </c>
      <c r="D22" s="30">
        <f>'Jan-Apr KIUC 1-5'!AM36</f>
        <v>12766506.992000002</v>
      </c>
      <c r="E22" s="30">
        <f>'Jan-Apr KIUC 1-5'!AM32</f>
        <v>16376812.767999994</v>
      </c>
      <c r="F22" s="30">
        <v>29143319.759999998</v>
      </c>
      <c r="H22" s="30">
        <f>'STAFF 29 ATTACH 2 - No Load'!H21</f>
        <v>7844746.3399999999</v>
      </c>
      <c r="I22" s="33">
        <f>H22/F22</f>
        <v>0.26917819948457378</v>
      </c>
      <c r="J22" s="33">
        <f>H22/E22</f>
        <v>0.47901545014476182</v>
      </c>
      <c r="M22" s="44">
        <v>16377687.327999994</v>
      </c>
      <c r="N22" s="44">
        <f>E22-M22</f>
        <v>-874.56000000052154</v>
      </c>
    </row>
    <row r="23" spans="2:17" x14ac:dyDescent="0.25">
      <c r="B23" t="s">
        <v>55</v>
      </c>
      <c r="C23" s="34">
        <v>4</v>
      </c>
      <c r="D23" s="29">
        <f>D22/D21</f>
        <v>22.361431822232571</v>
      </c>
      <c r="E23" s="29">
        <f>E22/E21</f>
        <v>34.397867545595247</v>
      </c>
      <c r="F23" s="29">
        <f t="shared" ref="F23" si="3">F22/F21</f>
        <v>27.834646041703277</v>
      </c>
      <c r="M23" s="44"/>
    </row>
    <row r="24" spans="2:17" x14ac:dyDescent="0.25">
      <c r="D24" s="29"/>
      <c r="E24" s="29"/>
      <c r="F24" s="29"/>
      <c r="M24" s="44"/>
    </row>
    <row r="25" spans="2:17" x14ac:dyDescent="0.25">
      <c r="B25" s="15" t="s">
        <v>54</v>
      </c>
      <c r="C25" s="39" t="s">
        <v>64</v>
      </c>
      <c r="D25" s="40">
        <f>SUM(D21,D17,D13,D9)</f>
        <v>1837867.0329999998</v>
      </c>
      <c r="E25" s="40">
        <f>SUM(E21,E17,E13,E9)</f>
        <v>2524119.9670000002</v>
      </c>
      <c r="F25" s="40">
        <f t="shared" ref="F25:H26" si="4">SUM(F21,F17,F13,F9)</f>
        <v>4361987</v>
      </c>
      <c r="G25" s="15"/>
      <c r="H25" s="15"/>
      <c r="I25" s="15"/>
      <c r="J25" s="15"/>
      <c r="M25" s="44"/>
    </row>
    <row r="26" spans="2:17" x14ac:dyDescent="0.25">
      <c r="B26" s="15" t="s">
        <v>65</v>
      </c>
      <c r="C26" s="39" t="s">
        <v>64</v>
      </c>
      <c r="D26" s="40">
        <f>SUM(D22,D18,D14,D10)</f>
        <v>44348237.476000011</v>
      </c>
      <c r="E26" s="40">
        <f>SUM(E22,E18,E14,E10)</f>
        <v>79936455.854000002</v>
      </c>
      <c r="F26" s="40">
        <f t="shared" si="4"/>
        <v>124284693.33</v>
      </c>
      <c r="G26" s="40"/>
      <c r="H26" s="40">
        <f t="shared" si="4"/>
        <v>31649182.480999999</v>
      </c>
      <c r="I26" s="37">
        <f>H26/F26</f>
        <v>0.25465068652472972</v>
      </c>
      <c r="J26" s="37">
        <f>H26/E26</f>
        <v>0.39592926835292364</v>
      </c>
      <c r="M26" s="44"/>
    </row>
    <row r="27" spans="2:17" x14ac:dyDescent="0.25">
      <c r="B27" s="15" t="s">
        <v>55</v>
      </c>
      <c r="C27" s="39" t="s">
        <v>64</v>
      </c>
      <c r="D27" s="35">
        <f>D26/D25</f>
        <v>24.130275302674747</v>
      </c>
      <c r="E27" s="35">
        <f>E26/E25</f>
        <v>31.669039863032783</v>
      </c>
      <c r="F27" s="35">
        <f t="shared" ref="F27" si="5">F26/F25</f>
        <v>28.492678527010739</v>
      </c>
      <c r="G27" s="15"/>
      <c r="H27" s="15"/>
      <c r="I27" s="15"/>
      <c r="J27" s="15"/>
      <c r="M27" s="44"/>
    </row>
    <row r="30" spans="2:17" x14ac:dyDescent="0.25">
      <c r="B30" s="47" t="s">
        <v>56</v>
      </c>
      <c r="C30" s="47"/>
      <c r="D30" s="47"/>
      <c r="E30" s="47"/>
      <c r="F30" s="47"/>
    </row>
    <row r="32" spans="2:17" x14ac:dyDescent="0.25">
      <c r="D32" s="1" t="s">
        <v>52</v>
      </c>
      <c r="E32" s="1" t="s">
        <v>53</v>
      </c>
      <c r="F32" s="1" t="s">
        <v>42</v>
      </c>
      <c r="Q32" s="30"/>
    </row>
    <row r="33" spans="2:17" x14ac:dyDescent="0.25">
      <c r="Q33" s="30"/>
    </row>
    <row r="34" spans="2:17" x14ac:dyDescent="0.25">
      <c r="B34" t="s">
        <v>55</v>
      </c>
      <c r="C34" s="34">
        <v>1</v>
      </c>
      <c r="D34" s="29">
        <v>24.421054898195216</v>
      </c>
      <c r="E34" s="29">
        <v>32.144890121158788</v>
      </c>
      <c r="F34" s="29">
        <v>29.384505556302841</v>
      </c>
    </row>
    <row r="35" spans="2:17" x14ac:dyDescent="0.25">
      <c r="B35" t="s">
        <v>55</v>
      </c>
      <c r="C35" s="34">
        <v>2</v>
      </c>
      <c r="D35" s="29">
        <v>25.946497572186406</v>
      </c>
      <c r="E35" s="29">
        <v>31.608859150232028</v>
      </c>
      <c r="F35" s="29">
        <v>29.341103269347027</v>
      </c>
      <c r="Q35" s="30"/>
    </row>
    <row r="36" spans="2:17" x14ac:dyDescent="0.25">
      <c r="B36" t="s">
        <v>55</v>
      </c>
      <c r="C36" s="34">
        <v>3</v>
      </c>
      <c r="D36" s="29">
        <v>24.387269053548689</v>
      </c>
      <c r="E36" s="29">
        <v>28.994351597636456</v>
      </c>
      <c r="F36" s="29">
        <v>27.183386347215656</v>
      </c>
      <c r="Q36" s="30"/>
    </row>
    <row r="37" spans="2:17" x14ac:dyDescent="0.25">
      <c r="B37" t="s">
        <v>55</v>
      </c>
      <c r="C37" s="34">
        <v>4</v>
      </c>
      <c r="D37" s="29">
        <v>22.361431822232571</v>
      </c>
      <c r="E37" s="29">
        <v>34.397867545595247</v>
      </c>
      <c r="F37" s="29">
        <v>27.834646041703277</v>
      </c>
    </row>
    <row r="38" spans="2:17" x14ac:dyDescent="0.25">
      <c r="B38" s="15" t="s">
        <v>55</v>
      </c>
      <c r="C38" s="38" t="s">
        <v>64</v>
      </c>
      <c r="D38" s="35">
        <f>D44/D50</f>
        <v>24.130275302674747</v>
      </c>
      <c r="E38" s="35">
        <f t="shared" ref="E38:F38" si="6">E44/E50</f>
        <v>31.669039863032779</v>
      </c>
      <c r="F38" s="35">
        <f t="shared" si="6"/>
        <v>28.492678527010742</v>
      </c>
    </row>
    <row r="39" spans="2:17" x14ac:dyDescent="0.25">
      <c r="H39" s="26" t="s">
        <v>57</v>
      </c>
      <c r="I39" s="26" t="s">
        <v>58</v>
      </c>
    </row>
    <row r="40" spans="2:17" x14ac:dyDescent="0.25">
      <c r="B40" t="s">
        <v>65</v>
      </c>
      <c r="C40" s="34">
        <v>1</v>
      </c>
      <c r="D40" s="30">
        <v>10770831.973999999</v>
      </c>
      <c r="E40" s="30">
        <f>F40-D40</f>
        <v>25492410.026000001</v>
      </c>
      <c r="F40" s="30">
        <v>36263242</v>
      </c>
      <c r="H40" s="33">
        <f>D40/F40</f>
        <v>0.29701789966820946</v>
      </c>
      <c r="I40" s="33">
        <f>1-H40</f>
        <v>0.70298210033179054</v>
      </c>
    </row>
    <row r="41" spans="2:17" x14ac:dyDescent="0.25">
      <c r="B41" t="s">
        <v>65</v>
      </c>
      <c r="C41" s="34">
        <v>2</v>
      </c>
      <c r="D41" s="30">
        <v>11138586.862000005</v>
      </c>
      <c r="E41" s="30">
        <f t="shared" ref="E41:E43" si="7">F41-D41</f>
        <v>20312024.367999993</v>
      </c>
      <c r="F41" s="30">
        <v>31450611.23</v>
      </c>
      <c r="H41" s="33">
        <f t="shared" ref="H41:H50" si="8">D41/F41</f>
        <v>0.3541612206053143</v>
      </c>
      <c r="I41" s="33">
        <f t="shared" ref="I41:I50" si="9">1-H41</f>
        <v>0.6458387793946857</v>
      </c>
    </row>
    <row r="42" spans="2:17" x14ac:dyDescent="0.25">
      <c r="B42" t="s">
        <v>65</v>
      </c>
      <c r="C42" s="34">
        <v>3</v>
      </c>
      <c r="D42" s="30">
        <v>9672311.6480000019</v>
      </c>
      <c r="E42" s="30">
        <f t="shared" si="7"/>
        <v>17755208.691999998</v>
      </c>
      <c r="F42" s="30">
        <v>27427520.34</v>
      </c>
      <c r="H42" s="33">
        <f t="shared" si="8"/>
        <v>0.35264987604052589</v>
      </c>
      <c r="I42" s="33">
        <f t="shared" si="9"/>
        <v>0.64735012395947411</v>
      </c>
    </row>
    <row r="43" spans="2:17" x14ac:dyDescent="0.25">
      <c r="B43" t="s">
        <v>65</v>
      </c>
      <c r="C43" s="34">
        <v>4</v>
      </c>
      <c r="D43" s="30">
        <v>12766506.992000002</v>
      </c>
      <c r="E43" s="30">
        <f t="shared" si="7"/>
        <v>16376812.767999995</v>
      </c>
      <c r="F43" s="30">
        <v>29143319.759999998</v>
      </c>
      <c r="H43" s="33">
        <f t="shared" si="8"/>
        <v>0.43805946258471151</v>
      </c>
      <c r="I43" s="33">
        <f t="shared" si="9"/>
        <v>0.56194053741528849</v>
      </c>
    </row>
    <row r="44" spans="2:17" x14ac:dyDescent="0.25">
      <c r="B44" s="15" t="s">
        <v>65</v>
      </c>
      <c r="C44" s="38" t="s">
        <v>64</v>
      </c>
      <c r="D44" s="36">
        <f>SUM(D40:D43)</f>
        <v>44348237.476000011</v>
      </c>
      <c r="E44" s="36">
        <f t="shared" ref="E44:F44" si="10">SUM(E40:E43)</f>
        <v>79936455.853999987</v>
      </c>
      <c r="F44" s="36">
        <f t="shared" si="10"/>
        <v>124284693.33000001</v>
      </c>
      <c r="G44" s="15"/>
      <c r="H44" s="37">
        <f t="shared" si="8"/>
        <v>0.35682783042515803</v>
      </c>
      <c r="I44" s="37">
        <f t="shared" si="9"/>
        <v>0.64317216957484202</v>
      </c>
    </row>
    <row r="45" spans="2:17" x14ac:dyDescent="0.25">
      <c r="H45" s="33"/>
      <c r="I45" s="33"/>
    </row>
    <row r="46" spans="2:17" x14ac:dyDescent="0.25">
      <c r="B46" t="s">
        <v>54</v>
      </c>
      <c r="C46" s="34">
        <v>1</v>
      </c>
      <c r="D46" s="30">
        <v>441046.95799999998</v>
      </c>
      <c r="E46" s="30">
        <f>F46-D46</f>
        <v>793047.04200000002</v>
      </c>
      <c r="F46" s="30">
        <v>1234094</v>
      </c>
      <c r="H46" s="33">
        <f t="shared" si="8"/>
        <v>0.35738522187126748</v>
      </c>
      <c r="I46" s="33">
        <f t="shared" si="9"/>
        <v>0.64261477812873258</v>
      </c>
    </row>
    <row r="47" spans="2:17" x14ac:dyDescent="0.25">
      <c r="B47" t="s">
        <v>54</v>
      </c>
      <c r="C47" s="34">
        <v>2</v>
      </c>
      <c r="D47" s="30">
        <v>429290.57499999995</v>
      </c>
      <c r="E47" s="30">
        <f t="shared" ref="E47:E49" si="11">F47-D47</f>
        <v>642605.42500000005</v>
      </c>
      <c r="F47" s="30">
        <v>1071896</v>
      </c>
      <c r="H47" s="33">
        <f t="shared" si="8"/>
        <v>0.40049648006896188</v>
      </c>
      <c r="I47" s="33">
        <f t="shared" si="9"/>
        <v>0.59950351993103812</v>
      </c>
    </row>
    <row r="48" spans="2:17" x14ac:dyDescent="0.25">
      <c r="B48" t="s">
        <v>54</v>
      </c>
      <c r="C48" s="34">
        <v>3</v>
      </c>
      <c r="D48" s="30">
        <v>396613.152</v>
      </c>
      <c r="E48" s="30">
        <f t="shared" si="11"/>
        <v>612367.848</v>
      </c>
      <c r="F48" s="30">
        <v>1008981</v>
      </c>
      <c r="H48" s="33">
        <f t="shared" si="8"/>
        <v>0.39308287470229863</v>
      </c>
      <c r="I48" s="33">
        <f t="shared" si="9"/>
        <v>0.60691712529770137</v>
      </c>
    </row>
    <row r="49" spans="2:9" x14ac:dyDescent="0.25">
      <c r="B49" t="s">
        <v>54</v>
      </c>
      <c r="C49" s="34">
        <v>4</v>
      </c>
      <c r="D49" s="30">
        <v>570916.34799999988</v>
      </c>
      <c r="E49" s="30">
        <f t="shared" si="11"/>
        <v>476099.65200000012</v>
      </c>
      <c r="F49" s="30">
        <v>1047016</v>
      </c>
      <c r="H49" s="33">
        <f t="shared" si="8"/>
        <v>0.54527948761050438</v>
      </c>
      <c r="I49" s="33">
        <f t="shared" si="9"/>
        <v>0.45472051238949562</v>
      </c>
    </row>
    <row r="50" spans="2:9" x14ac:dyDescent="0.25">
      <c r="B50" s="15" t="s">
        <v>54</v>
      </c>
      <c r="C50" s="38" t="s">
        <v>64</v>
      </c>
      <c r="D50" s="36">
        <f>SUM(D46:D49)</f>
        <v>1837867.0329999998</v>
      </c>
      <c r="E50" s="36">
        <f t="shared" ref="E50" si="12">SUM(E46:E49)</f>
        <v>2524119.9670000002</v>
      </c>
      <c r="F50" s="36">
        <f t="shared" ref="F50" si="13">SUM(F46:F49)</f>
        <v>4361987</v>
      </c>
      <c r="G50" s="15"/>
      <c r="H50" s="37">
        <f t="shared" si="8"/>
        <v>0.4213371183820584</v>
      </c>
      <c r="I50" s="37">
        <f t="shared" si="9"/>
        <v>0.57866288161794155</v>
      </c>
    </row>
  </sheetData>
  <mergeCells count="2">
    <mergeCell ref="B5:F5"/>
    <mergeCell ref="B30:F30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"/>
  <sheetViews>
    <sheetView workbookViewId="0">
      <selection activeCell="I29" sqref="I29"/>
    </sheetView>
  </sheetViews>
  <sheetFormatPr defaultRowHeight="15.75" x14ac:dyDescent="0.3"/>
  <cols>
    <col min="1" max="1" width="3.28515625" style="48" bestFit="1" customWidth="1"/>
    <col min="2" max="2" width="31.28515625" style="54" customWidth="1"/>
    <col min="3" max="4" width="10" style="54" customWidth="1"/>
    <col min="5" max="5" width="10" style="54" hidden="1" customWidth="1"/>
    <col min="6" max="6" width="3" customWidth="1"/>
    <col min="7" max="7" width="3.28515625" style="48" bestFit="1" customWidth="1"/>
    <col min="8" max="8" width="31.28515625" style="54" customWidth="1"/>
    <col min="9" max="10" width="10" style="54" customWidth="1"/>
    <col min="11" max="11" width="10" style="54" hidden="1" customWidth="1"/>
    <col min="12" max="12" width="3" customWidth="1"/>
    <col min="13" max="13" width="3.28515625" style="48" bestFit="1" customWidth="1"/>
    <col min="14" max="14" width="31.28515625" style="54" customWidth="1"/>
    <col min="15" max="16" width="10" style="54" customWidth="1"/>
    <col min="17" max="17" width="10" style="54" hidden="1" customWidth="1"/>
    <col min="18" max="18" width="3" customWidth="1"/>
    <col min="19" max="19" width="3.28515625" style="48" bestFit="1" customWidth="1"/>
    <col min="20" max="20" width="31.28515625" style="54" customWidth="1"/>
    <col min="21" max="22" width="10" style="54" customWidth="1"/>
    <col min="23" max="23" width="10" style="54" hidden="1" customWidth="1"/>
    <col min="25" max="25" width="9.85546875" style="53" bestFit="1" customWidth="1"/>
    <col min="26" max="26" width="12.28515625" style="53" customWidth="1"/>
    <col min="27" max="27" width="12.5703125" customWidth="1"/>
    <col min="28" max="28" width="5.5703125" customWidth="1"/>
    <col min="29" max="29" width="35.28515625" customWidth="1"/>
    <col min="30" max="33" width="13.28515625" bestFit="1" customWidth="1"/>
    <col min="34" max="34" width="13.28515625" customWidth="1"/>
    <col min="35" max="35" width="5" customWidth="1"/>
    <col min="36" max="39" width="12.85546875" customWidth="1"/>
    <col min="40" max="40" width="14.5703125" customWidth="1"/>
    <col min="41" max="41" width="31.28515625" customWidth="1"/>
    <col min="252" max="252" width="3.28515625" bestFit="1" customWidth="1"/>
    <col min="253" max="253" width="31.28515625" customWidth="1"/>
    <col min="254" max="255" width="10" customWidth="1"/>
    <col min="256" max="256" width="0" hidden="1" customWidth="1"/>
    <col min="257" max="257" width="3" customWidth="1"/>
    <col min="258" max="258" width="3.28515625" bestFit="1" customWidth="1"/>
    <col min="259" max="259" width="31.28515625" customWidth="1"/>
    <col min="260" max="261" width="10" customWidth="1"/>
    <col min="262" max="262" width="0" hidden="1" customWidth="1"/>
    <col min="263" max="263" width="3" customWidth="1"/>
    <col min="264" max="264" width="3.28515625" bestFit="1" customWidth="1"/>
    <col min="265" max="265" width="31.28515625" customWidth="1"/>
    <col min="266" max="267" width="10" customWidth="1"/>
    <col min="268" max="268" width="0" hidden="1" customWidth="1"/>
    <col min="269" max="269" width="3" customWidth="1"/>
    <col min="270" max="270" width="3.28515625" bestFit="1" customWidth="1"/>
    <col min="271" max="271" width="31.28515625" customWidth="1"/>
    <col min="272" max="273" width="10" customWidth="1"/>
    <col min="274" max="274" width="0" hidden="1" customWidth="1"/>
    <col min="276" max="276" width="9.85546875" bestFit="1" customWidth="1"/>
    <col min="277" max="277" width="12.28515625" customWidth="1"/>
    <col min="279" max="279" width="13.28515625" bestFit="1" customWidth="1"/>
    <col min="280" max="283" width="16" customWidth="1"/>
    <col min="508" max="508" width="3.28515625" bestFit="1" customWidth="1"/>
    <col min="509" max="509" width="31.28515625" customWidth="1"/>
    <col min="510" max="511" width="10" customWidth="1"/>
    <col min="512" max="512" width="0" hidden="1" customWidth="1"/>
    <col min="513" max="513" width="3" customWidth="1"/>
    <col min="514" max="514" width="3.28515625" bestFit="1" customWidth="1"/>
    <col min="515" max="515" width="31.28515625" customWidth="1"/>
    <col min="516" max="517" width="10" customWidth="1"/>
    <col min="518" max="518" width="0" hidden="1" customWidth="1"/>
    <col min="519" max="519" width="3" customWidth="1"/>
    <col min="520" max="520" width="3.28515625" bestFit="1" customWidth="1"/>
    <col min="521" max="521" width="31.28515625" customWidth="1"/>
    <col min="522" max="523" width="10" customWidth="1"/>
    <col min="524" max="524" width="0" hidden="1" customWidth="1"/>
    <col min="525" max="525" width="3" customWidth="1"/>
    <col min="526" max="526" width="3.28515625" bestFit="1" customWidth="1"/>
    <col min="527" max="527" width="31.28515625" customWidth="1"/>
    <col min="528" max="529" width="10" customWidth="1"/>
    <col min="530" max="530" width="0" hidden="1" customWidth="1"/>
    <col min="532" max="532" width="9.85546875" bestFit="1" customWidth="1"/>
    <col min="533" max="533" width="12.28515625" customWidth="1"/>
    <col min="535" max="535" width="13.28515625" bestFit="1" customWidth="1"/>
    <col min="536" max="539" width="16" customWidth="1"/>
    <col min="764" max="764" width="3.28515625" bestFit="1" customWidth="1"/>
    <col min="765" max="765" width="31.28515625" customWidth="1"/>
    <col min="766" max="767" width="10" customWidth="1"/>
    <col min="768" max="768" width="0" hidden="1" customWidth="1"/>
    <col min="769" max="769" width="3" customWidth="1"/>
    <col min="770" max="770" width="3.28515625" bestFit="1" customWidth="1"/>
    <col min="771" max="771" width="31.28515625" customWidth="1"/>
    <col min="772" max="773" width="10" customWidth="1"/>
    <col min="774" max="774" width="0" hidden="1" customWidth="1"/>
    <col min="775" max="775" width="3" customWidth="1"/>
    <col min="776" max="776" width="3.28515625" bestFit="1" customWidth="1"/>
    <col min="777" max="777" width="31.28515625" customWidth="1"/>
    <col min="778" max="779" width="10" customWidth="1"/>
    <col min="780" max="780" width="0" hidden="1" customWidth="1"/>
    <col min="781" max="781" width="3" customWidth="1"/>
    <col min="782" max="782" width="3.28515625" bestFit="1" customWidth="1"/>
    <col min="783" max="783" width="31.28515625" customWidth="1"/>
    <col min="784" max="785" width="10" customWidth="1"/>
    <col min="786" max="786" width="0" hidden="1" customWidth="1"/>
    <col min="788" max="788" width="9.85546875" bestFit="1" customWidth="1"/>
    <col min="789" max="789" width="12.28515625" customWidth="1"/>
    <col min="791" max="791" width="13.28515625" bestFit="1" customWidth="1"/>
    <col min="792" max="795" width="16" customWidth="1"/>
    <col min="1020" max="1020" width="3.28515625" bestFit="1" customWidth="1"/>
    <col min="1021" max="1021" width="31.28515625" customWidth="1"/>
    <col min="1022" max="1023" width="10" customWidth="1"/>
    <col min="1024" max="1024" width="0" hidden="1" customWidth="1"/>
    <col min="1025" max="1025" width="3" customWidth="1"/>
    <col min="1026" max="1026" width="3.28515625" bestFit="1" customWidth="1"/>
    <col min="1027" max="1027" width="31.28515625" customWidth="1"/>
    <col min="1028" max="1029" width="10" customWidth="1"/>
    <col min="1030" max="1030" width="0" hidden="1" customWidth="1"/>
    <col min="1031" max="1031" width="3" customWidth="1"/>
    <col min="1032" max="1032" width="3.28515625" bestFit="1" customWidth="1"/>
    <col min="1033" max="1033" width="31.28515625" customWidth="1"/>
    <col min="1034" max="1035" width="10" customWidth="1"/>
    <col min="1036" max="1036" width="0" hidden="1" customWidth="1"/>
    <col min="1037" max="1037" width="3" customWidth="1"/>
    <col min="1038" max="1038" width="3.28515625" bestFit="1" customWidth="1"/>
    <col min="1039" max="1039" width="31.28515625" customWidth="1"/>
    <col min="1040" max="1041" width="10" customWidth="1"/>
    <col min="1042" max="1042" width="0" hidden="1" customWidth="1"/>
    <col min="1044" max="1044" width="9.85546875" bestFit="1" customWidth="1"/>
    <col min="1045" max="1045" width="12.28515625" customWidth="1"/>
    <col min="1047" max="1047" width="13.28515625" bestFit="1" customWidth="1"/>
    <col min="1048" max="1051" width="16" customWidth="1"/>
    <col min="1276" max="1276" width="3.28515625" bestFit="1" customWidth="1"/>
    <col min="1277" max="1277" width="31.28515625" customWidth="1"/>
    <col min="1278" max="1279" width="10" customWidth="1"/>
    <col min="1280" max="1280" width="0" hidden="1" customWidth="1"/>
    <col min="1281" max="1281" width="3" customWidth="1"/>
    <col min="1282" max="1282" width="3.28515625" bestFit="1" customWidth="1"/>
    <col min="1283" max="1283" width="31.28515625" customWidth="1"/>
    <col min="1284" max="1285" width="10" customWidth="1"/>
    <col min="1286" max="1286" width="0" hidden="1" customWidth="1"/>
    <col min="1287" max="1287" width="3" customWidth="1"/>
    <col min="1288" max="1288" width="3.28515625" bestFit="1" customWidth="1"/>
    <col min="1289" max="1289" width="31.28515625" customWidth="1"/>
    <col min="1290" max="1291" width="10" customWidth="1"/>
    <col min="1292" max="1292" width="0" hidden="1" customWidth="1"/>
    <col min="1293" max="1293" width="3" customWidth="1"/>
    <col min="1294" max="1294" width="3.28515625" bestFit="1" customWidth="1"/>
    <col min="1295" max="1295" width="31.28515625" customWidth="1"/>
    <col min="1296" max="1297" width="10" customWidth="1"/>
    <col min="1298" max="1298" width="0" hidden="1" customWidth="1"/>
    <col min="1300" max="1300" width="9.85546875" bestFit="1" customWidth="1"/>
    <col min="1301" max="1301" width="12.28515625" customWidth="1"/>
    <col min="1303" max="1303" width="13.28515625" bestFit="1" customWidth="1"/>
    <col min="1304" max="1307" width="16" customWidth="1"/>
    <col min="1532" max="1532" width="3.28515625" bestFit="1" customWidth="1"/>
    <col min="1533" max="1533" width="31.28515625" customWidth="1"/>
    <col min="1534" max="1535" width="10" customWidth="1"/>
    <col min="1536" max="1536" width="0" hidden="1" customWidth="1"/>
    <col min="1537" max="1537" width="3" customWidth="1"/>
    <col min="1538" max="1538" width="3.28515625" bestFit="1" customWidth="1"/>
    <col min="1539" max="1539" width="31.28515625" customWidth="1"/>
    <col min="1540" max="1541" width="10" customWidth="1"/>
    <col min="1542" max="1542" width="0" hidden="1" customWidth="1"/>
    <col min="1543" max="1543" width="3" customWidth="1"/>
    <col min="1544" max="1544" width="3.28515625" bestFit="1" customWidth="1"/>
    <col min="1545" max="1545" width="31.28515625" customWidth="1"/>
    <col min="1546" max="1547" width="10" customWidth="1"/>
    <col min="1548" max="1548" width="0" hidden="1" customWidth="1"/>
    <col min="1549" max="1549" width="3" customWidth="1"/>
    <col min="1550" max="1550" width="3.28515625" bestFit="1" customWidth="1"/>
    <col min="1551" max="1551" width="31.28515625" customWidth="1"/>
    <col min="1552" max="1553" width="10" customWidth="1"/>
    <col min="1554" max="1554" width="0" hidden="1" customWidth="1"/>
    <col min="1556" max="1556" width="9.85546875" bestFit="1" customWidth="1"/>
    <col min="1557" max="1557" width="12.28515625" customWidth="1"/>
    <col min="1559" max="1559" width="13.28515625" bestFit="1" customWidth="1"/>
    <col min="1560" max="1563" width="16" customWidth="1"/>
    <col min="1788" max="1788" width="3.28515625" bestFit="1" customWidth="1"/>
    <col min="1789" max="1789" width="31.28515625" customWidth="1"/>
    <col min="1790" max="1791" width="10" customWidth="1"/>
    <col min="1792" max="1792" width="0" hidden="1" customWidth="1"/>
    <col min="1793" max="1793" width="3" customWidth="1"/>
    <col min="1794" max="1794" width="3.28515625" bestFit="1" customWidth="1"/>
    <col min="1795" max="1795" width="31.28515625" customWidth="1"/>
    <col min="1796" max="1797" width="10" customWidth="1"/>
    <col min="1798" max="1798" width="0" hidden="1" customWidth="1"/>
    <col min="1799" max="1799" width="3" customWidth="1"/>
    <col min="1800" max="1800" width="3.28515625" bestFit="1" customWidth="1"/>
    <col min="1801" max="1801" width="31.28515625" customWidth="1"/>
    <col min="1802" max="1803" width="10" customWidth="1"/>
    <col min="1804" max="1804" width="0" hidden="1" customWidth="1"/>
    <col min="1805" max="1805" width="3" customWidth="1"/>
    <col min="1806" max="1806" width="3.28515625" bestFit="1" customWidth="1"/>
    <col min="1807" max="1807" width="31.28515625" customWidth="1"/>
    <col min="1808" max="1809" width="10" customWidth="1"/>
    <col min="1810" max="1810" width="0" hidden="1" customWidth="1"/>
    <col min="1812" max="1812" width="9.85546875" bestFit="1" customWidth="1"/>
    <col min="1813" max="1813" width="12.28515625" customWidth="1"/>
    <col min="1815" max="1815" width="13.28515625" bestFit="1" customWidth="1"/>
    <col min="1816" max="1819" width="16" customWidth="1"/>
    <col min="2044" max="2044" width="3.28515625" bestFit="1" customWidth="1"/>
    <col min="2045" max="2045" width="31.28515625" customWidth="1"/>
    <col min="2046" max="2047" width="10" customWidth="1"/>
    <col min="2048" max="2048" width="0" hidden="1" customWidth="1"/>
    <col min="2049" max="2049" width="3" customWidth="1"/>
    <col min="2050" max="2050" width="3.28515625" bestFit="1" customWidth="1"/>
    <col min="2051" max="2051" width="31.28515625" customWidth="1"/>
    <col min="2052" max="2053" width="10" customWidth="1"/>
    <col min="2054" max="2054" width="0" hidden="1" customWidth="1"/>
    <col min="2055" max="2055" width="3" customWidth="1"/>
    <col min="2056" max="2056" width="3.28515625" bestFit="1" customWidth="1"/>
    <col min="2057" max="2057" width="31.28515625" customWidth="1"/>
    <col min="2058" max="2059" width="10" customWidth="1"/>
    <col min="2060" max="2060" width="0" hidden="1" customWidth="1"/>
    <col min="2061" max="2061" width="3" customWidth="1"/>
    <col min="2062" max="2062" width="3.28515625" bestFit="1" customWidth="1"/>
    <col min="2063" max="2063" width="31.28515625" customWidth="1"/>
    <col min="2064" max="2065" width="10" customWidth="1"/>
    <col min="2066" max="2066" width="0" hidden="1" customWidth="1"/>
    <col min="2068" max="2068" width="9.85546875" bestFit="1" customWidth="1"/>
    <col min="2069" max="2069" width="12.28515625" customWidth="1"/>
    <col min="2071" max="2071" width="13.28515625" bestFit="1" customWidth="1"/>
    <col min="2072" max="2075" width="16" customWidth="1"/>
    <col min="2300" max="2300" width="3.28515625" bestFit="1" customWidth="1"/>
    <col min="2301" max="2301" width="31.28515625" customWidth="1"/>
    <col min="2302" max="2303" width="10" customWidth="1"/>
    <col min="2304" max="2304" width="0" hidden="1" customWidth="1"/>
    <col min="2305" max="2305" width="3" customWidth="1"/>
    <col min="2306" max="2306" width="3.28515625" bestFit="1" customWidth="1"/>
    <col min="2307" max="2307" width="31.28515625" customWidth="1"/>
    <col min="2308" max="2309" width="10" customWidth="1"/>
    <col min="2310" max="2310" width="0" hidden="1" customWidth="1"/>
    <col min="2311" max="2311" width="3" customWidth="1"/>
    <col min="2312" max="2312" width="3.28515625" bestFit="1" customWidth="1"/>
    <col min="2313" max="2313" width="31.28515625" customWidth="1"/>
    <col min="2314" max="2315" width="10" customWidth="1"/>
    <col min="2316" max="2316" width="0" hidden="1" customWidth="1"/>
    <col min="2317" max="2317" width="3" customWidth="1"/>
    <col min="2318" max="2318" width="3.28515625" bestFit="1" customWidth="1"/>
    <col min="2319" max="2319" width="31.28515625" customWidth="1"/>
    <col min="2320" max="2321" width="10" customWidth="1"/>
    <col min="2322" max="2322" width="0" hidden="1" customWidth="1"/>
    <col min="2324" max="2324" width="9.85546875" bestFit="1" customWidth="1"/>
    <col min="2325" max="2325" width="12.28515625" customWidth="1"/>
    <col min="2327" max="2327" width="13.28515625" bestFit="1" customWidth="1"/>
    <col min="2328" max="2331" width="16" customWidth="1"/>
    <col min="2556" max="2556" width="3.28515625" bestFit="1" customWidth="1"/>
    <col min="2557" max="2557" width="31.28515625" customWidth="1"/>
    <col min="2558" max="2559" width="10" customWidth="1"/>
    <col min="2560" max="2560" width="0" hidden="1" customWidth="1"/>
    <col min="2561" max="2561" width="3" customWidth="1"/>
    <col min="2562" max="2562" width="3.28515625" bestFit="1" customWidth="1"/>
    <col min="2563" max="2563" width="31.28515625" customWidth="1"/>
    <col min="2564" max="2565" width="10" customWidth="1"/>
    <col min="2566" max="2566" width="0" hidden="1" customWidth="1"/>
    <col min="2567" max="2567" width="3" customWidth="1"/>
    <col min="2568" max="2568" width="3.28515625" bestFit="1" customWidth="1"/>
    <col min="2569" max="2569" width="31.28515625" customWidth="1"/>
    <col min="2570" max="2571" width="10" customWidth="1"/>
    <col min="2572" max="2572" width="0" hidden="1" customWidth="1"/>
    <col min="2573" max="2573" width="3" customWidth="1"/>
    <col min="2574" max="2574" width="3.28515625" bestFit="1" customWidth="1"/>
    <col min="2575" max="2575" width="31.28515625" customWidth="1"/>
    <col min="2576" max="2577" width="10" customWidth="1"/>
    <col min="2578" max="2578" width="0" hidden="1" customWidth="1"/>
    <col min="2580" max="2580" width="9.85546875" bestFit="1" customWidth="1"/>
    <col min="2581" max="2581" width="12.28515625" customWidth="1"/>
    <col min="2583" max="2583" width="13.28515625" bestFit="1" customWidth="1"/>
    <col min="2584" max="2587" width="16" customWidth="1"/>
    <col min="2812" max="2812" width="3.28515625" bestFit="1" customWidth="1"/>
    <col min="2813" max="2813" width="31.28515625" customWidth="1"/>
    <col min="2814" max="2815" width="10" customWidth="1"/>
    <col min="2816" max="2816" width="0" hidden="1" customWidth="1"/>
    <col min="2817" max="2817" width="3" customWidth="1"/>
    <col min="2818" max="2818" width="3.28515625" bestFit="1" customWidth="1"/>
    <col min="2819" max="2819" width="31.28515625" customWidth="1"/>
    <col min="2820" max="2821" width="10" customWidth="1"/>
    <col min="2822" max="2822" width="0" hidden="1" customWidth="1"/>
    <col min="2823" max="2823" width="3" customWidth="1"/>
    <col min="2824" max="2824" width="3.28515625" bestFit="1" customWidth="1"/>
    <col min="2825" max="2825" width="31.28515625" customWidth="1"/>
    <col min="2826" max="2827" width="10" customWidth="1"/>
    <col min="2828" max="2828" width="0" hidden="1" customWidth="1"/>
    <col min="2829" max="2829" width="3" customWidth="1"/>
    <col min="2830" max="2830" width="3.28515625" bestFit="1" customWidth="1"/>
    <col min="2831" max="2831" width="31.28515625" customWidth="1"/>
    <col min="2832" max="2833" width="10" customWidth="1"/>
    <col min="2834" max="2834" width="0" hidden="1" customWidth="1"/>
    <col min="2836" max="2836" width="9.85546875" bestFit="1" customWidth="1"/>
    <col min="2837" max="2837" width="12.28515625" customWidth="1"/>
    <col min="2839" max="2839" width="13.28515625" bestFit="1" customWidth="1"/>
    <col min="2840" max="2843" width="16" customWidth="1"/>
    <col min="3068" max="3068" width="3.28515625" bestFit="1" customWidth="1"/>
    <col min="3069" max="3069" width="31.28515625" customWidth="1"/>
    <col min="3070" max="3071" width="10" customWidth="1"/>
    <col min="3072" max="3072" width="0" hidden="1" customWidth="1"/>
    <col min="3073" max="3073" width="3" customWidth="1"/>
    <col min="3074" max="3074" width="3.28515625" bestFit="1" customWidth="1"/>
    <col min="3075" max="3075" width="31.28515625" customWidth="1"/>
    <col min="3076" max="3077" width="10" customWidth="1"/>
    <col min="3078" max="3078" width="0" hidden="1" customWidth="1"/>
    <col min="3079" max="3079" width="3" customWidth="1"/>
    <col min="3080" max="3080" width="3.28515625" bestFit="1" customWidth="1"/>
    <col min="3081" max="3081" width="31.28515625" customWidth="1"/>
    <col min="3082" max="3083" width="10" customWidth="1"/>
    <col min="3084" max="3084" width="0" hidden="1" customWidth="1"/>
    <col min="3085" max="3085" width="3" customWidth="1"/>
    <col min="3086" max="3086" width="3.28515625" bestFit="1" customWidth="1"/>
    <col min="3087" max="3087" width="31.28515625" customWidth="1"/>
    <col min="3088" max="3089" width="10" customWidth="1"/>
    <col min="3090" max="3090" width="0" hidden="1" customWidth="1"/>
    <col min="3092" max="3092" width="9.85546875" bestFit="1" customWidth="1"/>
    <col min="3093" max="3093" width="12.28515625" customWidth="1"/>
    <col min="3095" max="3095" width="13.28515625" bestFit="1" customWidth="1"/>
    <col min="3096" max="3099" width="16" customWidth="1"/>
    <col min="3324" max="3324" width="3.28515625" bestFit="1" customWidth="1"/>
    <col min="3325" max="3325" width="31.28515625" customWidth="1"/>
    <col min="3326" max="3327" width="10" customWidth="1"/>
    <col min="3328" max="3328" width="0" hidden="1" customWidth="1"/>
    <col min="3329" max="3329" width="3" customWidth="1"/>
    <col min="3330" max="3330" width="3.28515625" bestFit="1" customWidth="1"/>
    <col min="3331" max="3331" width="31.28515625" customWidth="1"/>
    <col min="3332" max="3333" width="10" customWidth="1"/>
    <col min="3334" max="3334" width="0" hidden="1" customWidth="1"/>
    <col min="3335" max="3335" width="3" customWidth="1"/>
    <col min="3336" max="3336" width="3.28515625" bestFit="1" customWidth="1"/>
    <col min="3337" max="3337" width="31.28515625" customWidth="1"/>
    <col min="3338" max="3339" width="10" customWidth="1"/>
    <col min="3340" max="3340" width="0" hidden="1" customWidth="1"/>
    <col min="3341" max="3341" width="3" customWidth="1"/>
    <col min="3342" max="3342" width="3.28515625" bestFit="1" customWidth="1"/>
    <col min="3343" max="3343" width="31.28515625" customWidth="1"/>
    <col min="3344" max="3345" width="10" customWidth="1"/>
    <col min="3346" max="3346" width="0" hidden="1" customWidth="1"/>
    <col min="3348" max="3348" width="9.85546875" bestFit="1" customWidth="1"/>
    <col min="3349" max="3349" width="12.28515625" customWidth="1"/>
    <col min="3351" max="3351" width="13.28515625" bestFit="1" customWidth="1"/>
    <col min="3352" max="3355" width="16" customWidth="1"/>
    <col min="3580" max="3580" width="3.28515625" bestFit="1" customWidth="1"/>
    <col min="3581" max="3581" width="31.28515625" customWidth="1"/>
    <col min="3582" max="3583" width="10" customWidth="1"/>
    <col min="3584" max="3584" width="0" hidden="1" customWidth="1"/>
    <col min="3585" max="3585" width="3" customWidth="1"/>
    <col min="3586" max="3586" width="3.28515625" bestFit="1" customWidth="1"/>
    <col min="3587" max="3587" width="31.28515625" customWidth="1"/>
    <col min="3588" max="3589" width="10" customWidth="1"/>
    <col min="3590" max="3590" width="0" hidden="1" customWidth="1"/>
    <col min="3591" max="3591" width="3" customWidth="1"/>
    <col min="3592" max="3592" width="3.28515625" bestFit="1" customWidth="1"/>
    <col min="3593" max="3593" width="31.28515625" customWidth="1"/>
    <col min="3594" max="3595" width="10" customWidth="1"/>
    <col min="3596" max="3596" width="0" hidden="1" customWidth="1"/>
    <col min="3597" max="3597" width="3" customWidth="1"/>
    <col min="3598" max="3598" width="3.28515625" bestFit="1" customWidth="1"/>
    <col min="3599" max="3599" width="31.28515625" customWidth="1"/>
    <col min="3600" max="3601" width="10" customWidth="1"/>
    <col min="3602" max="3602" width="0" hidden="1" customWidth="1"/>
    <col min="3604" max="3604" width="9.85546875" bestFit="1" customWidth="1"/>
    <col min="3605" max="3605" width="12.28515625" customWidth="1"/>
    <col min="3607" max="3607" width="13.28515625" bestFit="1" customWidth="1"/>
    <col min="3608" max="3611" width="16" customWidth="1"/>
    <col min="3836" max="3836" width="3.28515625" bestFit="1" customWidth="1"/>
    <col min="3837" max="3837" width="31.28515625" customWidth="1"/>
    <col min="3838" max="3839" width="10" customWidth="1"/>
    <col min="3840" max="3840" width="0" hidden="1" customWidth="1"/>
    <col min="3841" max="3841" width="3" customWidth="1"/>
    <col min="3842" max="3842" width="3.28515625" bestFit="1" customWidth="1"/>
    <col min="3843" max="3843" width="31.28515625" customWidth="1"/>
    <col min="3844" max="3845" width="10" customWidth="1"/>
    <col min="3846" max="3846" width="0" hidden="1" customWidth="1"/>
    <col min="3847" max="3847" width="3" customWidth="1"/>
    <col min="3848" max="3848" width="3.28515625" bestFit="1" customWidth="1"/>
    <col min="3849" max="3849" width="31.28515625" customWidth="1"/>
    <col min="3850" max="3851" width="10" customWidth="1"/>
    <col min="3852" max="3852" width="0" hidden="1" customWidth="1"/>
    <col min="3853" max="3853" width="3" customWidth="1"/>
    <col min="3854" max="3854" width="3.28515625" bestFit="1" customWidth="1"/>
    <col min="3855" max="3855" width="31.28515625" customWidth="1"/>
    <col min="3856" max="3857" width="10" customWidth="1"/>
    <col min="3858" max="3858" width="0" hidden="1" customWidth="1"/>
    <col min="3860" max="3860" width="9.85546875" bestFit="1" customWidth="1"/>
    <col min="3861" max="3861" width="12.28515625" customWidth="1"/>
    <col min="3863" max="3863" width="13.28515625" bestFit="1" customWidth="1"/>
    <col min="3864" max="3867" width="16" customWidth="1"/>
    <col min="4092" max="4092" width="3.28515625" bestFit="1" customWidth="1"/>
    <col min="4093" max="4093" width="31.28515625" customWidth="1"/>
    <col min="4094" max="4095" width="10" customWidth="1"/>
    <col min="4096" max="4096" width="0" hidden="1" customWidth="1"/>
    <col min="4097" max="4097" width="3" customWidth="1"/>
    <col min="4098" max="4098" width="3.28515625" bestFit="1" customWidth="1"/>
    <col min="4099" max="4099" width="31.28515625" customWidth="1"/>
    <col min="4100" max="4101" width="10" customWidth="1"/>
    <col min="4102" max="4102" width="0" hidden="1" customWidth="1"/>
    <col min="4103" max="4103" width="3" customWidth="1"/>
    <col min="4104" max="4104" width="3.28515625" bestFit="1" customWidth="1"/>
    <col min="4105" max="4105" width="31.28515625" customWidth="1"/>
    <col min="4106" max="4107" width="10" customWidth="1"/>
    <col min="4108" max="4108" width="0" hidden="1" customWidth="1"/>
    <col min="4109" max="4109" width="3" customWidth="1"/>
    <col min="4110" max="4110" width="3.28515625" bestFit="1" customWidth="1"/>
    <col min="4111" max="4111" width="31.28515625" customWidth="1"/>
    <col min="4112" max="4113" width="10" customWidth="1"/>
    <col min="4114" max="4114" width="0" hidden="1" customWidth="1"/>
    <col min="4116" max="4116" width="9.85546875" bestFit="1" customWidth="1"/>
    <col min="4117" max="4117" width="12.28515625" customWidth="1"/>
    <col min="4119" max="4119" width="13.28515625" bestFit="1" customWidth="1"/>
    <col min="4120" max="4123" width="16" customWidth="1"/>
    <col min="4348" max="4348" width="3.28515625" bestFit="1" customWidth="1"/>
    <col min="4349" max="4349" width="31.28515625" customWidth="1"/>
    <col min="4350" max="4351" width="10" customWidth="1"/>
    <col min="4352" max="4352" width="0" hidden="1" customWidth="1"/>
    <col min="4353" max="4353" width="3" customWidth="1"/>
    <col min="4354" max="4354" width="3.28515625" bestFit="1" customWidth="1"/>
    <col min="4355" max="4355" width="31.28515625" customWidth="1"/>
    <col min="4356" max="4357" width="10" customWidth="1"/>
    <col min="4358" max="4358" width="0" hidden="1" customWidth="1"/>
    <col min="4359" max="4359" width="3" customWidth="1"/>
    <col min="4360" max="4360" width="3.28515625" bestFit="1" customWidth="1"/>
    <col min="4361" max="4361" width="31.28515625" customWidth="1"/>
    <col min="4362" max="4363" width="10" customWidth="1"/>
    <col min="4364" max="4364" width="0" hidden="1" customWidth="1"/>
    <col min="4365" max="4365" width="3" customWidth="1"/>
    <col min="4366" max="4366" width="3.28515625" bestFit="1" customWidth="1"/>
    <col min="4367" max="4367" width="31.28515625" customWidth="1"/>
    <col min="4368" max="4369" width="10" customWidth="1"/>
    <col min="4370" max="4370" width="0" hidden="1" customWidth="1"/>
    <col min="4372" max="4372" width="9.85546875" bestFit="1" customWidth="1"/>
    <col min="4373" max="4373" width="12.28515625" customWidth="1"/>
    <col min="4375" max="4375" width="13.28515625" bestFit="1" customWidth="1"/>
    <col min="4376" max="4379" width="16" customWidth="1"/>
    <col min="4604" max="4604" width="3.28515625" bestFit="1" customWidth="1"/>
    <col min="4605" max="4605" width="31.28515625" customWidth="1"/>
    <col min="4606" max="4607" width="10" customWidth="1"/>
    <col min="4608" max="4608" width="0" hidden="1" customWidth="1"/>
    <col min="4609" max="4609" width="3" customWidth="1"/>
    <col min="4610" max="4610" width="3.28515625" bestFit="1" customWidth="1"/>
    <col min="4611" max="4611" width="31.28515625" customWidth="1"/>
    <col min="4612" max="4613" width="10" customWidth="1"/>
    <col min="4614" max="4614" width="0" hidden="1" customWidth="1"/>
    <col min="4615" max="4615" width="3" customWidth="1"/>
    <col min="4616" max="4616" width="3.28515625" bestFit="1" customWidth="1"/>
    <col min="4617" max="4617" width="31.28515625" customWidth="1"/>
    <col min="4618" max="4619" width="10" customWidth="1"/>
    <col min="4620" max="4620" width="0" hidden="1" customWidth="1"/>
    <col min="4621" max="4621" width="3" customWidth="1"/>
    <col min="4622" max="4622" width="3.28515625" bestFit="1" customWidth="1"/>
    <col min="4623" max="4623" width="31.28515625" customWidth="1"/>
    <col min="4624" max="4625" width="10" customWidth="1"/>
    <col min="4626" max="4626" width="0" hidden="1" customWidth="1"/>
    <col min="4628" max="4628" width="9.85546875" bestFit="1" customWidth="1"/>
    <col min="4629" max="4629" width="12.28515625" customWidth="1"/>
    <col min="4631" max="4631" width="13.28515625" bestFit="1" customWidth="1"/>
    <col min="4632" max="4635" width="16" customWidth="1"/>
    <col min="4860" max="4860" width="3.28515625" bestFit="1" customWidth="1"/>
    <col min="4861" max="4861" width="31.28515625" customWidth="1"/>
    <col min="4862" max="4863" width="10" customWidth="1"/>
    <col min="4864" max="4864" width="0" hidden="1" customWidth="1"/>
    <col min="4865" max="4865" width="3" customWidth="1"/>
    <col min="4866" max="4866" width="3.28515625" bestFit="1" customWidth="1"/>
    <col min="4867" max="4867" width="31.28515625" customWidth="1"/>
    <col min="4868" max="4869" width="10" customWidth="1"/>
    <col min="4870" max="4870" width="0" hidden="1" customWidth="1"/>
    <col min="4871" max="4871" width="3" customWidth="1"/>
    <col min="4872" max="4872" width="3.28515625" bestFit="1" customWidth="1"/>
    <col min="4873" max="4873" width="31.28515625" customWidth="1"/>
    <col min="4874" max="4875" width="10" customWidth="1"/>
    <col min="4876" max="4876" width="0" hidden="1" customWidth="1"/>
    <col min="4877" max="4877" width="3" customWidth="1"/>
    <col min="4878" max="4878" width="3.28515625" bestFit="1" customWidth="1"/>
    <col min="4879" max="4879" width="31.28515625" customWidth="1"/>
    <col min="4880" max="4881" width="10" customWidth="1"/>
    <col min="4882" max="4882" width="0" hidden="1" customWidth="1"/>
    <col min="4884" max="4884" width="9.85546875" bestFit="1" customWidth="1"/>
    <col min="4885" max="4885" width="12.28515625" customWidth="1"/>
    <col min="4887" max="4887" width="13.28515625" bestFit="1" customWidth="1"/>
    <col min="4888" max="4891" width="16" customWidth="1"/>
    <col min="5116" max="5116" width="3.28515625" bestFit="1" customWidth="1"/>
    <col min="5117" max="5117" width="31.28515625" customWidth="1"/>
    <col min="5118" max="5119" width="10" customWidth="1"/>
    <col min="5120" max="5120" width="0" hidden="1" customWidth="1"/>
    <col min="5121" max="5121" width="3" customWidth="1"/>
    <col min="5122" max="5122" width="3.28515625" bestFit="1" customWidth="1"/>
    <col min="5123" max="5123" width="31.28515625" customWidth="1"/>
    <col min="5124" max="5125" width="10" customWidth="1"/>
    <col min="5126" max="5126" width="0" hidden="1" customWidth="1"/>
    <col min="5127" max="5127" width="3" customWidth="1"/>
    <col min="5128" max="5128" width="3.28515625" bestFit="1" customWidth="1"/>
    <col min="5129" max="5129" width="31.28515625" customWidth="1"/>
    <col min="5130" max="5131" width="10" customWidth="1"/>
    <col min="5132" max="5132" width="0" hidden="1" customWidth="1"/>
    <col min="5133" max="5133" width="3" customWidth="1"/>
    <col min="5134" max="5134" width="3.28515625" bestFit="1" customWidth="1"/>
    <col min="5135" max="5135" width="31.28515625" customWidth="1"/>
    <col min="5136" max="5137" width="10" customWidth="1"/>
    <col min="5138" max="5138" width="0" hidden="1" customWidth="1"/>
    <col min="5140" max="5140" width="9.85546875" bestFit="1" customWidth="1"/>
    <col min="5141" max="5141" width="12.28515625" customWidth="1"/>
    <col min="5143" max="5143" width="13.28515625" bestFit="1" customWidth="1"/>
    <col min="5144" max="5147" width="16" customWidth="1"/>
    <col min="5372" max="5372" width="3.28515625" bestFit="1" customWidth="1"/>
    <col min="5373" max="5373" width="31.28515625" customWidth="1"/>
    <col min="5374" max="5375" width="10" customWidth="1"/>
    <col min="5376" max="5376" width="0" hidden="1" customWidth="1"/>
    <col min="5377" max="5377" width="3" customWidth="1"/>
    <col min="5378" max="5378" width="3.28515625" bestFit="1" customWidth="1"/>
    <col min="5379" max="5379" width="31.28515625" customWidth="1"/>
    <col min="5380" max="5381" width="10" customWidth="1"/>
    <col min="5382" max="5382" width="0" hidden="1" customWidth="1"/>
    <col min="5383" max="5383" width="3" customWidth="1"/>
    <col min="5384" max="5384" width="3.28515625" bestFit="1" customWidth="1"/>
    <col min="5385" max="5385" width="31.28515625" customWidth="1"/>
    <col min="5386" max="5387" width="10" customWidth="1"/>
    <col min="5388" max="5388" width="0" hidden="1" customWidth="1"/>
    <col min="5389" max="5389" width="3" customWidth="1"/>
    <col min="5390" max="5390" width="3.28515625" bestFit="1" customWidth="1"/>
    <col min="5391" max="5391" width="31.28515625" customWidth="1"/>
    <col min="5392" max="5393" width="10" customWidth="1"/>
    <col min="5394" max="5394" width="0" hidden="1" customWidth="1"/>
    <col min="5396" max="5396" width="9.85546875" bestFit="1" customWidth="1"/>
    <col min="5397" max="5397" width="12.28515625" customWidth="1"/>
    <col min="5399" max="5399" width="13.28515625" bestFit="1" customWidth="1"/>
    <col min="5400" max="5403" width="16" customWidth="1"/>
    <col min="5628" max="5628" width="3.28515625" bestFit="1" customWidth="1"/>
    <col min="5629" max="5629" width="31.28515625" customWidth="1"/>
    <col min="5630" max="5631" width="10" customWidth="1"/>
    <col min="5632" max="5632" width="0" hidden="1" customWidth="1"/>
    <col min="5633" max="5633" width="3" customWidth="1"/>
    <col min="5634" max="5634" width="3.28515625" bestFit="1" customWidth="1"/>
    <col min="5635" max="5635" width="31.28515625" customWidth="1"/>
    <col min="5636" max="5637" width="10" customWidth="1"/>
    <col min="5638" max="5638" width="0" hidden="1" customWidth="1"/>
    <col min="5639" max="5639" width="3" customWidth="1"/>
    <col min="5640" max="5640" width="3.28515625" bestFit="1" customWidth="1"/>
    <col min="5641" max="5641" width="31.28515625" customWidth="1"/>
    <col min="5642" max="5643" width="10" customWidth="1"/>
    <col min="5644" max="5644" width="0" hidden="1" customWidth="1"/>
    <col min="5645" max="5645" width="3" customWidth="1"/>
    <col min="5646" max="5646" width="3.28515625" bestFit="1" customWidth="1"/>
    <col min="5647" max="5647" width="31.28515625" customWidth="1"/>
    <col min="5648" max="5649" width="10" customWidth="1"/>
    <col min="5650" max="5650" width="0" hidden="1" customWidth="1"/>
    <col min="5652" max="5652" width="9.85546875" bestFit="1" customWidth="1"/>
    <col min="5653" max="5653" width="12.28515625" customWidth="1"/>
    <col min="5655" max="5655" width="13.28515625" bestFit="1" customWidth="1"/>
    <col min="5656" max="5659" width="16" customWidth="1"/>
    <col min="5884" max="5884" width="3.28515625" bestFit="1" customWidth="1"/>
    <col min="5885" max="5885" width="31.28515625" customWidth="1"/>
    <col min="5886" max="5887" width="10" customWidth="1"/>
    <col min="5888" max="5888" width="0" hidden="1" customWidth="1"/>
    <col min="5889" max="5889" width="3" customWidth="1"/>
    <col min="5890" max="5890" width="3.28515625" bestFit="1" customWidth="1"/>
    <col min="5891" max="5891" width="31.28515625" customWidth="1"/>
    <col min="5892" max="5893" width="10" customWidth="1"/>
    <col min="5894" max="5894" width="0" hidden="1" customWidth="1"/>
    <col min="5895" max="5895" width="3" customWidth="1"/>
    <col min="5896" max="5896" width="3.28515625" bestFit="1" customWidth="1"/>
    <col min="5897" max="5897" width="31.28515625" customWidth="1"/>
    <col min="5898" max="5899" width="10" customWidth="1"/>
    <col min="5900" max="5900" width="0" hidden="1" customWidth="1"/>
    <col min="5901" max="5901" width="3" customWidth="1"/>
    <col min="5902" max="5902" width="3.28515625" bestFit="1" customWidth="1"/>
    <col min="5903" max="5903" width="31.28515625" customWidth="1"/>
    <col min="5904" max="5905" width="10" customWidth="1"/>
    <col min="5906" max="5906" width="0" hidden="1" customWidth="1"/>
    <col min="5908" max="5908" width="9.85546875" bestFit="1" customWidth="1"/>
    <col min="5909" max="5909" width="12.28515625" customWidth="1"/>
    <col min="5911" max="5911" width="13.28515625" bestFit="1" customWidth="1"/>
    <col min="5912" max="5915" width="16" customWidth="1"/>
    <col min="6140" max="6140" width="3.28515625" bestFit="1" customWidth="1"/>
    <col min="6141" max="6141" width="31.28515625" customWidth="1"/>
    <col min="6142" max="6143" width="10" customWidth="1"/>
    <col min="6144" max="6144" width="0" hidden="1" customWidth="1"/>
    <col min="6145" max="6145" width="3" customWidth="1"/>
    <col min="6146" max="6146" width="3.28515625" bestFit="1" customWidth="1"/>
    <col min="6147" max="6147" width="31.28515625" customWidth="1"/>
    <col min="6148" max="6149" width="10" customWidth="1"/>
    <col min="6150" max="6150" width="0" hidden="1" customWidth="1"/>
    <col min="6151" max="6151" width="3" customWidth="1"/>
    <col min="6152" max="6152" width="3.28515625" bestFit="1" customWidth="1"/>
    <col min="6153" max="6153" width="31.28515625" customWidth="1"/>
    <col min="6154" max="6155" width="10" customWidth="1"/>
    <col min="6156" max="6156" width="0" hidden="1" customWidth="1"/>
    <col min="6157" max="6157" width="3" customWidth="1"/>
    <col min="6158" max="6158" width="3.28515625" bestFit="1" customWidth="1"/>
    <col min="6159" max="6159" width="31.28515625" customWidth="1"/>
    <col min="6160" max="6161" width="10" customWidth="1"/>
    <col min="6162" max="6162" width="0" hidden="1" customWidth="1"/>
    <col min="6164" max="6164" width="9.85546875" bestFit="1" customWidth="1"/>
    <col min="6165" max="6165" width="12.28515625" customWidth="1"/>
    <col min="6167" max="6167" width="13.28515625" bestFit="1" customWidth="1"/>
    <col min="6168" max="6171" width="16" customWidth="1"/>
    <col min="6396" max="6396" width="3.28515625" bestFit="1" customWidth="1"/>
    <col min="6397" max="6397" width="31.28515625" customWidth="1"/>
    <col min="6398" max="6399" width="10" customWidth="1"/>
    <col min="6400" max="6400" width="0" hidden="1" customWidth="1"/>
    <col min="6401" max="6401" width="3" customWidth="1"/>
    <col min="6402" max="6402" width="3.28515625" bestFit="1" customWidth="1"/>
    <col min="6403" max="6403" width="31.28515625" customWidth="1"/>
    <col min="6404" max="6405" width="10" customWidth="1"/>
    <col min="6406" max="6406" width="0" hidden="1" customWidth="1"/>
    <col min="6407" max="6407" width="3" customWidth="1"/>
    <col min="6408" max="6408" width="3.28515625" bestFit="1" customWidth="1"/>
    <col min="6409" max="6409" width="31.28515625" customWidth="1"/>
    <col min="6410" max="6411" width="10" customWidth="1"/>
    <col min="6412" max="6412" width="0" hidden="1" customWidth="1"/>
    <col min="6413" max="6413" width="3" customWidth="1"/>
    <col min="6414" max="6414" width="3.28515625" bestFit="1" customWidth="1"/>
    <col min="6415" max="6415" width="31.28515625" customWidth="1"/>
    <col min="6416" max="6417" width="10" customWidth="1"/>
    <col min="6418" max="6418" width="0" hidden="1" customWidth="1"/>
    <col min="6420" max="6420" width="9.85546875" bestFit="1" customWidth="1"/>
    <col min="6421" max="6421" width="12.28515625" customWidth="1"/>
    <col min="6423" max="6423" width="13.28515625" bestFit="1" customWidth="1"/>
    <col min="6424" max="6427" width="16" customWidth="1"/>
    <col min="6652" max="6652" width="3.28515625" bestFit="1" customWidth="1"/>
    <col min="6653" max="6653" width="31.28515625" customWidth="1"/>
    <col min="6654" max="6655" width="10" customWidth="1"/>
    <col min="6656" max="6656" width="0" hidden="1" customWidth="1"/>
    <col min="6657" max="6657" width="3" customWidth="1"/>
    <col min="6658" max="6658" width="3.28515625" bestFit="1" customWidth="1"/>
    <col min="6659" max="6659" width="31.28515625" customWidth="1"/>
    <col min="6660" max="6661" width="10" customWidth="1"/>
    <col min="6662" max="6662" width="0" hidden="1" customWidth="1"/>
    <col min="6663" max="6663" width="3" customWidth="1"/>
    <col min="6664" max="6664" width="3.28515625" bestFit="1" customWidth="1"/>
    <col min="6665" max="6665" width="31.28515625" customWidth="1"/>
    <col min="6666" max="6667" width="10" customWidth="1"/>
    <col min="6668" max="6668" width="0" hidden="1" customWidth="1"/>
    <col min="6669" max="6669" width="3" customWidth="1"/>
    <col min="6670" max="6670" width="3.28515625" bestFit="1" customWidth="1"/>
    <col min="6671" max="6671" width="31.28515625" customWidth="1"/>
    <col min="6672" max="6673" width="10" customWidth="1"/>
    <col min="6674" max="6674" width="0" hidden="1" customWidth="1"/>
    <col min="6676" max="6676" width="9.85546875" bestFit="1" customWidth="1"/>
    <col min="6677" max="6677" width="12.28515625" customWidth="1"/>
    <col min="6679" max="6679" width="13.28515625" bestFit="1" customWidth="1"/>
    <col min="6680" max="6683" width="16" customWidth="1"/>
    <col min="6908" max="6908" width="3.28515625" bestFit="1" customWidth="1"/>
    <col min="6909" max="6909" width="31.28515625" customWidth="1"/>
    <col min="6910" max="6911" width="10" customWidth="1"/>
    <col min="6912" max="6912" width="0" hidden="1" customWidth="1"/>
    <col min="6913" max="6913" width="3" customWidth="1"/>
    <col min="6914" max="6914" width="3.28515625" bestFit="1" customWidth="1"/>
    <col min="6915" max="6915" width="31.28515625" customWidth="1"/>
    <col min="6916" max="6917" width="10" customWidth="1"/>
    <col min="6918" max="6918" width="0" hidden="1" customWidth="1"/>
    <col min="6919" max="6919" width="3" customWidth="1"/>
    <col min="6920" max="6920" width="3.28515625" bestFit="1" customWidth="1"/>
    <col min="6921" max="6921" width="31.28515625" customWidth="1"/>
    <col min="6922" max="6923" width="10" customWidth="1"/>
    <col min="6924" max="6924" width="0" hidden="1" customWidth="1"/>
    <col min="6925" max="6925" width="3" customWidth="1"/>
    <col min="6926" max="6926" width="3.28515625" bestFit="1" customWidth="1"/>
    <col min="6927" max="6927" width="31.28515625" customWidth="1"/>
    <col min="6928" max="6929" width="10" customWidth="1"/>
    <col min="6930" max="6930" width="0" hidden="1" customWidth="1"/>
    <col min="6932" max="6932" width="9.85546875" bestFit="1" customWidth="1"/>
    <col min="6933" max="6933" width="12.28515625" customWidth="1"/>
    <col min="6935" max="6935" width="13.28515625" bestFit="1" customWidth="1"/>
    <col min="6936" max="6939" width="16" customWidth="1"/>
    <col min="7164" max="7164" width="3.28515625" bestFit="1" customWidth="1"/>
    <col min="7165" max="7165" width="31.28515625" customWidth="1"/>
    <col min="7166" max="7167" width="10" customWidth="1"/>
    <col min="7168" max="7168" width="0" hidden="1" customWidth="1"/>
    <col min="7169" max="7169" width="3" customWidth="1"/>
    <col min="7170" max="7170" width="3.28515625" bestFit="1" customWidth="1"/>
    <col min="7171" max="7171" width="31.28515625" customWidth="1"/>
    <col min="7172" max="7173" width="10" customWidth="1"/>
    <col min="7174" max="7174" width="0" hidden="1" customWidth="1"/>
    <col min="7175" max="7175" width="3" customWidth="1"/>
    <col min="7176" max="7176" width="3.28515625" bestFit="1" customWidth="1"/>
    <col min="7177" max="7177" width="31.28515625" customWidth="1"/>
    <col min="7178" max="7179" width="10" customWidth="1"/>
    <col min="7180" max="7180" width="0" hidden="1" customWidth="1"/>
    <col min="7181" max="7181" width="3" customWidth="1"/>
    <col min="7182" max="7182" width="3.28515625" bestFit="1" customWidth="1"/>
    <col min="7183" max="7183" width="31.28515625" customWidth="1"/>
    <col min="7184" max="7185" width="10" customWidth="1"/>
    <col min="7186" max="7186" width="0" hidden="1" customWidth="1"/>
    <col min="7188" max="7188" width="9.85546875" bestFit="1" customWidth="1"/>
    <col min="7189" max="7189" width="12.28515625" customWidth="1"/>
    <col min="7191" max="7191" width="13.28515625" bestFit="1" customWidth="1"/>
    <col min="7192" max="7195" width="16" customWidth="1"/>
    <col min="7420" max="7420" width="3.28515625" bestFit="1" customWidth="1"/>
    <col min="7421" max="7421" width="31.28515625" customWidth="1"/>
    <col min="7422" max="7423" width="10" customWidth="1"/>
    <col min="7424" max="7424" width="0" hidden="1" customWidth="1"/>
    <col min="7425" max="7425" width="3" customWidth="1"/>
    <col min="7426" max="7426" width="3.28515625" bestFit="1" customWidth="1"/>
    <col min="7427" max="7427" width="31.28515625" customWidth="1"/>
    <col min="7428" max="7429" width="10" customWidth="1"/>
    <col min="7430" max="7430" width="0" hidden="1" customWidth="1"/>
    <col min="7431" max="7431" width="3" customWidth="1"/>
    <col min="7432" max="7432" width="3.28515625" bestFit="1" customWidth="1"/>
    <col min="7433" max="7433" width="31.28515625" customWidth="1"/>
    <col min="7434" max="7435" width="10" customWidth="1"/>
    <col min="7436" max="7436" width="0" hidden="1" customWidth="1"/>
    <col min="7437" max="7437" width="3" customWidth="1"/>
    <col min="7438" max="7438" width="3.28515625" bestFit="1" customWidth="1"/>
    <col min="7439" max="7439" width="31.28515625" customWidth="1"/>
    <col min="7440" max="7441" width="10" customWidth="1"/>
    <col min="7442" max="7442" width="0" hidden="1" customWidth="1"/>
    <col min="7444" max="7444" width="9.85546875" bestFit="1" customWidth="1"/>
    <col min="7445" max="7445" width="12.28515625" customWidth="1"/>
    <col min="7447" max="7447" width="13.28515625" bestFit="1" customWidth="1"/>
    <col min="7448" max="7451" width="16" customWidth="1"/>
    <col min="7676" max="7676" width="3.28515625" bestFit="1" customWidth="1"/>
    <col min="7677" max="7677" width="31.28515625" customWidth="1"/>
    <col min="7678" max="7679" width="10" customWidth="1"/>
    <col min="7680" max="7680" width="0" hidden="1" customWidth="1"/>
    <col min="7681" max="7681" width="3" customWidth="1"/>
    <col min="7682" max="7682" width="3.28515625" bestFit="1" customWidth="1"/>
    <col min="7683" max="7683" width="31.28515625" customWidth="1"/>
    <col min="7684" max="7685" width="10" customWidth="1"/>
    <col min="7686" max="7686" width="0" hidden="1" customWidth="1"/>
    <col min="7687" max="7687" width="3" customWidth="1"/>
    <col min="7688" max="7688" width="3.28515625" bestFit="1" customWidth="1"/>
    <col min="7689" max="7689" width="31.28515625" customWidth="1"/>
    <col min="7690" max="7691" width="10" customWidth="1"/>
    <col min="7692" max="7692" width="0" hidden="1" customWidth="1"/>
    <col min="7693" max="7693" width="3" customWidth="1"/>
    <col min="7694" max="7694" width="3.28515625" bestFit="1" customWidth="1"/>
    <col min="7695" max="7695" width="31.28515625" customWidth="1"/>
    <col min="7696" max="7697" width="10" customWidth="1"/>
    <col min="7698" max="7698" width="0" hidden="1" customWidth="1"/>
    <col min="7700" max="7700" width="9.85546875" bestFit="1" customWidth="1"/>
    <col min="7701" max="7701" width="12.28515625" customWidth="1"/>
    <col min="7703" max="7703" width="13.28515625" bestFit="1" customWidth="1"/>
    <col min="7704" max="7707" width="16" customWidth="1"/>
    <col min="7932" max="7932" width="3.28515625" bestFit="1" customWidth="1"/>
    <col min="7933" max="7933" width="31.28515625" customWidth="1"/>
    <col min="7934" max="7935" width="10" customWidth="1"/>
    <col min="7936" max="7936" width="0" hidden="1" customWidth="1"/>
    <col min="7937" max="7937" width="3" customWidth="1"/>
    <col min="7938" max="7938" width="3.28515625" bestFit="1" customWidth="1"/>
    <col min="7939" max="7939" width="31.28515625" customWidth="1"/>
    <col min="7940" max="7941" width="10" customWidth="1"/>
    <col min="7942" max="7942" width="0" hidden="1" customWidth="1"/>
    <col min="7943" max="7943" width="3" customWidth="1"/>
    <col min="7944" max="7944" width="3.28515625" bestFit="1" customWidth="1"/>
    <col min="7945" max="7945" width="31.28515625" customWidth="1"/>
    <col min="7946" max="7947" width="10" customWidth="1"/>
    <col min="7948" max="7948" width="0" hidden="1" customWidth="1"/>
    <col min="7949" max="7949" width="3" customWidth="1"/>
    <col min="7950" max="7950" width="3.28515625" bestFit="1" customWidth="1"/>
    <col min="7951" max="7951" width="31.28515625" customWidth="1"/>
    <col min="7952" max="7953" width="10" customWidth="1"/>
    <col min="7954" max="7954" width="0" hidden="1" customWidth="1"/>
    <col min="7956" max="7956" width="9.85546875" bestFit="1" customWidth="1"/>
    <col min="7957" max="7957" width="12.28515625" customWidth="1"/>
    <col min="7959" max="7959" width="13.28515625" bestFit="1" customWidth="1"/>
    <col min="7960" max="7963" width="16" customWidth="1"/>
    <col min="8188" max="8188" width="3.28515625" bestFit="1" customWidth="1"/>
    <col min="8189" max="8189" width="31.28515625" customWidth="1"/>
    <col min="8190" max="8191" width="10" customWidth="1"/>
    <col min="8192" max="8192" width="0" hidden="1" customWidth="1"/>
    <col min="8193" max="8193" width="3" customWidth="1"/>
    <col min="8194" max="8194" width="3.28515625" bestFit="1" customWidth="1"/>
    <col min="8195" max="8195" width="31.28515625" customWidth="1"/>
    <col min="8196" max="8197" width="10" customWidth="1"/>
    <col min="8198" max="8198" width="0" hidden="1" customWidth="1"/>
    <col min="8199" max="8199" width="3" customWidth="1"/>
    <col min="8200" max="8200" width="3.28515625" bestFit="1" customWidth="1"/>
    <col min="8201" max="8201" width="31.28515625" customWidth="1"/>
    <col min="8202" max="8203" width="10" customWidth="1"/>
    <col min="8204" max="8204" width="0" hidden="1" customWidth="1"/>
    <col min="8205" max="8205" width="3" customWidth="1"/>
    <col min="8206" max="8206" width="3.28515625" bestFit="1" customWidth="1"/>
    <col min="8207" max="8207" width="31.28515625" customWidth="1"/>
    <col min="8208" max="8209" width="10" customWidth="1"/>
    <col min="8210" max="8210" width="0" hidden="1" customWidth="1"/>
    <col min="8212" max="8212" width="9.85546875" bestFit="1" customWidth="1"/>
    <col min="8213" max="8213" width="12.28515625" customWidth="1"/>
    <col min="8215" max="8215" width="13.28515625" bestFit="1" customWidth="1"/>
    <col min="8216" max="8219" width="16" customWidth="1"/>
    <col min="8444" max="8444" width="3.28515625" bestFit="1" customWidth="1"/>
    <col min="8445" max="8445" width="31.28515625" customWidth="1"/>
    <col min="8446" max="8447" width="10" customWidth="1"/>
    <col min="8448" max="8448" width="0" hidden="1" customWidth="1"/>
    <col min="8449" max="8449" width="3" customWidth="1"/>
    <col min="8450" max="8450" width="3.28515625" bestFit="1" customWidth="1"/>
    <col min="8451" max="8451" width="31.28515625" customWidth="1"/>
    <col min="8452" max="8453" width="10" customWidth="1"/>
    <col min="8454" max="8454" width="0" hidden="1" customWidth="1"/>
    <col min="8455" max="8455" width="3" customWidth="1"/>
    <col min="8456" max="8456" width="3.28515625" bestFit="1" customWidth="1"/>
    <col min="8457" max="8457" width="31.28515625" customWidth="1"/>
    <col min="8458" max="8459" width="10" customWidth="1"/>
    <col min="8460" max="8460" width="0" hidden="1" customWidth="1"/>
    <col min="8461" max="8461" width="3" customWidth="1"/>
    <col min="8462" max="8462" width="3.28515625" bestFit="1" customWidth="1"/>
    <col min="8463" max="8463" width="31.28515625" customWidth="1"/>
    <col min="8464" max="8465" width="10" customWidth="1"/>
    <col min="8466" max="8466" width="0" hidden="1" customWidth="1"/>
    <col min="8468" max="8468" width="9.85546875" bestFit="1" customWidth="1"/>
    <col min="8469" max="8469" width="12.28515625" customWidth="1"/>
    <col min="8471" max="8471" width="13.28515625" bestFit="1" customWidth="1"/>
    <col min="8472" max="8475" width="16" customWidth="1"/>
    <col min="8700" max="8700" width="3.28515625" bestFit="1" customWidth="1"/>
    <col min="8701" max="8701" width="31.28515625" customWidth="1"/>
    <col min="8702" max="8703" width="10" customWidth="1"/>
    <col min="8704" max="8704" width="0" hidden="1" customWidth="1"/>
    <col min="8705" max="8705" width="3" customWidth="1"/>
    <col min="8706" max="8706" width="3.28515625" bestFit="1" customWidth="1"/>
    <col min="8707" max="8707" width="31.28515625" customWidth="1"/>
    <col min="8708" max="8709" width="10" customWidth="1"/>
    <col min="8710" max="8710" width="0" hidden="1" customWidth="1"/>
    <col min="8711" max="8711" width="3" customWidth="1"/>
    <col min="8712" max="8712" width="3.28515625" bestFit="1" customWidth="1"/>
    <col min="8713" max="8713" width="31.28515625" customWidth="1"/>
    <col min="8714" max="8715" width="10" customWidth="1"/>
    <col min="8716" max="8716" width="0" hidden="1" customWidth="1"/>
    <col min="8717" max="8717" width="3" customWidth="1"/>
    <col min="8718" max="8718" width="3.28515625" bestFit="1" customWidth="1"/>
    <col min="8719" max="8719" width="31.28515625" customWidth="1"/>
    <col min="8720" max="8721" width="10" customWidth="1"/>
    <col min="8722" max="8722" width="0" hidden="1" customWidth="1"/>
    <col min="8724" max="8724" width="9.85546875" bestFit="1" customWidth="1"/>
    <col min="8725" max="8725" width="12.28515625" customWidth="1"/>
    <col min="8727" max="8727" width="13.28515625" bestFit="1" customWidth="1"/>
    <col min="8728" max="8731" width="16" customWidth="1"/>
    <col min="8956" max="8956" width="3.28515625" bestFit="1" customWidth="1"/>
    <col min="8957" max="8957" width="31.28515625" customWidth="1"/>
    <col min="8958" max="8959" width="10" customWidth="1"/>
    <col min="8960" max="8960" width="0" hidden="1" customWidth="1"/>
    <col min="8961" max="8961" width="3" customWidth="1"/>
    <col min="8962" max="8962" width="3.28515625" bestFit="1" customWidth="1"/>
    <col min="8963" max="8963" width="31.28515625" customWidth="1"/>
    <col min="8964" max="8965" width="10" customWidth="1"/>
    <col min="8966" max="8966" width="0" hidden="1" customWidth="1"/>
    <col min="8967" max="8967" width="3" customWidth="1"/>
    <col min="8968" max="8968" width="3.28515625" bestFit="1" customWidth="1"/>
    <col min="8969" max="8969" width="31.28515625" customWidth="1"/>
    <col min="8970" max="8971" width="10" customWidth="1"/>
    <col min="8972" max="8972" width="0" hidden="1" customWidth="1"/>
    <col min="8973" max="8973" width="3" customWidth="1"/>
    <col min="8974" max="8974" width="3.28515625" bestFit="1" customWidth="1"/>
    <col min="8975" max="8975" width="31.28515625" customWidth="1"/>
    <col min="8976" max="8977" width="10" customWidth="1"/>
    <col min="8978" max="8978" width="0" hidden="1" customWidth="1"/>
    <col min="8980" max="8980" width="9.85546875" bestFit="1" customWidth="1"/>
    <col min="8981" max="8981" width="12.28515625" customWidth="1"/>
    <col min="8983" max="8983" width="13.28515625" bestFit="1" customWidth="1"/>
    <col min="8984" max="8987" width="16" customWidth="1"/>
    <col min="9212" max="9212" width="3.28515625" bestFit="1" customWidth="1"/>
    <col min="9213" max="9213" width="31.28515625" customWidth="1"/>
    <col min="9214" max="9215" width="10" customWidth="1"/>
    <col min="9216" max="9216" width="0" hidden="1" customWidth="1"/>
    <col min="9217" max="9217" width="3" customWidth="1"/>
    <col min="9218" max="9218" width="3.28515625" bestFit="1" customWidth="1"/>
    <col min="9219" max="9219" width="31.28515625" customWidth="1"/>
    <col min="9220" max="9221" width="10" customWidth="1"/>
    <col min="9222" max="9222" width="0" hidden="1" customWidth="1"/>
    <col min="9223" max="9223" width="3" customWidth="1"/>
    <col min="9224" max="9224" width="3.28515625" bestFit="1" customWidth="1"/>
    <col min="9225" max="9225" width="31.28515625" customWidth="1"/>
    <col min="9226" max="9227" width="10" customWidth="1"/>
    <col min="9228" max="9228" width="0" hidden="1" customWidth="1"/>
    <col min="9229" max="9229" width="3" customWidth="1"/>
    <col min="9230" max="9230" width="3.28515625" bestFit="1" customWidth="1"/>
    <col min="9231" max="9231" width="31.28515625" customWidth="1"/>
    <col min="9232" max="9233" width="10" customWidth="1"/>
    <col min="9234" max="9234" width="0" hidden="1" customWidth="1"/>
    <col min="9236" max="9236" width="9.85546875" bestFit="1" customWidth="1"/>
    <col min="9237" max="9237" width="12.28515625" customWidth="1"/>
    <col min="9239" max="9239" width="13.28515625" bestFit="1" customWidth="1"/>
    <col min="9240" max="9243" width="16" customWidth="1"/>
    <col min="9468" max="9468" width="3.28515625" bestFit="1" customWidth="1"/>
    <col min="9469" max="9469" width="31.28515625" customWidth="1"/>
    <col min="9470" max="9471" width="10" customWidth="1"/>
    <col min="9472" max="9472" width="0" hidden="1" customWidth="1"/>
    <col min="9473" max="9473" width="3" customWidth="1"/>
    <col min="9474" max="9474" width="3.28515625" bestFit="1" customWidth="1"/>
    <col min="9475" max="9475" width="31.28515625" customWidth="1"/>
    <col min="9476" max="9477" width="10" customWidth="1"/>
    <col min="9478" max="9478" width="0" hidden="1" customWidth="1"/>
    <col min="9479" max="9479" width="3" customWidth="1"/>
    <col min="9480" max="9480" width="3.28515625" bestFit="1" customWidth="1"/>
    <col min="9481" max="9481" width="31.28515625" customWidth="1"/>
    <col min="9482" max="9483" width="10" customWidth="1"/>
    <col min="9484" max="9484" width="0" hidden="1" customWidth="1"/>
    <col min="9485" max="9485" width="3" customWidth="1"/>
    <col min="9486" max="9486" width="3.28515625" bestFit="1" customWidth="1"/>
    <col min="9487" max="9487" width="31.28515625" customWidth="1"/>
    <col min="9488" max="9489" width="10" customWidth="1"/>
    <col min="9490" max="9490" width="0" hidden="1" customWidth="1"/>
    <col min="9492" max="9492" width="9.85546875" bestFit="1" customWidth="1"/>
    <col min="9493" max="9493" width="12.28515625" customWidth="1"/>
    <col min="9495" max="9495" width="13.28515625" bestFit="1" customWidth="1"/>
    <col min="9496" max="9499" width="16" customWidth="1"/>
    <col min="9724" max="9724" width="3.28515625" bestFit="1" customWidth="1"/>
    <col min="9725" max="9725" width="31.28515625" customWidth="1"/>
    <col min="9726" max="9727" width="10" customWidth="1"/>
    <col min="9728" max="9728" width="0" hidden="1" customWidth="1"/>
    <col min="9729" max="9729" width="3" customWidth="1"/>
    <col min="9730" max="9730" width="3.28515625" bestFit="1" customWidth="1"/>
    <col min="9731" max="9731" width="31.28515625" customWidth="1"/>
    <col min="9732" max="9733" width="10" customWidth="1"/>
    <col min="9734" max="9734" width="0" hidden="1" customWidth="1"/>
    <col min="9735" max="9735" width="3" customWidth="1"/>
    <col min="9736" max="9736" width="3.28515625" bestFit="1" customWidth="1"/>
    <col min="9737" max="9737" width="31.28515625" customWidth="1"/>
    <col min="9738" max="9739" width="10" customWidth="1"/>
    <col min="9740" max="9740" width="0" hidden="1" customWidth="1"/>
    <col min="9741" max="9741" width="3" customWidth="1"/>
    <col min="9742" max="9742" width="3.28515625" bestFit="1" customWidth="1"/>
    <col min="9743" max="9743" width="31.28515625" customWidth="1"/>
    <col min="9744" max="9745" width="10" customWidth="1"/>
    <col min="9746" max="9746" width="0" hidden="1" customWidth="1"/>
    <col min="9748" max="9748" width="9.85546875" bestFit="1" customWidth="1"/>
    <col min="9749" max="9749" width="12.28515625" customWidth="1"/>
    <col min="9751" max="9751" width="13.28515625" bestFit="1" customWidth="1"/>
    <col min="9752" max="9755" width="16" customWidth="1"/>
    <col min="9980" max="9980" width="3.28515625" bestFit="1" customWidth="1"/>
    <col min="9981" max="9981" width="31.28515625" customWidth="1"/>
    <col min="9982" max="9983" width="10" customWidth="1"/>
    <col min="9984" max="9984" width="0" hidden="1" customWidth="1"/>
    <col min="9985" max="9985" width="3" customWidth="1"/>
    <col min="9986" max="9986" width="3.28515625" bestFit="1" customWidth="1"/>
    <col min="9987" max="9987" width="31.28515625" customWidth="1"/>
    <col min="9988" max="9989" width="10" customWidth="1"/>
    <col min="9990" max="9990" width="0" hidden="1" customWidth="1"/>
    <col min="9991" max="9991" width="3" customWidth="1"/>
    <col min="9992" max="9992" width="3.28515625" bestFit="1" customWidth="1"/>
    <col min="9993" max="9993" width="31.28515625" customWidth="1"/>
    <col min="9994" max="9995" width="10" customWidth="1"/>
    <col min="9996" max="9996" width="0" hidden="1" customWidth="1"/>
    <col min="9997" max="9997" width="3" customWidth="1"/>
    <col min="9998" max="9998" width="3.28515625" bestFit="1" customWidth="1"/>
    <col min="9999" max="9999" width="31.28515625" customWidth="1"/>
    <col min="10000" max="10001" width="10" customWidth="1"/>
    <col min="10002" max="10002" width="0" hidden="1" customWidth="1"/>
    <col min="10004" max="10004" width="9.85546875" bestFit="1" customWidth="1"/>
    <col min="10005" max="10005" width="12.28515625" customWidth="1"/>
    <col min="10007" max="10007" width="13.28515625" bestFit="1" customWidth="1"/>
    <col min="10008" max="10011" width="16" customWidth="1"/>
    <col min="10236" max="10236" width="3.28515625" bestFit="1" customWidth="1"/>
    <col min="10237" max="10237" width="31.28515625" customWidth="1"/>
    <col min="10238" max="10239" width="10" customWidth="1"/>
    <col min="10240" max="10240" width="0" hidden="1" customWidth="1"/>
    <col min="10241" max="10241" width="3" customWidth="1"/>
    <col min="10242" max="10242" width="3.28515625" bestFit="1" customWidth="1"/>
    <col min="10243" max="10243" width="31.28515625" customWidth="1"/>
    <col min="10244" max="10245" width="10" customWidth="1"/>
    <col min="10246" max="10246" width="0" hidden="1" customWidth="1"/>
    <col min="10247" max="10247" width="3" customWidth="1"/>
    <col min="10248" max="10248" width="3.28515625" bestFit="1" customWidth="1"/>
    <col min="10249" max="10249" width="31.28515625" customWidth="1"/>
    <col min="10250" max="10251" width="10" customWidth="1"/>
    <col min="10252" max="10252" width="0" hidden="1" customWidth="1"/>
    <col min="10253" max="10253" width="3" customWidth="1"/>
    <col min="10254" max="10254" width="3.28515625" bestFit="1" customWidth="1"/>
    <col min="10255" max="10255" width="31.28515625" customWidth="1"/>
    <col min="10256" max="10257" width="10" customWidth="1"/>
    <col min="10258" max="10258" width="0" hidden="1" customWidth="1"/>
    <col min="10260" max="10260" width="9.85546875" bestFit="1" customWidth="1"/>
    <col min="10261" max="10261" width="12.28515625" customWidth="1"/>
    <col min="10263" max="10263" width="13.28515625" bestFit="1" customWidth="1"/>
    <col min="10264" max="10267" width="16" customWidth="1"/>
    <col min="10492" max="10492" width="3.28515625" bestFit="1" customWidth="1"/>
    <col min="10493" max="10493" width="31.28515625" customWidth="1"/>
    <col min="10494" max="10495" width="10" customWidth="1"/>
    <col min="10496" max="10496" width="0" hidden="1" customWidth="1"/>
    <col min="10497" max="10497" width="3" customWidth="1"/>
    <col min="10498" max="10498" width="3.28515625" bestFit="1" customWidth="1"/>
    <col min="10499" max="10499" width="31.28515625" customWidth="1"/>
    <col min="10500" max="10501" width="10" customWidth="1"/>
    <col min="10502" max="10502" width="0" hidden="1" customWidth="1"/>
    <col min="10503" max="10503" width="3" customWidth="1"/>
    <col min="10504" max="10504" width="3.28515625" bestFit="1" customWidth="1"/>
    <col min="10505" max="10505" width="31.28515625" customWidth="1"/>
    <col min="10506" max="10507" width="10" customWidth="1"/>
    <col min="10508" max="10508" width="0" hidden="1" customWidth="1"/>
    <col min="10509" max="10509" width="3" customWidth="1"/>
    <col min="10510" max="10510" width="3.28515625" bestFit="1" customWidth="1"/>
    <col min="10511" max="10511" width="31.28515625" customWidth="1"/>
    <col min="10512" max="10513" width="10" customWidth="1"/>
    <col min="10514" max="10514" width="0" hidden="1" customWidth="1"/>
    <col min="10516" max="10516" width="9.85546875" bestFit="1" customWidth="1"/>
    <col min="10517" max="10517" width="12.28515625" customWidth="1"/>
    <col min="10519" max="10519" width="13.28515625" bestFit="1" customWidth="1"/>
    <col min="10520" max="10523" width="16" customWidth="1"/>
    <col min="10748" max="10748" width="3.28515625" bestFit="1" customWidth="1"/>
    <col min="10749" max="10749" width="31.28515625" customWidth="1"/>
    <col min="10750" max="10751" width="10" customWidth="1"/>
    <col min="10752" max="10752" width="0" hidden="1" customWidth="1"/>
    <col min="10753" max="10753" width="3" customWidth="1"/>
    <col min="10754" max="10754" width="3.28515625" bestFit="1" customWidth="1"/>
    <col min="10755" max="10755" width="31.28515625" customWidth="1"/>
    <col min="10756" max="10757" width="10" customWidth="1"/>
    <col min="10758" max="10758" width="0" hidden="1" customWidth="1"/>
    <col min="10759" max="10759" width="3" customWidth="1"/>
    <col min="10760" max="10760" width="3.28515625" bestFit="1" customWidth="1"/>
    <col min="10761" max="10761" width="31.28515625" customWidth="1"/>
    <col min="10762" max="10763" width="10" customWidth="1"/>
    <col min="10764" max="10764" width="0" hidden="1" customWidth="1"/>
    <col min="10765" max="10765" width="3" customWidth="1"/>
    <col min="10766" max="10766" width="3.28515625" bestFit="1" customWidth="1"/>
    <col min="10767" max="10767" width="31.28515625" customWidth="1"/>
    <col min="10768" max="10769" width="10" customWidth="1"/>
    <col min="10770" max="10770" width="0" hidden="1" customWidth="1"/>
    <col min="10772" max="10772" width="9.85546875" bestFit="1" customWidth="1"/>
    <col min="10773" max="10773" width="12.28515625" customWidth="1"/>
    <col min="10775" max="10775" width="13.28515625" bestFit="1" customWidth="1"/>
    <col min="10776" max="10779" width="16" customWidth="1"/>
    <col min="11004" max="11004" width="3.28515625" bestFit="1" customWidth="1"/>
    <col min="11005" max="11005" width="31.28515625" customWidth="1"/>
    <col min="11006" max="11007" width="10" customWidth="1"/>
    <col min="11008" max="11008" width="0" hidden="1" customWidth="1"/>
    <col min="11009" max="11009" width="3" customWidth="1"/>
    <col min="11010" max="11010" width="3.28515625" bestFit="1" customWidth="1"/>
    <col min="11011" max="11011" width="31.28515625" customWidth="1"/>
    <col min="11012" max="11013" width="10" customWidth="1"/>
    <col min="11014" max="11014" width="0" hidden="1" customWidth="1"/>
    <col min="11015" max="11015" width="3" customWidth="1"/>
    <col min="11016" max="11016" width="3.28515625" bestFit="1" customWidth="1"/>
    <col min="11017" max="11017" width="31.28515625" customWidth="1"/>
    <col min="11018" max="11019" width="10" customWidth="1"/>
    <col min="11020" max="11020" width="0" hidden="1" customWidth="1"/>
    <col min="11021" max="11021" width="3" customWidth="1"/>
    <col min="11022" max="11022" width="3.28515625" bestFit="1" customWidth="1"/>
    <col min="11023" max="11023" width="31.28515625" customWidth="1"/>
    <col min="11024" max="11025" width="10" customWidth="1"/>
    <col min="11026" max="11026" width="0" hidden="1" customWidth="1"/>
    <col min="11028" max="11028" width="9.85546875" bestFit="1" customWidth="1"/>
    <col min="11029" max="11029" width="12.28515625" customWidth="1"/>
    <col min="11031" max="11031" width="13.28515625" bestFit="1" customWidth="1"/>
    <col min="11032" max="11035" width="16" customWidth="1"/>
    <col min="11260" max="11260" width="3.28515625" bestFit="1" customWidth="1"/>
    <col min="11261" max="11261" width="31.28515625" customWidth="1"/>
    <col min="11262" max="11263" width="10" customWidth="1"/>
    <col min="11264" max="11264" width="0" hidden="1" customWidth="1"/>
    <col min="11265" max="11265" width="3" customWidth="1"/>
    <col min="11266" max="11266" width="3.28515625" bestFit="1" customWidth="1"/>
    <col min="11267" max="11267" width="31.28515625" customWidth="1"/>
    <col min="11268" max="11269" width="10" customWidth="1"/>
    <col min="11270" max="11270" width="0" hidden="1" customWidth="1"/>
    <col min="11271" max="11271" width="3" customWidth="1"/>
    <col min="11272" max="11272" width="3.28515625" bestFit="1" customWidth="1"/>
    <col min="11273" max="11273" width="31.28515625" customWidth="1"/>
    <col min="11274" max="11275" width="10" customWidth="1"/>
    <col min="11276" max="11276" width="0" hidden="1" customWidth="1"/>
    <col min="11277" max="11277" width="3" customWidth="1"/>
    <col min="11278" max="11278" width="3.28515625" bestFit="1" customWidth="1"/>
    <col min="11279" max="11279" width="31.28515625" customWidth="1"/>
    <col min="11280" max="11281" width="10" customWidth="1"/>
    <col min="11282" max="11282" width="0" hidden="1" customWidth="1"/>
    <col min="11284" max="11284" width="9.85546875" bestFit="1" customWidth="1"/>
    <col min="11285" max="11285" width="12.28515625" customWidth="1"/>
    <col min="11287" max="11287" width="13.28515625" bestFit="1" customWidth="1"/>
    <col min="11288" max="11291" width="16" customWidth="1"/>
    <col min="11516" max="11516" width="3.28515625" bestFit="1" customWidth="1"/>
    <col min="11517" max="11517" width="31.28515625" customWidth="1"/>
    <col min="11518" max="11519" width="10" customWidth="1"/>
    <col min="11520" max="11520" width="0" hidden="1" customWidth="1"/>
    <col min="11521" max="11521" width="3" customWidth="1"/>
    <col min="11522" max="11522" width="3.28515625" bestFit="1" customWidth="1"/>
    <col min="11523" max="11523" width="31.28515625" customWidth="1"/>
    <col min="11524" max="11525" width="10" customWidth="1"/>
    <col min="11526" max="11526" width="0" hidden="1" customWidth="1"/>
    <col min="11527" max="11527" width="3" customWidth="1"/>
    <col min="11528" max="11528" width="3.28515625" bestFit="1" customWidth="1"/>
    <col min="11529" max="11529" width="31.28515625" customWidth="1"/>
    <col min="11530" max="11531" width="10" customWidth="1"/>
    <col min="11532" max="11532" width="0" hidden="1" customWidth="1"/>
    <col min="11533" max="11533" width="3" customWidth="1"/>
    <col min="11534" max="11534" width="3.28515625" bestFit="1" customWidth="1"/>
    <col min="11535" max="11535" width="31.28515625" customWidth="1"/>
    <col min="11536" max="11537" width="10" customWidth="1"/>
    <col min="11538" max="11538" width="0" hidden="1" customWidth="1"/>
    <col min="11540" max="11540" width="9.85546875" bestFit="1" customWidth="1"/>
    <col min="11541" max="11541" width="12.28515625" customWidth="1"/>
    <col min="11543" max="11543" width="13.28515625" bestFit="1" customWidth="1"/>
    <col min="11544" max="11547" width="16" customWidth="1"/>
    <col min="11772" max="11772" width="3.28515625" bestFit="1" customWidth="1"/>
    <col min="11773" max="11773" width="31.28515625" customWidth="1"/>
    <col min="11774" max="11775" width="10" customWidth="1"/>
    <col min="11776" max="11776" width="0" hidden="1" customWidth="1"/>
    <col min="11777" max="11777" width="3" customWidth="1"/>
    <col min="11778" max="11778" width="3.28515625" bestFit="1" customWidth="1"/>
    <col min="11779" max="11779" width="31.28515625" customWidth="1"/>
    <col min="11780" max="11781" width="10" customWidth="1"/>
    <col min="11782" max="11782" width="0" hidden="1" customWidth="1"/>
    <col min="11783" max="11783" width="3" customWidth="1"/>
    <col min="11784" max="11784" width="3.28515625" bestFit="1" customWidth="1"/>
    <col min="11785" max="11785" width="31.28515625" customWidth="1"/>
    <col min="11786" max="11787" width="10" customWidth="1"/>
    <col min="11788" max="11788" width="0" hidden="1" customWidth="1"/>
    <col min="11789" max="11789" width="3" customWidth="1"/>
    <col min="11790" max="11790" width="3.28515625" bestFit="1" customWidth="1"/>
    <col min="11791" max="11791" width="31.28515625" customWidth="1"/>
    <col min="11792" max="11793" width="10" customWidth="1"/>
    <col min="11794" max="11794" width="0" hidden="1" customWidth="1"/>
    <col min="11796" max="11796" width="9.85546875" bestFit="1" customWidth="1"/>
    <col min="11797" max="11797" width="12.28515625" customWidth="1"/>
    <col min="11799" max="11799" width="13.28515625" bestFit="1" customWidth="1"/>
    <col min="11800" max="11803" width="16" customWidth="1"/>
    <col min="12028" max="12028" width="3.28515625" bestFit="1" customWidth="1"/>
    <col min="12029" max="12029" width="31.28515625" customWidth="1"/>
    <col min="12030" max="12031" width="10" customWidth="1"/>
    <col min="12032" max="12032" width="0" hidden="1" customWidth="1"/>
    <col min="12033" max="12033" width="3" customWidth="1"/>
    <col min="12034" max="12034" width="3.28515625" bestFit="1" customWidth="1"/>
    <col min="12035" max="12035" width="31.28515625" customWidth="1"/>
    <col min="12036" max="12037" width="10" customWidth="1"/>
    <col min="12038" max="12038" width="0" hidden="1" customWidth="1"/>
    <col min="12039" max="12039" width="3" customWidth="1"/>
    <col min="12040" max="12040" width="3.28515625" bestFit="1" customWidth="1"/>
    <col min="12041" max="12041" width="31.28515625" customWidth="1"/>
    <col min="12042" max="12043" width="10" customWidth="1"/>
    <col min="12044" max="12044" width="0" hidden="1" customWidth="1"/>
    <col min="12045" max="12045" width="3" customWidth="1"/>
    <col min="12046" max="12046" width="3.28515625" bestFit="1" customWidth="1"/>
    <col min="12047" max="12047" width="31.28515625" customWidth="1"/>
    <col min="12048" max="12049" width="10" customWidth="1"/>
    <col min="12050" max="12050" width="0" hidden="1" customWidth="1"/>
    <col min="12052" max="12052" width="9.85546875" bestFit="1" customWidth="1"/>
    <col min="12053" max="12053" width="12.28515625" customWidth="1"/>
    <col min="12055" max="12055" width="13.28515625" bestFit="1" customWidth="1"/>
    <col min="12056" max="12059" width="16" customWidth="1"/>
    <col min="12284" max="12284" width="3.28515625" bestFit="1" customWidth="1"/>
    <col min="12285" max="12285" width="31.28515625" customWidth="1"/>
    <col min="12286" max="12287" width="10" customWidth="1"/>
    <col min="12288" max="12288" width="0" hidden="1" customWidth="1"/>
    <col min="12289" max="12289" width="3" customWidth="1"/>
    <col min="12290" max="12290" width="3.28515625" bestFit="1" customWidth="1"/>
    <col min="12291" max="12291" width="31.28515625" customWidth="1"/>
    <col min="12292" max="12293" width="10" customWidth="1"/>
    <col min="12294" max="12294" width="0" hidden="1" customWidth="1"/>
    <col min="12295" max="12295" width="3" customWidth="1"/>
    <col min="12296" max="12296" width="3.28515625" bestFit="1" customWidth="1"/>
    <col min="12297" max="12297" width="31.28515625" customWidth="1"/>
    <col min="12298" max="12299" width="10" customWidth="1"/>
    <col min="12300" max="12300" width="0" hidden="1" customWidth="1"/>
    <col min="12301" max="12301" width="3" customWidth="1"/>
    <col min="12302" max="12302" width="3.28515625" bestFit="1" customWidth="1"/>
    <col min="12303" max="12303" width="31.28515625" customWidth="1"/>
    <col min="12304" max="12305" width="10" customWidth="1"/>
    <col min="12306" max="12306" width="0" hidden="1" customWidth="1"/>
    <col min="12308" max="12308" width="9.85546875" bestFit="1" customWidth="1"/>
    <col min="12309" max="12309" width="12.28515625" customWidth="1"/>
    <col min="12311" max="12311" width="13.28515625" bestFit="1" customWidth="1"/>
    <col min="12312" max="12315" width="16" customWidth="1"/>
    <col min="12540" max="12540" width="3.28515625" bestFit="1" customWidth="1"/>
    <col min="12541" max="12541" width="31.28515625" customWidth="1"/>
    <col min="12542" max="12543" width="10" customWidth="1"/>
    <col min="12544" max="12544" width="0" hidden="1" customWidth="1"/>
    <col min="12545" max="12545" width="3" customWidth="1"/>
    <col min="12546" max="12546" width="3.28515625" bestFit="1" customWidth="1"/>
    <col min="12547" max="12547" width="31.28515625" customWidth="1"/>
    <col min="12548" max="12549" width="10" customWidth="1"/>
    <col min="12550" max="12550" width="0" hidden="1" customWidth="1"/>
    <col min="12551" max="12551" width="3" customWidth="1"/>
    <col min="12552" max="12552" width="3.28515625" bestFit="1" customWidth="1"/>
    <col min="12553" max="12553" width="31.28515625" customWidth="1"/>
    <col min="12554" max="12555" width="10" customWidth="1"/>
    <col min="12556" max="12556" width="0" hidden="1" customWidth="1"/>
    <col min="12557" max="12557" width="3" customWidth="1"/>
    <col min="12558" max="12558" width="3.28515625" bestFit="1" customWidth="1"/>
    <col min="12559" max="12559" width="31.28515625" customWidth="1"/>
    <col min="12560" max="12561" width="10" customWidth="1"/>
    <col min="12562" max="12562" width="0" hidden="1" customWidth="1"/>
    <col min="12564" max="12564" width="9.85546875" bestFit="1" customWidth="1"/>
    <col min="12565" max="12565" width="12.28515625" customWidth="1"/>
    <col min="12567" max="12567" width="13.28515625" bestFit="1" customWidth="1"/>
    <col min="12568" max="12571" width="16" customWidth="1"/>
    <col min="12796" max="12796" width="3.28515625" bestFit="1" customWidth="1"/>
    <col min="12797" max="12797" width="31.28515625" customWidth="1"/>
    <col min="12798" max="12799" width="10" customWidth="1"/>
    <col min="12800" max="12800" width="0" hidden="1" customWidth="1"/>
    <col min="12801" max="12801" width="3" customWidth="1"/>
    <col min="12802" max="12802" width="3.28515625" bestFit="1" customWidth="1"/>
    <col min="12803" max="12803" width="31.28515625" customWidth="1"/>
    <col min="12804" max="12805" width="10" customWidth="1"/>
    <col min="12806" max="12806" width="0" hidden="1" customWidth="1"/>
    <col min="12807" max="12807" width="3" customWidth="1"/>
    <col min="12808" max="12808" width="3.28515625" bestFit="1" customWidth="1"/>
    <col min="12809" max="12809" width="31.28515625" customWidth="1"/>
    <col min="12810" max="12811" width="10" customWidth="1"/>
    <col min="12812" max="12812" width="0" hidden="1" customWidth="1"/>
    <col min="12813" max="12813" width="3" customWidth="1"/>
    <col min="12814" max="12814" width="3.28515625" bestFit="1" customWidth="1"/>
    <col min="12815" max="12815" width="31.28515625" customWidth="1"/>
    <col min="12816" max="12817" width="10" customWidth="1"/>
    <col min="12818" max="12818" width="0" hidden="1" customWidth="1"/>
    <col min="12820" max="12820" width="9.85546875" bestFit="1" customWidth="1"/>
    <col min="12821" max="12821" width="12.28515625" customWidth="1"/>
    <col min="12823" max="12823" width="13.28515625" bestFit="1" customWidth="1"/>
    <col min="12824" max="12827" width="16" customWidth="1"/>
    <col min="13052" max="13052" width="3.28515625" bestFit="1" customWidth="1"/>
    <col min="13053" max="13053" width="31.28515625" customWidth="1"/>
    <col min="13054" max="13055" width="10" customWidth="1"/>
    <col min="13056" max="13056" width="0" hidden="1" customWidth="1"/>
    <col min="13057" max="13057" width="3" customWidth="1"/>
    <col min="13058" max="13058" width="3.28515625" bestFit="1" customWidth="1"/>
    <col min="13059" max="13059" width="31.28515625" customWidth="1"/>
    <col min="13060" max="13061" width="10" customWidth="1"/>
    <col min="13062" max="13062" width="0" hidden="1" customWidth="1"/>
    <col min="13063" max="13063" width="3" customWidth="1"/>
    <col min="13064" max="13064" width="3.28515625" bestFit="1" customWidth="1"/>
    <col min="13065" max="13065" width="31.28515625" customWidth="1"/>
    <col min="13066" max="13067" width="10" customWidth="1"/>
    <col min="13068" max="13068" width="0" hidden="1" customWidth="1"/>
    <col min="13069" max="13069" width="3" customWidth="1"/>
    <col min="13070" max="13070" width="3.28515625" bestFit="1" customWidth="1"/>
    <col min="13071" max="13071" width="31.28515625" customWidth="1"/>
    <col min="13072" max="13073" width="10" customWidth="1"/>
    <col min="13074" max="13074" width="0" hidden="1" customWidth="1"/>
    <col min="13076" max="13076" width="9.85546875" bestFit="1" customWidth="1"/>
    <col min="13077" max="13077" width="12.28515625" customWidth="1"/>
    <col min="13079" max="13079" width="13.28515625" bestFit="1" customWidth="1"/>
    <col min="13080" max="13083" width="16" customWidth="1"/>
    <col min="13308" max="13308" width="3.28515625" bestFit="1" customWidth="1"/>
    <col min="13309" max="13309" width="31.28515625" customWidth="1"/>
    <col min="13310" max="13311" width="10" customWidth="1"/>
    <col min="13312" max="13312" width="0" hidden="1" customWidth="1"/>
    <col min="13313" max="13313" width="3" customWidth="1"/>
    <col min="13314" max="13314" width="3.28515625" bestFit="1" customWidth="1"/>
    <col min="13315" max="13315" width="31.28515625" customWidth="1"/>
    <col min="13316" max="13317" width="10" customWidth="1"/>
    <col min="13318" max="13318" width="0" hidden="1" customWidth="1"/>
    <col min="13319" max="13319" width="3" customWidth="1"/>
    <col min="13320" max="13320" width="3.28515625" bestFit="1" customWidth="1"/>
    <col min="13321" max="13321" width="31.28515625" customWidth="1"/>
    <col min="13322" max="13323" width="10" customWidth="1"/>
    <col min="13324" max="13324" width="0" hidden="1" customWidth="1"/>
    <col min="13325" max="13325" width="3" customWidth="1"/>
    <col min="13326" max="13326" width="3.28515625" bestFit="1" customWidth="1"/>
    <col min="13327" max="13327" width="31.28515625" customWidth="1"/>
    <col min="13328" max="13329" width="10" customWidth="1"/>
    <col min="13330" max="13330" width="0" hidden="1" customWidth="1"/>
    <col min="13332" max="13332" width="9.85546875" bestFit="1" customWidth="1"/>
    <col min="13333" max="13333" width="12.28515625" customWidth="1"/>
    <col min="13335" max="13335" width="13.28515625" bestFit="1" customWidth="1"/>
    <col min="13336" max="13339" width="16" customWidth="1"/>
    <col min="13564" max="13564" width="3.28515625" bestFit="1" customWidth="1"/>
    <col min="13565" max="13565" width="31.28515625" customWidth="1"/>
    <col min="13566" max="13567" width="10" customWidth="1"/>
    <col min="13568" max="13568" width="0" hidden="1" customWidth="1"/>
    <col min="13569" max="13569" width="3" customWidth="1"/>
    <col min="13570" max="13570" width="3.28515625" bestFit="1" customWidth="1"/>
    <col min="13571" max="13571" width="31.28515625" customWidth="1"/>
    <col min="13572" max="13573" width="10" customWidth="1"/>
    <col min="13574" max="13574" width="0" hidden="1" customWidth="1"/>
    <col min="13575" max="13575" width="3" customWidth="1"/>
    <col min="13576" max="13576" width="3.28515625" bestFit="1" customWidth="1"/>
    <col min="13577" max="13577" width="31.28515625" customWidth="1"/>
    <col min="13578" max="13579" width="10" customWidth="1"/>
    <col min="13580" max="13580" width="0" hidden="1" customWidth="1"/>
    <col min="13581" max="13581" width="3" customWidth="1"/>
    <col min="13582" max="13582" width="3.28515625" bestFit="1" customWidth="1"/>
    <col min="13583" max="13583" width="31.28515625" customWidth="1"/>
    <col min="13584" max="13585" width="10" customWidth="1"/>
    <col min="13586" max="13586" width="0" hidden="1" customWidth="1"/>
    <col min="13588" max="13588" width="9.85546875" bestFit="1" customWidth="1"/>
    <col min="13589" max="13589" width="12.28515625" customWidth="1"/>
    <col min="13591" max="13591" width="13.28515625" bestFit="1" customWidth="1"/>
    <col min="13592" max="13595" width="16" customWidth="1"/>
    <col min="13820" max="13820" width="3.28515625" bestFit="1" customWidth="1"/>
    <col min="13821" max="13821" width="31.28515625" customWidth="1"/>
    <col min="13822" max="13823" width="10" customWidth="1"/>
    <col min="13824" max="13824" width="0" hidden="1" customWidth="1"/>
    <col min="13825" max="13825" width="3" customWidth="1"/>
    <col min="13826" max="13826" width="3.28515625" bestFit="1" customWidth="1"/>
    <col min="13827" max="13827" width="31.28515625" customWidth="1"/>
    <col min="13828" max="13829" width="10" customWidth="1"/>
    <col min="13830" max="13830" width="0" hidden="1" customWidth="1"/>
    <col min="13831" max="13831" width="3" customWidth="1"/>
    <col min="13832" max="13832" width="3.28515625" bestFit="1" customWidth="1"/>
    <col min="13833" max="13833" width="31.28515625" customWidth="1"/>
    <col min="13834" max="13835" width="10" customWidth="1"/>
    <col min="13836" max="13836" width="0" hidden="1" customWidth="1"/>
    <col min="13837" max="13837" width="3" customWidth="1"/>
    <col min="13838" max="13838" width="3.28515625" bestFit="1" customWidth="1"/>
    <col min="13839" max="13839" width="31.28515625" customWidth="1"/>
    <col min="13840" max="13841" width="10" customWidth="1"/>
    <col min="13842" max="13842" width="0" hidden="1" customWidth="1"/>
    <col min="13844" max="13844" width="9.85546875" bestFit="1" customWidth="1"/>
    <col min="13845" max="13845" width="12.28515625" customWidth="1"/>
    <col min="13847" max="13847" width="13.28515625" bestFit="1" customWidth="1"/>
    <col min="13848" max="13851" width="16" customWidth="1"/>
    <col min="14076" max="14076" width="3.28515625" bestFit="1" customWidth="1"/>
    <col min="14077" max="14077" width="31.28515625" customWidth="1"/>
    <col min="14078" max="14079" width="10" customWidth="1"/>
    <col min="14080" max="14080" width="0" hidden="1" customWidth="1"/>
    <col min="14081" max="14081" width="3" customWidth="1"/>
    <col min="14082" max="14082" width="3.28515625" bestFit="1" customWidth="1"/>
    <col min="14083" max="14083" width="31.28515625" customWidth="1"/>
    <col min="14084" max="14085" width="10" customWidth="1"/>
    <col min="14086" max="14086" width="0" hidden="1" customWidth="1"/>
    <col min="14087" max="14087" width="3" customWidth="1"/>
    <col min="14088" max="14088" width="3.28515625" bestFit="1" customWidth="1"/>
    <col min="14089" max="14089" width="31.28515625" customWidth="1"/>
    <col min="14090" max="14091" width="10" customWidth="1"/>
    <col min="14092" max="14092" width="0" hidden="1" customWidth="1"/>
    <col min="14093" max="14093" width="3" customWidth="1"/>
    <col min="14094" max="14094" width="3.28515625" bestFit="1" customWidth="1"/>
    <col min="14095" max="14095" width="31.28515625" customWidth="1"/>
    <col min="14096" max="14097" width="10" customWidth="1"/>
    <col min="14098" max="14098" width="0" hidden="1" customWidth="1"/>
    <col min="14100" max="14100" width="9.85546875" bestFit="1" customWidth="1"/>
    <col min="14101" max="14101" width="12.28515625" customWidth="1"/>
    <col min="14103" max="14103" width="13.28515625" bestFit="1" customWidth="1"/>
    <col min="14104" max="14107" width="16" customWidth="1"/>
    <col min="14332" max="14332" width="3.28515625" bestFit="1" customWidth="1"/>
    <col min="14333" max="14333" width="31.28515625" customWidth="1"/>
    <col min="14334" max="14335" width="10" customWidth="1"/>
    <col min="14336" max="14336" width="0" hidden="1" customWidth="1"/>
    <col min="14337" max="14337" width="3" customWidth="1"/>
    <col min="14338" max="14338" width="3.28515625" bestFit="1" customWidth="1"/>
    <col min="14339" max="14339" width="31.28515625" customWidth="1"/>
    <col min="14340" max="14341" width="10" customWidth="1"/>
    <col min="14342" max="14342" width="0" hidden="1" customWidth="1"/>
    <col min="14343" max="14343" width="3" customWidth="1"/>
    <col min="14344" max="14344" width="3.28515625" bestFit="1" customWidth="1"/>
    <col min="14345" max="14345" width="31.28515625" customWidth="1"/>
    <col min="14346" max="14347" width="10" customWidth="1"/>
    <col min="14348" max="14348" width="0" hidden="1" customWidth="1"/>
    <col min="14349" max="14349" width="3" customWidth="1"/>
    <col min="14350" max="14350" width="3.28515625" bestFit="1" customWidth="1"/>
    <col min="14351" max="14351" width="31.28515625" customWidth="1"/>
    <col min="14352" max="14353" width="10" customWidth="1"/>
    <col min="14354" max="14354" width="0" hidden="1" customWidth="1"/>
    <col min="14356" max="14356" width="9.85546875" bestFit="1" customWidth="1"/>
    <col min="14357" max="14357" width="12.28515625" customWidth="1"/>
    <col min="14359" max="14359" width="13.28515625" bestFit="1" customWidth="1"/>
    <col min="14360" max="14363" width="16" customWidth="1"/>
    <col min="14588" max="14588" width="3.28515625" bestFit="1" customWidth="1"/>
    <col min="14589" max="14589" width="31.28515625" customWidth="1"/>
    <col min="14590" max="14591" width="10" customWidth="1"/>
    <col min="14592" max="14592" width="0" hidden="1" customWidth="1"/>
    <col min="14593" max="14593" width="3" customWidth="1"/>
    <col min="14594" max="14594" width="3.28515625" bestFit="1" customWidth="1"/>
    <col min="14595" max="14595" width="31.28515625" customWidth="1"/>
    <col min="14596" max="14597" width="10" customWidth="1"/>
    <col min="14598" max="14598" width="0" hidden="1" customWidth="1"/>
    <col min="14599" max="14599" width="3" customWidth="1"/>
    <col min="14600" max="14600" width="3.28515625" bestFit="1" customWidth="1"/>
    <col min="14601" max="14601" width="31.28515625" customWidth="1"/>
    <col min="14602" max="14603" width="10" customWidth="1"/>
    <col min="14604" max="14604" width="0" hidden="1" customWidth="1"/>
    <col min="14605" max="14605" width="3" customWidth="1"/>
    <col min="14606" max="14606" width="3.28515625" bestFit="1" customWidth="1"/>
    <col min="14607" max="14607" width="31.28515625" customWidth="1"/>
    <col min="14608" max="14609" width="10" customWidth="1"/>
    <col min="14610" max="14610" width="0" hidden="1" customWidth="1"/>
    <col min="14612" max="14612" width="9.85546875" bestFit="1" customWidth="1"/>
    <col min="14613" max="14613" width="12.28515625" customWidth="1"/>
    <col min="14615" max="14615" width="13.28515625" bestFit="1" customWidth="1"/>
    <col min="14616" max="14619" width="16" customWidth="1"/>
    <col min="14844" max="14844" width="3.28515625" bestFit="1" customWidth="1"/>
    <col min="14845" max="14845" width="31.28515625" customWidth="1"/>
    <col min="14846" max="14847" width="10" customWidth="1"/>
    <col min="14848" max="14848" width="0" hidden="1" customWidth="1"/>
    <col min="14849" max="14849" width="3" customWidth="1"/>
    <col min="14850" max="14850" width="3.28515625" bestFit="1" customWidth="1"/>
    <col min="14851" max="14851" width="31.28515625" customWidth="1"/>
    <col min="14852" max="14853" width="10" customWidth="1"/>
    <col min="14854" max="14854" width="0" hidden="1" customWidth="1"/>
    <col min="14855" max="14855" width="3" customWidth="1"/>
    <col min="14856" max="14856" width="3.28515625" bestFit="1" customWidth="1"/>
    <col min="14857" max="14857" width="31.28515625" customWidth="1"/>
    <col min="14858" max="14859" width="10" customWidth="1"/>
    <col min="14860" max="14860" width="0" hidden="1" customWidth="1"/>
    <col min="14861" max="14861" width="3" customWidth="1"/>
    <col min="14862" max="14862" width="3.28515625" bestFit="1" customWidth="1"/>
    <col min="14863" max="14863" width="31.28515625" customWidth="1"/>
    <col min="14864" max="14865" width="10" customWidth="1"/>
    <col min="14866" max="14866" width="0" hidden="1" customWidth="1"/>
    <col min="14868" max="14868" width="9.85546875" bestFit="1" customWidth="1"/>
    <col min="14869" max="14869" width="12.28515625" customWidth="1"/>
    <col min="14871" max="14871" width="13.28515625" bestFit="1" customWidth="1"/>
    <col min="14872" max="14875" width="16" customWidth="1"/>
    <col min="15100" max="15100" width="3.28515625" bestFit="1" customWidth="1"/>
    <col min="15101" max="15101" width="31.28515625" customWidth="1"/>
    <col min="15102" max="15103" width="10" customWidth="1"/>
    <col min="15104" max="15104" width="0" hidden="1" customWidth="1"/>
    <col min="15105" max="15105" width="3" customWidth="1"/>
    <col min="15106" max="15106" width="3.28515625" bestFit="1" customWidth="1"/>
    <col min="15107" max="15107" width="31.28515625" customWidth="1"/>
    <col min="15108" max="15109" width="10" customWidth="1"/>
    <col min="15110" max="15110" width="0" hidden="1" customWidth="1"/>
    <col min="15111" max="15111" width="3" customWidth="1"/>
    <col min="15112" max="15112" width="3.28515625" bestFit="1" customWidth="1"/>
    <col min="15113" max="15113" width="31.28515625" customWidth="1"/>
    <col min="15114" max="15115" width="10" customWidth="1"/>
    <col min="15116" max="15116" width="0" hidden="1" customWidth="1"/>
    <col min="15117" max="15117" width="3" customWidth="1"/>
    <col min="15118" max="15118" width="3.28515625" bestFit="1" customWidth="1"/>
    <col min="15119" max="15119" width="31.28515625" customWidth="1"/>
    <col min="15120" max="15121" width="10" customWidth="1"/>
    <col min="15122" max="15122" width="0" hidden="1" customWidth="1"/>
    <col min="15124" max="15124" width="9.85546875" bestFit="1" customWidth="1"/>
    <col min="15125" max="15125" width="12.28515625" customWidth="1"/>
    <col min="15127" max="15127" width="13.28515625" bestFit="1" customWidth="1"/>
    <col min="15128" max="15131" width="16" customWidth="1"/>
    <col min="15356" max="15356" width="3.28515625" bestFit="1" customWidth="1"/>
    <col min="15357" max="15357" width="31.28515625" customWidth="1"/>
    <col min="15358" max="15359" width="10" customWidth="1"/>
    <col min="15360" max="15360" width="0" hidden="1" customWidth="1"/>
    <col min="15361" max="15361" width="3" customWidth="1"/>
    <col min="15362" max="15362" width="3.28515625" bestFit="1" customWidth="1"/>
    <col min="15363" max="15363" width="31.28515625" customWidth="1"/>
    <col min="15364" max="15365" width="10" customWidth="1"/>
    <col min="15366" max="15366" width="0" hidden="1" customWidth="1"/>
    <col min="15367" max="15367" width="3" customWidth="1"/>
    <col min="15368" max="15368" width="3.28515625" bestFit="1" customWidth="1"/>
    <col min="15369" max="15369" width="31.28515625" customWidth="1"/>
    <col min="15370" max="15371" width="10" customWidth="1"/>
    <col min="15372" max="15372" width="0" hidden="1" customWidth="1"/>
    <col min="15373" max="15373" width="3" customWidth="1"/>
    <col min="15374" max="15374" width="3.28515625" bestFit="1" customWidth="1"/>
    <col min="15375" max="15375" width="31.28515625" customWidth="1"/>
    <col min="15376" max="15377" width="10" customWidth="1"/>
    <col min="15378" max="15378" width="0" hidden="1" customWidth="1"/>
    <col min="15380" max="15380" width="9.85546875" bestFit="1" customWidth="1"/>
    <col min="15381" max="15381" width="12.28515625" customWidth="1"/>
    <col min="15383" max="15383" width="13.28515625" bestFit="1" customWidth="1"/>
    <col min="15384" max="15387" width="16" customWidth="1"/>
    <col min="15612" max="15612" width="3.28515625" bestFit="1" customWidth="1"/>
    <col min="15613" max="15613" width="31.28515625" customWidth="1"/>
    <col min="15614" max="15615" width="10" customWidth="1"/>
    <col min="15616" max="15616" width="0" hidden="1" customWidth="1"/>
    <col min="15617" max="15617" width="3" customWidth="1"/>
    <col min="15618" max="15618" width="3.28515625" bestFit="1" customWidth="1"/>
    <col min="15619" max="15619" width="31.28515625" customWidth="1"/>
    <col min="15620" max="15621" width="10" customWidth="1"/>
    <col min="15622" max="15622" width="0" hidden="1" customWidth="1"/>
    <col min="15623" max="15623" width="3" customWidth="1"/>
    <col min="15624" max="15624" width="3.28515625" bestFit="1" customWidth="1"/>
    <col min="15625" max="15625" width="31.28515625" customWidth="1"/>
    <col min="15626" max="15627" width="10" customWidth="1"/>
    <col min="15628" max="15628" width="0" hidden="1" customWidth="1"/>
    <col min="15629" max="15629" width="3" customWidth="1"/>
    <col min="15630" max="15630" width="3.28515625" bestFit="1" customWidth="1"/>
    <col min="15631" max="15631" width="31.28515625" customWidth="1"/>
    <col min="15632" max="15633" width="10" customWidth="1"/>
    <col min="15634" max="15634" width="0" hidden="1" customWidth="1"/>
    <col min="15636" max="15636" width="9.85546875" bestFit="1" customWidth="1"/>
    <col min="15637" max="15637" width="12.28515625" customWidth="1"/>
    <col min="15639" max="15639" width="13.28515625" bestFit="1" customWidth="1"/>
    <col min="15640" max="15643" width="16" customWidth="1"/>
    <col min="15868" max="15868" width="3.28515625" bestFit="1" customWidth="1"/>
    <col min="15869" max="15869" width="31.28515625" customWidth="1"/>
    <col min="15870" max="15871" width="10" customWidth="1"/>
    <col min="15872" max="15872" width="0" hidden="1" customWidth="1"/>
    <col min="15873" max="15873" width="3" customWidth="1"/>
    <col min="15874" max="15874" width="3.28515625" bestFit="1" customWidth="1"/>
    <col min="15875" max="15875" width="31.28515625" customWidth="1"/>
    <col min="15876" max="15877" width="10" customWidth="1"/>
    <col min="15878" max="15878" width="0" hidden="1" customWidth="1"/>
    <col min="15879" max="15879" width="3" customWidth="1"/>
    <col min="15880" max="15880" width="3.28515625" bestFit="1" customWidth="1"/>
    <col min="15881" max="15881" width="31.28515625" customWidth="1"/>
    <col min="15882" max="15883" width="10" customWidth="1"/>
    <col min="15884" max="15884" width="0" hidden="1" customWidth="1"/>
    <col min="15885" max="15885" width="3" customWidth="1"/>
    <col min="15886" max="15886" width="3.28515625" bestFit="1" customWidth="1"/>
    <col min="15887" max="15887" width="31.28515625" customWidth="1"/>
    <col min="15888" max="15889" width="10" customWidth="1"/>
    <col min="15890" max="15890" width="0" hidden="1" customWidth="1"/>
    <col min="15892" max="15892" width="9.85546875" bestFit="1" customWidth="1"/>
    <col min="15893" max="15893" width="12.28515625" customWidth="1"/>
    <col min="15895" max="15895" width="13.28515625" bestFit="1" customWidth="1"/>
    <col min="15896" max="15899" width="16" customWidth="1"/>
    <col min="16124" max="16124" width="3.28515625" bestFit="1" customWidth="1"/>
    <col min="16125" max="16125" width="31.28515625" customWidth="1"/>
    <col min="16126" max="16127" width="10" customWidth="1"/>
    <col min="16128" max="16128" width="0" hidden="1" customWidth="1"/>
    <col min="16129" max="16129" width="3" customWidth="1"/>
    <col min="16130" max="16130" width="3.28515625" bestFit="1" customWidth="1"/>
    <col min="16131" max="16131" width="31.28515625" customWidth="1"/>
    <col min="16132" max="16133" width="10" customWidth="1"/>
    <col min="16134" max="16134" width="0" hidden="1" customWidth="1"/>
    <col min="16135" max="16135" width="3" customWidth="1"/>
    <col min="16136" max="16136" width="3.28515625" bestFit="1" customWidth="1"/>
    <col min="16137" max="16137" width="31.28515625" customWidth="1"/>
    <col min="16138" max="16139" width="10" customWidth="1"/>
    <col min="16140" max="16140" width="0" hidden="1" customWidth="1"/>
    <col min="16141" max="16141" width="3" customWidth="1"/>
    <col min="16142" max="16142" width="3.28515625" bestFit="1" customWidth="1"/>
    <col min="16143" max="16143" width="31.28515625" customWidth="1"/>
    <col min="16144" max="16145" width="10" customWidth="1"/>
    <col min="16146" max="16146" width="0" hidden="1" customWidth="1"/>
    <col min="16148" max="16148" width="9.85546875" bestFit="1" customWidth="1"/>
    <col min="16149" max="16149" width="12.28515625" customWidth="1"/>
    <col min="16151" max="16151" width="13.28515625" bestFit="1" customWidth="1"/>
    <col min="16152" max="16155" width="16" customWidth="1"/>
  </cols>
  <sheetData>
    <row r="1" spans="1:46" ht="16.5" x14ac:dyDescent="0.3">
      <c r="B1" s="49" t="s">
        <v>69</v>
      </c>
      <c r="C1" s="50"/>
      <c r="D1" s="51"/>
      <c r="E1" s="52">
        <v>41914.509636921299</v>
      </c>
      <c r="H1" s="49" t="s">
        <v>69</v>
      </c>
      <c r="I1" s="50"/>
      <c r="J1" s="51"/>
      <c r="K1" s="52"/>
      <c r="N1" s="49" t="s">
        <v>69</v>
      </c>
      <c r="O1" s="50"/>
      <c r="P1" s="51"/>
      <c r="Q1" s="52"/>
      <c r="T1" s="49" t="s">
        <v>69</v>
      </c>
      <c r="U1" s="50"/>
      <c r="V1" s="51"/>
      <c r="W1" s="52"/>
    </row>
    <row r="2" spans="1:46" x14ac:dyDescent="0.3">
      <c r="D2" s="55"/>
      <c r="H2" s="56" t="s">
        <v>70</v>
      </c>
      <c r="J2" s="55"/>
      <c r="P2" s="55"/>
      <c r="V2" s="55"/>
    </row>
    <row r="3" spans="1:46" x14ac:dyDescent="0.3">
      <c r="B3" s="57" t="s">
        <v>71</v>
      </c>
      <c r="D3" s="58"/>
      <c r="H3" s="57" t="s">
        <v>71</v>
      </c>
      <c r="J3" s="58"/>
      <c r="N3" s="57" t="s">
        <v>71</v>
      </c>
      <c r="P3" s="58"/>
      <c r="T3" s="57" t="s">
        <v>71</v>
      </c>
      <c r="V3" s="58"/>
    </row>
    <row r="4" spans="1:46" x14ac:dyDescent="0.3">
      <c r="B4" s="57" t="s">
        <v>72</v>
      </c>
      <c r="H4" s="57" t="s">
        <v>72</v>
      </c>
      <c r="N4" s="57" t="s">
        <v>72</v>
      </c>
      <c r="T4" s="57" t="s">
        <v>72</v>
      </c>
    </row>
    <row r="5" spans="1:46" x14ac:dyDescent="0.3">
      <c r="B5" s="50"/>
      <c r="D5" s="57"/>
      <c r="H5" s="50"/>
      <c r="J5" s="57"/>
      <c r="N5" s="50"/>
      <c r="P5" s="57"/>
      <c r="T5" s="50"/>
      <c r="V5" s="57"/>
    </row>
    <row r="6" spans="1:46" x14ac:dyDescent="0.3">
      <c r="B6" s="57" t="s">
        <v>73</v>
      </c>
      <c r="D6" s="59" t="s">
        <v>74</v>
      </c>
      <c r="E6" s="60"/>
      <c r="H6" s="57" t="s">
        <v>73</v>
      </c>
      <c r="J6" s="59" t="s">
        <v>75</v>
      </c>
      <c r="K6" s="60"/>
      <c r="N6" s="57" t="s">
        <v>73</v>
      </c>
      <c r="P6" s="55" t="s">
        <v>76</v>
      </c>
      <c r="Q6" s="60"/>
      <c r="T6" s="57" t="s">
        <v>73</v>
      </c>
      <c r="V6" s="61" t="s">
        <v>77</v>
      </c>
      <c r="W6" s="60"/>
    </row>
    <row r="7" spans="1:46" x14ac:dyDescent="0.3">
      <c r="B7" s="50"/>
      <c r="H7" s="50"/>
      <c r="N7" s="50"/>
      <c r="T7" s="50"/>
    </row>
    <row r="8" spans="1:46" ht="15" x14ac:dyDescent="0.25">
      <c r="B8" s="62" t="s">
        <v>78</v>
      </c>
      <c r="C8" s="62" t="s">
        <v>54</v>
      </c>
      <c r="D8" s="63" t="s">
        <v>79</v>
      </c>
      <c r="E8" s="64" t="s">
        <v>55</v>
      </c>
      <c r="H8" s="62" t="s">
        <v>78</v>
      </c>
      <c r="I8" s="62" t="s">
        <v>54</v>
      </c>
      <c r="J8" s="63" t="s">
        <v>79</v>
      </c>
      <c r="K8" s="65" t="s">
        <v>55</v>
      </c>
      <c r="N8" s="62" t="s">
        <v>78</v>
      </c>
      <c r="O8" s="62" t="s">
        <v>54</v>
      </c>
      <c r="P8" s="63" t="s">
        <v>79</v>
      </c>
      <c r="Q8" s="65" t="s">
        <v>55</v>
      </c>
      <c r="T8" s="62" t="s">
        <v>78</v>
      </c>
      <c r="U8" s="62" t="s">
        <v>54</v>
      </c>
      <c r="V8" s="63" t="s">
        <v>79</v>
      </c>
      <c r="W8" s="64" t="s">
        <v>55</v>
      </c>
      <c r="Y8" s="66" t="s">
        <v>54</v>
      </c>
      <c r="Z8" s="67" t="s">
        <v>79</v>
      </c>
      <c r="AD8" t="str">
        <f>$C8</f>
        <v>MWH</v>
      </c>
      <c r="AE8" t="str">
        <f>$I8</f>
        <v>MWH</v>
      </c>
      <c r="AF8" t="str">
        <f>$O8</f>
        <v>MWH</v>
      </c>
      <c r="AG8" t="str">
        <f>$U8</f>
        <v>MWH</v>
      </c>
      <c r="AH8" t="s">
        <v>42</v>
      </c>
      <c r="AJ8" s="63" t="str">
        <f>$D8</f>
        <v>AMOUNT</v>
      </c>
      <c r="AK8" s="63" t="str">
        <f>$J8</f>
        <v>AMOUNT</v>
      </c>
      <c r="AL8" s="63" t="str">
        <f>$P8</f>
        <v>AMOUNT</v>
      </c>
      <c r="AM8" s="63" t="str">
        <f>$V8</f>
        <v>AMOUNT</v>
      </c>
      <c r="AN8" t="s">
        <v>42</v>
      </c>
      <c r="AP8" t="s">
        <v>80</v>
      </c>
      <c r="AQ8" t="s">
        <v>80</v>
      </c>
      <c r="AR8" t="s">
        <v>80</v>
      </c>
      <c r="AS8" t="s">
        <v>80</v>
      </c>
      <c r="AT8" t="s">
        <v>80</v>
      </c>
    </row>
    <row r="9" spans="1:46" x14ac:dyDescent="0.3">
      <c r="B9" s="62"/>
      <c r="C9" s="68"/>
      <c r="D9" s="69" t="s">
        <v>81</v>
      </c>
      <c r="E9" s="68"/>
      <c r="H9" s="62"/>
      <c r="I9" s="68"/>
      <c r="J9" s="69" t="s">
        <v>81</v>
      </c>
      <c r="K9" s="68"/>
      <c r="N9" s="62"/>
      <c r="O9" s="68"/>
      <c r="P9" s="69" t="s">
        <v>81</v>
      </c>
      <c r="Q9" s="68"/>
      <c r="T9" s="62"/>
      <c r="U9" s="68"/>
      <c r="V9" s="69" t="s">
        <v>81</v>
      </c>
      <c r="W9" s="68"/>
      <c r="Y9" s="70"/>
      <c r="Z9" s="71" t="s">
        <v>81</v>
      </c>
      <c r="AJ9" s="63"/>
      <c r="AK9" s="63"/>
      <c r="AL9" s="63"/>
      <c r="AM9" s="63"/>
    </row>
    <row r="10" spans="1:46" x14ac:dyDescent="0.3">
      <c r="A10" s="72" t="s">
        <v>82</v>
      </c>
      <c r="B10" s="73" t="s">
        <v>83</v>
      </c>
      <c r="G10" s="72" t="s">
        <v>82</v>
      </c>
      <c r="H10" s="73" t="s">
        <v>83</v>
      </c>
      <c r="M10" s="72" t="s">
        <v>82</v>
      </c>
      <c r="N10" s="73" t="s">
        <v>83</v>
      </c>
      <c r="S10" s="72" t="s">
        <v>82</v>
      </c>
      <c r="T10" s="73" t="s">
        <v>83</v>
      </c>
      <c r="AC10" s="73" t="s">
        <v>83</v>
      </c>
      <c r="AJ10" s="63"/>
      <c r="AK10" s="63"/>
      <c r="AL10" s="63"/>
      <c r="AM10" s="63"/>
    </row>
    <row r="11" spans="1:46" x14ac:dyDescent="0.3">
      <c r="B11" s="74" t="s">
        <v>84</v>
      </c>
      <c r="C11" s="75">
        <v>611150</v>
      </c>
      <c r="D11" s="75">
        <v>19054146</v>
      </c>
      <c r="E11" s="76">
        <v>31.177527611879245</v>
      </c>
      <c r="H11" s="77" t="s">
        <v>84</v>
      </c>
      <c r="I11" s="75">
        <v>580585</v>
      </c>
      <c r="J11" s="75">
        <v>17147648.23</v>
      </c>
      <c r="K11" s="76">
        <v>29.535121007259921</v>
      </c>
      <c r="N11" s="77" t="s">
        <v>84</v>
      </c>
      <c r="O11" s="75">
        <v>295855</v>
      </c>
      <c r="P11" s="75">
        <v>9283759.3399999999</v>
      </c>
      <c r="Q11" s="76">
        <v>31.379423501377364</v>
      </c>
      <c r="T11" s="77" t="s">
        <v>84</v>
      </c>
      <c r="U11" s="75">
        <v>478140</v>
      </c>
      <c r="V11" s="75">
        <v>14450191.76</v>
      </c>
      <c r="W11" s="76">
        <v>30.221675157903544</v>
      </c>
      <c r="Y11" s="78">
        <f>C11+I11+O11+U11</f>
        <v>1965730</v>
      </c>
      <c r="Z11" s="78">
        <f>D11+J11+P11+V11</f>
        <v>59935745.330000006</v>
      </c>
      <c r="AC11" s="77" t="s">
        <v>84</v>
      </c>
      <c r="AD11" s="79">
        <f>$C11</f>
        <v>611150</v>
      </c>
      <c r="AE11" s="79">
        <f>$I11</f>
        <v>580585</v>
      </c>
      <c r="AF11" s="79">
        <f>$O11</f>
        <v>295855</v>
      </c>
      <c r="AG11" s="79">
        <f>$U11</f>
        <v>478140</v>
      </c>
      <c r="AH11" s="79">
        <f>SUM(AD11:AG11)</f>
        <v>1965730</v>
      </c>
      <c r="AI11" s="79"/>
      <c r="AJ11" s="80">
        <f>$D11</f>
        <v>19054146</v>
      </c>
      <c r="AK11" s="80">
        <f>$J11</f>
        <v>17147648.23</v>
      </c>
      <c r="AL11" s="80">
        <f>$P11</f>
        <v>9283759.3399999999</v>
      </c>
      <c r="AM11" s="80">
        <f>$V11</f>
        <v>14450191.76</v>
      </c>
      <c r="AN11" s="79">
        <f>SUM(AJ11:AM11)</f>
        <v>59935745.330000006</v>
      </c>
      <c r="AO11" s="1" t="str">
        <f>"TOTAL GEN "&amp;AC11</f>
        <v>TOTAL GEN Big Sandy</v>
      </c>
      <c r="AP11" s="29">
        <f t="shared" ref="AP11:AT14" si="0">AJ11/AD11</f>
        <v>31.177527611879245</v>
      </c>
      <c r="AQ11" s="29">
        <f t="shared" si="0"/>
        <v>29.535121007259921</v>
      </c>
      <c r="AR11" s="29">
        <f t="shared" si="0"/>
        <v>31.379423501377364</v>
      </c>
      <c r="AS11" s="29">
        <f t="shared" si="0"/>
        <v>30.221675157903544</v>
      </c>
      <c r="AT11" s="29">
        <f t="shared" si="0"/>
        <v>30.49032437313365</v>
      </c>
    </row>
    <row r="12" spans="1:46" x14ac:dyDescent="0.3">
      <c r="B12" s="77" t="s">
        <v>85</v>
      </c>
      <c r="C12" s="75">
        <v>359030</v>
      </c>
      <c r="D12" s="75">
        <v>10854140</v>
      </c>
      <c r="E12" s="76">
        <v>30.231846920870122</v>
      </c>
      <c r="H12" s="77" t="s">
        <v>85</v>
      </c>
      <c r="I12" s="75">
        <v>301325</v>
      </c>
      <c r="J12" s="75">
        <v>9304481</v>
      </c>
      <c r="K12" s="76">
        <v>30.878556376005974</v>
      </c>
      <c r="N12" s="77" t="s">
        <v>85</v>
      </c>
      <c r="O12" s="75">
        <v>430697</v>
      </c>
      <c r="P12" s="75">
        <v>11870584</v>
      </c>
      <c r="Q12" s="76">
        <v>27.561334302305333</v>
      </c>
      <c r="T12" s="77" t="s">
        <v>85</v>
      </c>
      <c r="U12" s="75">
        <v>368914</v>
      </c>
      <c r="V12" s="75">
        <v>9550555</v>
      </c>
      <c r="W12" s="76">
        <v>25.888296459337408</v>
      </c>
      <c r="Y12" s="78">
        <f t="shared" ref="Y12:Z35" si="1">C12+I12+O12+U12</f>
        <v>1459966</v>
      </c>
      <c r="Z12" s="78">
        <f t="shared" si="1"/>
        <v>41579760</v>
      </c>
      <c r="AC12" s="77" t="s">
        <v>85</v>
      </c>
      <c r="AD12" s="79">
        <f>$C12</f>
        <v>359030</v>
      </c>
      <c r="AE12" s="79">
        <f>$I12</f>
        <v>301325</v>
      </c>
      <c r="AF12" s="79">
        <f>$O12</f>
        <v>430697</v>
      </c>
      <c r="AG12" s="79">
        <f>$U12</f>
        <v>368914</v>
      </c>
      <c r="AH12" s="79">
        <f t="shared" ref="AH12:AH13" si="2">SUM(AD12:AG12)</f>
        <v>1459966</v>
      </c>
      <c r="AI12" s="79"/>
      <c r="AJ12" s="80">
        <f>$D12</f>
        <v>10854140</v>
      </c>
      <c r="AK12" s="80">
        <f>$J12</f>
        <v>9304481</v>
      </c>
      <c r="AL12" s="80">
        <f>$P12</f>
        <v>11870584</v>
      </c>
      <c r="AM12" s="80">
        <f>$V12</f>
        <v>9550555</v>
      </c>
      <c r="AN12" s="79">
        <f t="shared" ref="AN12:AN14" si="3">SUM(AJ12:AM12)</f>
        <v>41579760</v>
      </c>
      <c r="AO12" s="1" t="str">
        <f t="shared" ref="AO12:AO13" si="4">"TOTAL GEN "&amp;AC12</f>
        <v>TOTAL GEN Mitchell</v>
      </c>
      <c r="AP12" s="29">
        <f t="shared" si="0"/>
        <v>30.231846920870122</v>
      </c>
      <c r="AQ12" s="29">
        <f t="shared" si="0"/>
        <v>30.878556376005974</v>
      </c>
      <c r="AR12" s="29">
        <f t="shared" si="0"/>
        <v>27.561334302305333</v>
      </c>
      <c r="AS12" s="29">
        <f t="shared" si="0"/>
        <v>25.888296459337408</v>
      </c>
      <c r="AT12" s="29">
        <f t="shared" si="0"/>
        <v>28.479950902966234</v>
      </c>
    </row>
    <row r="13" spans="1:46" x14ac:dyDescent="0.3">
      <c r="B13" s="57" t="s">
        <v>86</v>
      </c>
      <c r="C13" s="75">
        <v>263914</v>
      </c>
      <c r="D13" s="75">
        <v>6354956</v>
      </c>
      <c r="E13" s="76">
        <v>24.079647157786248</v>
      </c>
      <c r="H13" s="57" t="s">
        <v>86</v>
      </c>
      <c r="I13" s="75">
        <v>189986</v>
      </c>
      <c r="J13" s="75">
        <v>4998482</v>
      </c>
      <c r="K13" s="76">
        <v>26.309738612318803</v>
      </c>
      <c r="N13" s="57" t="s">
        <v>86</v>
      </c>
      <c r="O13" s="75">
        <v>282429</v>
      </c>
      <c r="P13" s="75">
        <v>6273177</v>
      </c>
      <c r="Q13" s="76">
        <v>22.211518647164421</v>
      </c>
      <c r="T13" s="57" t="s">
        <v>86</v>
      </c>
      <c r="U13" s="75">
        <v>199962</v>
      </c>
      <c r="V13" s="75">
        <v>5142573</v>
      </c>
      <c r="W13" s="76">
        <v>25.717751372760823</v>
      </c>
      <c r="Y13" s="78">
        <f t="shared" si="1"/>
        <v>936291</v>
      </c>
      <c r="Z13" s="78">
        <f t="shared" si="1"/>
        <v>22769188</v>
      </c>
      <c r="AC13" s="57" t="s">
        <v>86</v>
      </c>
      <c r="AD13" s="79">
        <f>$C13</f>
        <v>263914</v>
      </c>
      <c r="AE13" s="79">
        <f>$I13</f>
        <v>189986</v>
      </c>
      <c r="AF13" s="79">
        <f>$O13</f>
        <v>282429</v>
      </c>
      <c r="AG13" s="79">
        <f>$U13</f>
        <v>199962</v>
      </c>
      <c r="AH13" s="79">
        <f t="shared" si="2"/>
        <v>936291</v>
      </c>
      <c r="AI13" s="79"/>
      <c r="AJ13" s="80">
        <f>$D13</f>
        <v>6354956</v>
      </c>
      <c r="AK13" s="80">
        <f>$J13</f>
        <v>4998482</v>
      </c>
      <c r="AL13" s="80">
        <f>$P13</f>
        <v>6273177</v>
      </c>
      <c r="AM13" s="80">
        <f>$V13</f>
        <v>5142573</v>
      </c>
      <c r="AN13" s="79">
        <f t="shared" si="3"/>
        <v>22769188</v>
      </c>
      <c r="AO13" s="1" t="str">
        <f t="shared" si="4"/>
        <v>TOTAL GEN Rockport</v>
      </c>
      <c r="AP13" s="29">
        <f t="shared" si="0"/>
        <v>24.079647157786248</v>
      </c>
      <c r="AQ13" s="29">
        <f t="shared" si="0"/>
        <v>26.309738612318803</v>
      </c>
      <c r="AR13" s="29">
        <f t="shared" si="0"/>
        <v>22.211518647164421</v>
      </c>
      <c r="AS13" s="29">
        <f t="shared" si="0"/>
        <v>25.717751372760823</v>
      </c>
      <c r="AT13" s="29">
        <f t="shared" si="0"/>
        <v>24.318494997815851</v>
      </c>
    </row>
    <row r="14" spans="1:46" x14ac:dyDescent="0.3">
      <c r="B14" s="81" t="s">
        <v>87</v>
      </c>
      <c r="C14" s="82">
        <v>1234094</v>
      </c>
      <c r="D14" s="82">
        <v>36263242</v>
      </c>
      <c r="E14" s="83">
        <v>29.384505556302841</v>
      </c>
      <c r="H14" s="81" t="s">
        <v>87</v>
      </c>
      <c r="I14" s="82">
        <v>1071896</v>
      </c>
      <c r="J14" s="82">
        <v>31450611.23</v>
      </c>
      <c r="K14" s="83">
        <v>29.341103269347027</v>
      </c>
      <c r="N14" s="81" t="s">
        <v>87</v>
      </c>
      <c r="O14" s="82">
        <v>1008981</v>
      </c>
      <c r="P14" s="82">
        <v>27427520.34</v>
      </c>
      <c r="Q14" s="83">
        <v>27.183386347215656</v>
      </c>
      <c r="T14" s="81" t="s">
        <v>87</v>
      </c>
      <c r="U14" s="82">
        <v>1047016</v>
      </c>
      <c r="V14" s="82">
        <v>29143319.759999998</v>
      </c>
      <c r="W14" s="83">
        <v>27.834646041703277</v>
      </c>
      <c r="Y14" s="84">
        <f t="shared" si="1"/>
        <v>4361987</v>
      </c>
      <c r="Z14" s="84">
        <f t="shared" si="1"/>
        <v>124284693.33000001</v>
      </c>
      <c r="AC14" s="81" t="s">
        <v>87</v>
      </c>
      <c r="AD14" s="79">
        <f>$C14</f>
        <v>1234094</v>
      </c>
      <c r="AE14" s="79">
        <f>$I14</f>
        <v>1071896</v>
      </c>
      <c r="AF14" s="79">
        <f>$O14</f>
        <v>1008981</v>
      </c>
      <c r="AG14" s="79">
        <f>$U14</f>
        <v>1047016</v>
      </c>
      <c r="AH14" s="79">
        <f>SUM(AD14:AG14)</f>
        <v>4361987</v>
      </c>
      <c r="AI14" s="79"/>
      <c r="AJ14" s="80">
        <f>$D14</f>
        <v>36263242</v>
      </c>
      <c r="AK14" s="80">
        <f>$J14</f>
        <v>31450611.23</v>
      </c>
      <c r="AL14" s="80">
        <f>$P14</f>
        <v>27427520.34</v>
      </c>
      <c r="AM14" s="80">
        <f>$V14</f>
        <v>29143319.759999998</v>
      </c>
      <c r="AN14" s="79">
        <f t="shared" si="3"/>
        <v>124284693.33000001</v>
      </c>
      <c r="AO14" s="1" t="s">
        <v>88</v>
      </c>
      <c r="AP14" s="29">
        <f t="shared" si="0"/>
        <v>29.384505556302841</v>
      </c>
      <c r="AQ14" s="29">
        <f t="shared" si="0"/>
        <v>29.341103269347027</v>
      </c>
      <c r="AR14" s="29">
        <f t="shared" si="0"/>
        <v>27.183386347215656</v>
      </c>
      <c r="AS14" s="29">
        <f t="shared" si="0"/>
        <v>27.834646041703277</v>
      </c>
      <c r="AT14" s="29">
        <f t="shared" si="0"/>
        <v>28.492678527010742</v>
      </c>
    </row>
    <row r="15" spans="1:46" x14ac:dyDescent="0.3">
      <c r="B15" s="50"/>
      <c r="C15" s="75"/>
      <c r="D15" s="75"/>
      <c r="E15" s="76"/>
      <c r="H15" s="50"/>
      <c r="I15" s="75"/>
      <c r="J15" s="75"/>
      <c r="K15" s="76"/>
      <c r="N15" s="50"/>
      <c r="O15" s="75"/>
      <c r="P15" s="75"/>
      <c r="Q15" s="76"/>
      <c r="T15" s="50"/>
      <c r="U15" s="75"/>
      <c r="V15" s="75"/>
      <c r="W15" s="76"/>
      <c r="Y15" s="78"/>
      <c r="Z15" s="78"/>
      <c r="AC15" s="50"/>
      <c r="AD15" s="79"/>
      <c r="AE15" s="79"/>
      <c r="AF15" s="79"/>
      <c r="AG15" s="79"/>
      <c r="AH15" s="79"/>
      <c r="AI15" s="79"/>
      <c r="AJ15" s="80"/>
      <c r="AK15" s="80"/>
      <c r="AL15" s="80"/>
      <c r="AM15" s="80"/>
      <c r="AP15" s="29"/>
      <c r="AQ15" s="29"/>
      <c r="AR15" s="29"/>
      <c r="AS15" s="29"/>
      <c r="AT15" s="29"/>
    </row>
    <row r="16" spans="1:46" x14ac:dyDescent="0.3">
      <c r="A16" s="72" t="s">
        <v>89</v>
      </c>
      <c r="B16" s="73" t="s">
        <v>90</v>
      </c>
      <c r="C16" s="75"/>
      <c r="D16" s="75"/>
      <c r="E16" s="76"/>
      <c r="G16" s="72" t="s">
        <v>89</v>
      </c>
      <c r="H16" s="73" t="s">
        <v>90</v>
      </c>
      <c r="I16" s="75"/>
      <c r="J16" s="75"/>
      <c r="K16" s="76"/>
      <c r="M16" s="72" t="s">
        <v>89</v>
      </c>
      <c r="N16" s="73" t="s">
        <v>90</v>
      </c>
      <c r="O16" s="75"/>
      <c r="P16" s="75"/>
      <c r="Q16" s="76"/>
      <c r="S16" s="72" t="s">
        <v>89</v>
      </c>
      <c r="T16" s="73" t="s">
        <v>90</v>
      </c>
      <c r="U16" s="75"/>
      <c r="V16" s="75"/>
      <c r="W16" s="76"/>
      <c r="Y16" s="78"/>
      <c r="Z16" s="78"/>
      <c r="AC16" s="73" t="s">
        <v>90</v>
      </c>
      <c r="AD16" s="79"/>
      <c r="AE16" s="79"/>
      <c r="AF16" s="79"/>
      <c r="AG16" s="79"/>
      <c r="AH16" s="79"/>
      <c r="AI16" s="79"/>
      <c r="AJ16" s="80"/>
      <c r="AK16" s="80"/>
      <c r="AL16" s="80"/>
      <c r="AM16" s="80"/>
      <c r="AP16" s="29"/>
      <c r="AQ16" s="29"/>
      <c r="AR16" s="29"/>
      <c r="AS16" s="29"/>
      <c r="AT16" s="29"/>
    </row>
    <row r="17" spans="1:46" x14ac:dyDescent="0.3">
      <c r="B17" s="57" t="s">
        <v>91</v>
      </c>
      <c r="C17" s="85">
        <v>75823.807000000001</v>
      </c>
      <c r="D17" s="85">
        <v>7100284.5300000003</v>
      </c>
      <c r="E17" s="86">
        <v>93.641889149670362</v>
      </c>
      <c r="H17" s="57" t="s">
        <v>91</v>
      </c>
      <c r="I17" s="85">
        <v>57851.082000000002</v>
      </c>
      <c r="J17" s="85">
        <v>3210163</v>
      </c>
      <c r="K17" s="86">
        <v>55.490111662907182</v>
      </c>
      <c r="N17" s="57" t="s">
        <v>91</v>
      </c>
      <c r="O17" s="85">
        <v>42405.760999999999</v>
      </c>
      <c r="P17" s="85">
        <v>2740091.89</v>
      </c>
      <c r="Q17" s="86">
        <v>64.616029175847132</v>
      </c>
      <c r="T17" s="57" t="s">
        <v>91</v>
      </c>
      <c r="U17" s="85">
        <v>55634.780999999995</v>
      </c>
      <c r="V17" s="85">
        <v>2042947.33</v>
      </c>
      <c r="W17" s="86">
        <v>36.720686111804774</v>
      </c>
      <c r="Y17" s="87">
        <f t="shared" si="1"/>
        <v>231715.43099999998</v>
      </c>
      <c r="Z17" s="87">
        <f t="shared" si="1"/>
        <v>15093486.750000002</v>
      </c>
      <c r="AC17" s="57" t="s">
        <v>91</v>
      </c>
      <c r="AD17" s="79">
        <f>$C17</f>
        <v>75823.807000000001</v>
      </c>
      <c r="AE17" s="79">
        <f>$I17</f>
        <v>57851.082000000002</v>
      </c>
      <c r="AF17" s="79">
        <f>$O17</f>
        <v>42405.760999999999</v>
      </c>
      <c r="AG17" s="79">
        <f>$U17</f>
        <v>55634.780999999995</v>
      </c>
      <c r="AH17" s="79">
        <f t="shared" ref="AH17:AH18" si="5">SUM(AD17:AG17)</f>
        <v>231715.43099999998</v>
      </c>
      <c r="AI17" s="79"/>
      <c r="AJ17" s="80">
        <f>$D17</f>
        <v>7100284.5300000003</v>
      </c>
      <c r="AK17" s="80">
        <f>$J17</f>
        <v>3210163</v>
      </c>
      <c r="AL17" s="80">
        <f>$P17</f>
        <v>2740091.89</v>
      </c>
      <c r="AM17" s="80">
        <f>$V17</f>
        <v>2042947.33</v>
      </c>
      <c r="AN17" s="79">
        <f t="shared" ref="AN17:AN18" si="6">SUM(AJ17:AM17)</f>
        <v>15093486.750000002</v>
      </c>
      <c r="AO17" s="1" t="s">
        <v>92</v>
      </c>
      <c r="AP17" s="29">
        <f>AJ17/AD17</f>
        <v>93.641889149670362</v>
      </c>
      <c r="AQ17" s="29">
        <f>AK17/AE17</f>
        <v>55.490111662907182</v>
      </c>
      <c r="AR17" s="29">
        <f>AL17/AF17</f>
        <v>64.616029175847132</v>
      </c>
      <c r="AS17" s="29">
        <f>AM17/AG17</f>
        <v>36.720686111804774</v>
      </c>
      <c r="AT17" s="29">
        <f>AN17/AH17</f>
        <v>65.138030233299403</v>
      </c>
    </row>
    <row r="18" spans="1:46" x14ac:dyDescent="0.3">
      <c r="B18" s="81" t="s">
        <v>87</v>
      </c>
      <c r="C18" s="82">
        <v>75823.807000000001</v>
      </c>
      <c r="D18" s="82">
        <v>7100284.5300000003</v>
      </c>
      <c r="E18" s="83">
        <v>93.641889149670362</v>
      </c>
      <c r="H18" s="81" t="s">
        <v>87</v>
      </c>
      <c r="I18" s="82">
        <v>57851.082000000002</v>
      </c>
      <c r="J18" s="82">
        <v>3210163</v>
      </c>
      <c r="K18" s="83">
        <v>55.490111662907182</v>
      </c>
      <c r="N18" s="81" t="s">
        <v>87</v>
      </c>
      <c r="O18" s="82">
        <v>42405.760999999999</v>
      </c>
      <c r="P18" s="82">
        <v>2740091.89</v>
      </c>
      <c r="Q18" s="83">
        <v>64.616029175847132</v>
      </c>
      <c r="T18" s="81" t="s">
        <v>87</v>
      </c>
      <c r="U18" s="82">
        <v>55634.780999999995</v>
      </c>
      <c r="V18" s="82">
        <v>2042947.33</v>
      </c>
      <c r="W18" s="83">
        <v>36.720686111804774</v>
      </c>
      <c r="Y18" s="84">
        <f t="shared" si="1"/>
        <v>231715.43099999998</v>
      </c>
      <c r="Z18" s="84">
        <f t="shared" si="1"/>
        <v>15093486.750000002</v>
      </c>
      <c r="AC18" s="81" t="s">
        <v>87</v>
      </c>
      <c r="AD18" s="79">
        <f>$C18</f>
        <v>75823.807000000001</v>
      </c>
      <c r="AE18" s="79">
        <f>$I18</f>
        <v>57851.082000000002</v>
      </c>
      <c r="AF18" s="79">
        <f>$O18</f>
        <v>42405.760999999999</v>
      </c>
      <c r="AG18" s="79">
        <f>$U18</f>
        <v>55634.780999999995</v>
      </c>
      <c r="AH18" s="79">
        <f t="shared" si="5"/>
        <v>231715.43099999998</v>
      </c>
      <c r="AI18" s="79"/>
      <c r="AJ18" s="80">
        <f>$D18</f>
        <v>7100284.5300000003</v>
      </c>
      <c r="AK18" s="80">
        <f>$J18</f>
        <v>3210163</v>
      </c>
      <c r="AL18" s="80">
        <f>$P18</f>
        <v>2740091.89</v>
      </c>
      <c r="AM18" s="80">
        <f>$V18</f>
        <v>2042947.33</v>
      </c>
      <c r="AN18" s="79">
        <f t="shared" si="6"/>
        <v>15093486.750000002</v>
      </c>
      <c r="AP18" s="29"/>
      <c r="AQ18" s="29"/>
      <c r="AR18" s="29"/>
      <c r="AS18" s="29"/>
      <c r="AT18" s="29"/>
    </row>
    <row r="19" spans="1:46" x14ac:dyDescent="0.3">
      <c r="B19" s="50"/>
      <c r="C19" s="75"/>
      <c r="D19" s="75"/>
      <c r="E19" s="76"/>
      <c r="H19" s="50"/>
      <c r="I19" s="75"/>
      <c r="J19" s="75"/>
      <c r="K19" s="76"/>
      <c r="N19" s="50"/>
      <c r="O19" s="75"/>
      <c r="P19" s="75"/>
      <c r="Q19" s="76"/>
      <c r="T19" s="50"/>
      <c r="U19" s="75"/>
      <c r="V19" s="75"/>
      <c r="W19" s="76"/>
      <c r="Y19" s="78"/>
      <c r="Z19" s="78"/>
      <c r="AC19" s="50"/>
      <c r="AD19" s="79"/>
      <c r="AE19" s="79"/>
      <c r="AF19" s="79"/>
      <c r="AG19" s="79"/>
      <c r="AH19" s="79"/>
      <c r="AI19" s="79"/>
      <c r="AJ19" s="80"/>
      <c r="AK19" s="80"/>
      <c r="AL19" s="80"/>
      <c r="AM19" s="80"/>
      <c r="AP19" s="29"/>
      <c r="AQ19" s="29"/>
      <c r="AR19" s="29"/>
      <c r="AS19" s="29"/>
      <c r="AT19" s="29"/>
    </row>
    <row r="20" spans="1:46" x14ac:dyDescent="0.3">
      <c r="A20" s="72" t="s">
        <v>93</v>
      </c>
      <c r="B20" s="73" t="s">
        <v>94</v>
      </c>
      <c r="C20" s="82">
        <v>1309917.807</v>
      </c>
      <c r="D20" s="82">
        <v>43363526.530000001</v>
      </c>
      <c r="E20" s="83">
        <v>33.104005685144486</v>
      </c>
      <c r="G20" s="72" t="s">
        <v>93</v>
      </c>
      <c r="H20" s="73" t="s">
        <v>94</v>
      </c>
      <c r="I20" s="82">
        <v>1129747.0819999999</v>
      </c>
      <c r="J20" s="82">
        <v>34660774.230000004</v>
      </c>
      <c r="K20" s="83">
        <v>30.680118393082964</v>
      </c>
      <c r="M20" s="72" t="s">
        <v>93</v>
      </c>
      <c r="N20" s="73" t="s">
        <v>94</v>
      </c>
      <c r="O20" s="82">
        <v>1051386.7609999999</v>
      </c>
      <c r="P20" s="82">
        <v>30167612.23</v>
      </c>
      <c r="Q20" s="83">
        <v>28.693163495141253</v>
      </c>
      <c r="S20" s="72" t="s">
        <v>93</v>
      </c>
      <c r="T20" s="73" t="s">
        <v>94</v>
      </c>
      <c r="U20" s="82">
        <v>1102650.781</v>
      </c>
      <c r="V20" s="82">
        <v>31186267.089999996</v>
      </c>
      <c r="W20" s="83">
        <v>28.28299551170408</v>
      </c>
      <c r="Y20" s="84">
        <f t="shared" si="1"/>
        <v>4593702.4309999999</v>
      </c>
      <c r="Z20" s="84">
        <f t="shared" si="1"/>
        <v>139378180.08000001</v>
      </c>
      <c r="AC20" s="73" t="s">
        <v>94</v>
      </c>
      <c r="AD20" s="79">
        <f>$C20</f>
        <v>1309917.807</v>
      </c>
      <c r="AE20" s="79">
        <f>$I20</f>
        <v>1129747.0819999999</v>
      </c>
      <c r="AF20" s="79">
        <f>$O20</f>
        <v>1051386.7609999999</v>
      </c>
      <c r="AG20" s="79">
        <f>$U20</f>
        <v>1102650.781</v>
      </c>
      <c r="AH20" s="79">
        <f>SUM(AD20:AG20)</f>
        <v>4593702.4309999999</v>
      </c>
      <c r="AI20" s="79"/>
      <c r="AJ20" s="80">
        <f>$D20</f>
        <v>43363526.530000001</v>
      </c>
      <c r="AK20" s="80">
        <f>$J20</f>
        <v>34660774.230000004</v>
      </c>
      <c r="AL20" s="80">
        <f>$P20</f>
        <v>30167612.23</v>
      </c>
      <c r="AM20" s="80">
        <f>$V20</f>
        <v>31186267.089999996</v>
      </c>
      <c r="AN20" s="79">
        <f>SUM(AJ20:AM20)</f>
        <v>139378180.08000001</v>
      </c>
      <c r="AP20" s="29"/>
      <c r="AQ20" s="29"/>
      <c r="AR20" s="29"/>
      <c r="AS20" s="29"/>
      <c r="AT20" s="29"/>
    </row>
    <row r="21" spans="1:46" x14ac:dyDescent="0.3">
      <c r="B21" s="50"/>
      <c r="C21" s="75"/>
      <c r="D21" s="75"/>
      <c r="E21" s="76"/>
      <c r="H21" s="50"/>
      <c r="I21" s="75"/>
      <c r="J21" s="75"/>
      <c r="K21" s="76"/>
      <c r="N21" s="50"/>
      <c r="O21" s="75"/>
      <c r="P21" s="75"/>
      <c r="Q21" s="76"/>
      <c r="T21" s="50"/>
      <c r="U21" s="75"/>
      <c r="V21" s="75"/>
      <c r="W21" s="76"/>
      <c r="Y21" s="78"/>
      <c r="Z21" s="78"/>
      <c r="AC21" s="50"/>
      <c r="AD21" s="79"/>
      <c r="AE21" s="79"/>
      <c r="AF21" s="79"/>
      <c r="AG21" s="79"/>
      <c r="AH21" s="79"/>
      <c r="AI21" s="79"/>
      <c r="AJ21" s="80"/>
      <c r="AK21" s="80"/>
      <c r="AL21" s="80"/>
      <c r="AM21" s="80"/>
      <c r="AP21" s="29"/>
      <c r="AQ21" s="29"/>
      <c r="AR21" s="29"/>
      <c r="AS21" s="29"/>
      <c r="AT21" s="29"/>
    </row>
    <row r="22" spans="1:46" x14ac:dyDescent="0.3">
      <c r="B22" s="62" t="s">
        <v>95</v>
      </c>
      <c r="C22" s="75"/>
      <c r="D22" s="75"/>
      <c r="E22" s="76"/>
      <c r="H22" s="62" t="s">
        <v>95</v>
      </c>
      <c r="I22" s="75"/>
      <c r="J22" s="75"/>
      <c r="K22" s="76"/>
      <c r="N22" s="62" t="s">
        <v>95</v>
      </c>
      <c r="O22" s="75"/>
      <c r="P22" s="75"/>
      <c r="Q22" s="76"/>
      <c r="T22" s="62" t="s">
        <v>95</v>
      </c>
      <c r="U22" s="75"/>
      <c r="V22" s="75"/>
      <c r="W22" s="76"/>
      <c r="Y22" s="78"/>
      <c r="Z22" s="78"/>
      <c r="AC22" s="62" t="s">
        <v>95</v>
      </c>
      <c r="AD22" s="79"/>
      <c r="AE22" s="79"/>
      <c r="AF22" s="79"/>
      <c r="AG22" s="79"/>
      <c r="AH22" s="79"/>
      <c r="AI22" s="79"/>
      <c r="AJ22" s="80"/>
      <c r="AK22" s="80"/>
      <c r="AL22" s="80"/>
      <c r="AM22" s="80"/>
      <c r="AP22" s="29"/>
      <c r="AQ22" s="29"/>
      <c r="AR22" s="29"/>
      <c r="AS22" s="29"/>
      <c r="AT22" s="29"/>
    </row>
    <row r="23" spans="1:46" x14ac:dyDescent="0.3">
      <c r="B23" s="62"/>
      <c r="C23" s="75"/>
      <c r="D23" s="75"/>
      <c r="E23" s="76"/>
      <c r="H23" s="62"/>
      <c r="I23" s="75"/>
      <c r="J23" s="75"/>
      <c r="K23" s="76"/>
      <c r="N23" s="62"/>
      <c r="O23" s="75"/>
      <c r="P23" s="75"/>
      <c r="Q23" s="76"/>
      <c r="T23" s="62"/>
      <c r="U23" s="75"/>
      <c r="V23" s="75"/>
      <c r="W23" s="76"/>
      <c r="Y23" s="78"/>
      <c r="Z23" s="78"/>
      <c r="AC23" s="62"/>
      <c r="AD23" s="79"/>
      <c r="AE23" s="79"/>
      <c r="AF23" s="79"/>
      <c r="AG23" s="79"/>
      <c r="AH23" s="79"/>
      <c r="AI23" s="79"/>
      <c r="AJ23" s="80"/>
      <c r="AK23" s="80"/>
      <c r="AL23" s="80"/>
      <c r="AM23" s="80"/>
      <c r="AP23" s="29"/>
      <c r="AQ23" s="29"/>
      <c r="AR23" s="29"/>
      <c r="AS23" s="29"/>
      <c r="AT23" s="29"/>
    </row>
    <row r="24" spans="1:46" x14ac:dyDescent="0.3">
      <c r="A24" s="72" t="s">
        <v>96</v>
      </c>
      <c r="B24" s="73" t="s">
        <v>97</v>
      </c>
      <c r="D24" s="75"/>
      <c r="G24" s="72" t="s">
        <v>96</v>
      </c>
      <c r="H24" s="73" t="s">
        <v>97</v>
      </c>
      <c r="J24" s="75"/>
      <c r="M24" s="72" t="s">
        <v>96</v>
      </c>
      <c r="N24" s="73" t="s">
        <v>97</v>
      </c>
      <c r="P24" s="75"/>
      <c r="S24" s="72" t="s">
        <v>96</v>
      </c>
      <c r="T24" s="73" t="s">
        <v>97</v>
      </c>
      <c r="V24" s="75"/>
      <c r="Y24" s="88"/>
      <c r="Z24" s="78"/>
      <c r="AC24" s="73" t="s">
        <v>97</v>
      </c>
      <c r="AD24" s="79"/>
      <c r="AE24" s="79"/>
      <c r="AF24" s="79"/>
      <c r="AG24" s="79"/>
      <c r="AH24" s="79"/>
      <c r="AI24" s="79"/>
      <c r="AJ24" s="80"/>
      <c r="AK24" s="80"/>
      <c r="AL24" s="80"/>
      <c r="AM24" s="80"/>
      <c r="AP24" s="29"/>
      <c r="AQ24" s="29"/>
      <c r="AR24" s="29"/>
      <c r="AS24" s="29"/>
      <c r="AT24" s="29"/>
    </row>
    <row r="25" spans="1:46" x14ac:dyDescent="0.3">
      <c r="B25" s="57" t="s">
        <v>98</v>
      </c>
      <c r="C25" s="89">
        <v>259164.95799999998</v>
      </c>
      <c r="D25" s="89">
        <v>6631481.9740000004</v>
      </c>
      <c r="E25" s="90">
        <v>25.587880495788326</v>
      </c>
      <c r="H25" s="57" t="s">
        <v>98</v>
      </c>
      <c r="I25" s="89">
        <v>303476.57499999995</v>
      </c>
      <c r="J25" s="89">
        <v>8131635.8620000053</v>
      </c>
      <c r="K25" s="90">
        <v>26.794937507120629</v>
      </c>
      <c r="N25" s="57" t="s">
        <v>84</v>
      </c>
      <c r="O25" s="89">
        <v>143704.15200000003</v>
      </c>
      <c r="P25" s="89">
        <v>3767732.6480000024</v>
      </c>
      <c r="Q25" s="90">
        <v>26.218676326067474</v>
      </c>
      <c r="T25" s="57" t="s">
        <v>84</v>
      </c>
      <c r="U25" s="89">
        <v>284640.34799999988</v>
      </c>
      <c r="V25" s="89">
        <v>7045907.9920000024</v>
      </c>
      <c r="W25" s="90">
        <v>24.753721815994989</v>
      </c>
      <c r="Y25" s="91">
        <f t="shared" si="1"/>
        <v>990986.03299999982</v>
      </c>
      <c r="Z25" s="91">
        <f t="shared" si="1"/>
        <v>25576758.476000011</v>
      </c>
      <c r="AC25" s="57" t="s">
        <v>84</v>
      </c>
      <c r="AD25" s="79">
        <f>$C25</f>
        <v>259164.95799999998</v>
      </c>
      <c r="AE25" s="79">
        <f>$I25</f>
        <v>303476.57499999995</v>
      </c>
      <c r="AF25" s="79">
        <f>$O25</f>
        <v>143704.15200000003</v>
      </c>
      <c r="AG25" s="79">
        <f>$U25</f>
        <v>284640.34799999988</v>
      </c>
      <c r="AH25" s="79">
        <f t="shared" ref="AH25:AH29" si="7">SUM(AD25:AG25)</f>
        <v>990986.03299999982</v>
      </c>
      <c r="AI25" s="79"/>
      <c r="AJ25" s="80">
        <f>$D25</f>
        <v>6631481.9740000004</v>
      </c>
      <c r="AK25" s="80">
        <f>$J25</f>
        <v>8131635.8620000053</v>
      </c>
      <c r="AL25" s="80">
        <f>$P25</f>
        <v>3767732.6480000024</v>
      </c>
      <c r="AM25" s="80">
        <f>$V25</f>
        <v>7045907.9920000024</v>
      </c>
      <c r="AN25" s="79">
        <f t="shared" ref="AN25:AN29" si="8">SUM(AJ25:AM25)</f>
        <v>25576758.476000011</v>
      </c>
      <c r="AO25" s="1" t="str">
        <f>"OSS "&amp;AC25</f>
        <v>OSS Big Sandy</v>
      </c>
      <c r="AP25" s="29">
        <f t="shared" ref="AP25:AT28" si="9">AJ25/AD25</f>
        <v>25.587880495788326</v>
      </c>
      <c r="AQ25" s="29">
        <f t="shared" si="9"/>
        <v>26.794937507120629</v>
      </c>
      <c r="AR25" s="29">
        <f t="shared" si="9"/>
        <v>26.218676326067474</v>
      </c>
      <c r="AS25" s="29">
        <f t="shared" si="9"/>
        <v>24.753721815994989</v>
      </c>
      <c r="AT25" s="29">
        <f t="shared" si="9"/>
        <v>25.809403588234037</v>
      </c>
    </row>
    <row r="26" spans="1:46" x14ac:dyDescent="0.3">
      <c r="B26" s="57" t="s">
        <v>85</v>
      </c>
      <c r="C26" s="89">
        <v>75072</v>
      </c>
      <c r="D26" s="89">
        <v>1786431</v>
      </c>
      <c r="E26" s="90">
        <v>23.79623561381074</v>
      </c>
      <c r="H26" s="57" t="s">
        <v>85</v>
      </c>
      <c r="I26" s="89">
        <v>37886</v>
      </c>
      <c r="J26" s="89">
        <v>943929</v>
      </c>
      <c r="K26" s="76">
        <v>24.914981787467667</v>
      </c>
      <c r="N26" s="57" t="s">
        <v>85</v>
      </c>
      <c r="O26" s="89">
        <v>153627</v>
      </c>
      <c r="P26" s="89">
        <v>3699578</v>
      </c>
      <c r="Q26" s="76">
        <v>24.081561183906476</v>
      </c>
      <c r="T26" s="57" t="s">
        <v>85</v>
      </c>
      <c r="U26" s="89">
        <v>170712</v>
      </c>
      <c r="V26" s="89">
        <v>3089163</v>
      </c>
      <c r="W26" s="76">
        <v>18.095757767468015</v>
      </c>
      <c r="Y26" s="91">
        <f t="shared" si="1"/>
        <v>437297</v>
      </c>
      <c r="Z26" s="91">
        <f t="shared" si="1"/>
        <v>9519101</v>
      </c>
      <c r="AC26" s="57" t="s">
        <v>85</v>
      </c>
      <c r="AD26" s="79">
        <f>$C26</f>
        <v>75072</v>
      </c>
      <c r="AE26" s="79">
        <f>$I26</f>
        <v>37886</v>
      </c>
      <c r="AF26" s="79">
        <f>$O26</f>
        <v>153627</v>
      </c>
      <c r="AG26" s="79">
        <f>$U26</f>
        <v>170712</v>
      </c>
      <c r="AH26" s="79">
        <f t="shared" si="7"/>
        <v>437297</v>
      </c>
      <c r="AI26" s="79"/>
      <c r="AJ26" s="80">
        <f>$D26</f>
        <v>1786431</v>
      </c>
      <c r="AK26" s="80">
        <f>$J26</f>
        <v>943929</v>
      </c>
      <c r="AL26" s="80">
        <f>$P26</f>
        <v>3699578</v>
      </c>
      <c r="AM26" s="80">
        <f>$V26</f>
        <v>3089163</v>
      </c>
      <c r="AN26" s="79">
        <f t="shared" si="8"/>
        <v>9519101</v>
      </c>
      <c r="AO26" s="1" t="str">
        <f t="shared" ref="AO26:AO27" si="10">"OSS "&amp;AC26</f>
        <v>OSS Mitchell</v>
      </c>
      <c r="AP26" s="29">
        <f t="shared" si="9"/>
        <v>23.79623561381074</v>
      </c>
      <c r="AQ26" s="29">
        <f t="shared" si="9"/>
        <v>24.914981787467667</v>
      </c>
      <c r="AR26" s="29">
        <f t="shared" si="9"/>
        <v>24.081561183906476</v>
      </c>
      <c r="AS26" s="29">
        <f t="shared" si="9"/>
        <v>18.095757767468015</v>
      </c>
      <c r="AT26" s="29">
        <f t="shared" si="9"/>
        <v>21.768045515976556</v>
      </c>
    </row>
    <row r="27" spans="1:46" x14ac:dyDescent="0.3">
      <c r="B27" s="57" t="s">
        <v>86</v>
      </c>
      <c r="C27" s="75">
        <v>106810</v>
      </c>
      <c r="D27" s="75">
        <v>2352919</v>
      </c>
      <c r="E27" s="76">
        <v>22.029014137253068</v>
      </c>
      <c r="H27" s="57" t="s">
        <v>86</v>
      </c>
      <c r="I27" s="75">
        <v>87928</v>
      </c>
      <c r="J27" s="75">
        <v>2063022</v>
      </c>
      <c r="K27" s="76">
        <v>23.462628514238922</v>
      </c>
      <c r="N27" s="57" t="s">
        <v>86</v>
      </c>
      <c r="O27" s="75">
        <v>99282</v>
      </c>
      <c r="P27" s="75">
        <v>2205001</v>
      </c>
      <c r="Q27" s="76">
        <v>22.209474023488649</v>
      </c>
      <c r="T27" s="57" t="s">
        <v>86</v>
      </c>
      <c r="U27" s="75">
        <v>115564</v>
      </c>
      <c r="V27" s="75">
        <v>2631436</v>
      </c>
      <c r="W27" s="76">
        <v>22.770378318507493</v>
      </c>
      <c r="Y27" s="78">
        <f t="shared" si="1"/>
        <v>409584</v>
      </c>
      <c r="Z27" s="78">
        <f t="shared" si="1"/>
        <v>9252378</v>
      </c>
      <c r="AC27" s="57" t="s">
        <v>86</v>
      </c>
      <c r="AD27" s="79">
        <f>$C27</f>
        <v>106810</v>
      </c>
      <c r="AE27" s="79">
        <f>$I27</f>
        <v>87928</v>
      </c>
      <c r="AF27" s="79">
        <f>$O27</f>
        <v>99282</v>
      </c>
      <c r="AG27" s="79">
        <f>$U27</f>
        <v>115564</v>
      </c>
      <c r="AH27" s="79">
        <f t="shared" si="7"/>
        <v>409584</v>
      </c>
      <c r="AI27" s="79"/>
      <c r="AJ27" s="80">
        <f>$D27</f>
        <v>2352919</v>
      </c>
      <c r="AK27" s="80">
        <f>$J27</f>
        <v>2063022</v>
      </c>
      <c r="AL27" s="80">
        <f>$P27</f>
        <v>2205001</v>
      </c>
      <c r="AM27" s="80">
        <f>$V27</f>
        <v>2631436</v>
      </c>
      <c r="AN27" s="79">
        <f t="shared" si="8"/>
        <v>9252378</v>
      </c>
      <c r="AO27" s="1" t="str">
        <f t="shared" si="10"/>
        <v>OSS Rockport</v>
      </c>
      <c r="AP27" s="29">
        <f t="shared" si="9"/>
        <v>22.029014137253068</v>
      </c>
      <c r="AQ27" s="29">
        <f t="shared" si="9"/>
        <v>23.462628514238922</v>
      </c>
      <c r="AR27" s="29">
        <f t="shared" si="9"/>
        <v>22.209474023488649</v>
      </c>
      <c r="AS27" s="29">
        <f t="shared" si="9"/>
        <v>22.770378318507493</v>
      </c>
      <c r="AT27" s="29">
        <f t="shared" si="9"/>
        <v>22.589695886558069</v>
      </c>
    </row>
    <row r="28" spans="1:46" x14ac:dyDescent="0.3">
      <c r="B28" s="77" t="s">
        <v>99</v>
      </c>
      <c r="C28" s="85">
        <v>72981.650000000009</v>
      </c>
      <c r="D28" s="85">
        <v>6971596.6899999995</v>
      </c>
      <c r="E28" s="86">
        <v>95.5253367113514</v>
      </c>
      <c r="H28" s="77" t="s">
        <v>99</v>
      </c>
      <c r="I28" s="85">
        <v>57174.224999999999</v>
      </c>
      <c r="J28" s="85">
        <v>3162603.21</v>
      </c>
      <c r="K28" s="86">
        <v>55.315191592015459</v>
      </c>
      <c r="N28" s="77" t="s">
        <v>99</v>
      </c>
      <c r="O28" s="85">
        <v>39259.809000000001</v>
      </c>
      <c r="P28" s="85">
        <v>2524811.29</v>
      </c>
      <c r="Q28" s="86">
        <v>64.31033044506151</v>
      </c>
      <c r="T28" s="77" t="s">
        <v>99</v>
      </c>
      <c r="U28" s="85">
        <v>55581.937999999995</v>
      </c>
      <c r="V28" s="85">
        <v>2042072.77</v>
      </c>
      <c r="W28" s="86">
        <v>36.739862687047726</v>
      </c>
      <c r="Y28" s="87">
        <f t="shared" si="1"/>
        <v>224997.622</v>
      </c>
      <c r="Z28" s="87">
        <f t="shared" si="1"/>
        <v>14701083.959999997</v>
      </c>
      <c r="AC28" s="77" t="s">
        <v>99</v>
      </c>
      <c r="AD28" s="79">
        <f>$C28</f>
        <v>72981.650000000009</v>
      </c>
      <c r="AE28" s="79">
        <f>$I28</f>
        <v>57174.224999999999</v>
      </c>
      <c r="AF28" s="79">
        <f>$O28</f>
        <v>39259.809000000001</v>
      </c>
      <c r="AG28" s="79">
        <f>$U28</f>
        <v>55581.937999999995</v>
      </c>
      <c r="AH28" s="79">
        <f t="shared" si="7"/>
        <v>224997.622</v>
      </c>
      <c r="AI28" s="79"/>
      <c r="AJ28" s="80">
        <f>$D28</f>
        <v>6971596.6899999995</v>
      </c>
      <c r="AK28" s="80">
        <f>$J28</f>
        <v>3162603.21</v>
      </c>
      <c r="AL28" s="80">
        <f>$P28</f>
        <v>2524811.29</v>
      </c>
      <c r="AM28" s="80">
        <f>$V28</f>
        <v>2042072.77</v>
      </c>
      <c r="AN28" s="79">
        <f t="shared" si="8"/>
        <v>14701083.959999997</v>
      </c>
      <c r="AO28" s="1" t="s">
        <v>100</v>
      </c>
      <c r="AP28" s="29">
        <f t="shared" si="9"/>
        <v>95.5253367113514</v>
      </c>
      <c r="AQ28" s="29">
        <f t="shared" si="9"/>
        <v>55.315191592015459</v>
      </c>
      <c r="AR28" s="29">
        <f t="shared" si="9"/>
        <v>64.31033044506151</v>
      </c>
      <c r="AS28" s="29">
        <f t="shared" si="9"/>
        <v>36.739862687047726</v>
      </c>
      <c r="AT28" s="29">
        <f t="shared" si="9"/>
        <v>65.338841492289177</v>
      </c>
    </row>
    <row r="29" spans="1:46" x14ac:dyDescent="0.3">
      <c r="B29" s="81" t="s">
        <v>87</v>
      </c>
      <c r="C29" s="82">
        <v>514028.60800000001</v>
      </c>
      <c r="D29" s="82">
        <v>17742428.663999997</v>
      </c>
      <c r="E29" s="83">
        <v>34.516422603467234</v>
      </c>
      <c r="H29" s="81" t="s">
        <v>87</v>
      </c>
      <c r="I29" s="82">
        <v>486464.79999999993</v>
      </c>
      <c r="J29" s="82">
        <v>14301190.072000004</v>
      </c>
      <c r="K29" s="83">
        <v>29.398201210036177</v>
      </c>
      <c r="N29" s="81" t="s">
        <v>87</v>
      </c>
      <c r="O29" s="82">
        <v>435872.96100000001</v>
      </c>
      <c r="P29" s="82">
        <v>12197122.938000001</v>
      </c>
      <c r="Q29" s="83">
        <v>27.983206184702979</v>
      </c>
      <c r="T29" s="81" t="s">
        <v>87</v>
      </c>
      <c r="U29" s="82">
        <v>626498.28599999985</v>
      </c>
      <c r="V29" s="82">
        <v>14808579.762000002</v>
      </c>
      <c r="W29" s="83">
        <v>23.63706348910906</v>
      </c>
      <c r="Y29" s="84">
        <f t="shared" si="1"/>
        <v>2062864.6549999998</v>
      </c>
      <c r="Z29" s="84">
        <f t="shared" si="1"/>
        <v>59049321.436000004</v>
      </c>
      <c r="AC29" s="81" t="s">
        <v>87</v>
      </c>
      <c r="AD29" s="79">
        <f>$C29</f>
        <v>514028.60800000001</v>
      </c>
      <c r="AE29" s="79">
        <f>$I29</f>
        <v>486464.79999999993</v>
      </c>
      <c r="AF29" s="79">
        <f>$O29</f>
        <v>435872.96100000001</v>
      </c>
      <c r="AG29" s="79">
        <f>$U29</f>
        <v>626498.28599999985</v>
      </c>
      <c r="AH29" s="79">
        <f t="shared" si="7"/>
        <v>2062864.6549999998</v>
      </c>
      <c r="AI29" s="79"/>
      <c r="AJ29" s="80">
        <f>$D29</f>
        <v>17742428.663999997</v>
      </c>
      <c r="AK29" s="80">
        <f>$J29</f>
        <v>14301190.072000004</v>
      </c>
      <c r="AL29" s="80">
        <f>$P29</f>
        <v>12197122.938000001</v>
      </c>
      <c r="AM29" s="80">
        <f>$V29</f>
        <v>14808579.762000002</v>
      </c>
      <c r="AN29" s="79">
        <f t="shared" si="8"/>
        <v>59049321.436000004</v>
      </c>
      <c r="AP29" s="29"/>
      <c r="AQ29" s="29"/>
      <c r="AR29" s="29"/>
      <c r="AS29" s="29"/>
      <c r="AT29" s="29"/>
    </row>
    <row r="30" spans="1:46" x14ac:dyDescent="0.3">
      <c r="B30" s="81"/>
      <c r="C30" s="82"/>
      <c r="D30" s="82"/>
      <c r="E30" s="83"/>
      <c r="H30" s="81"/>
      <c r="I30" s="82"/>
      <c r="J30" s="82"/>
      <c r="K30" s="83"/>
      <c r="N30" s="81"/>
      <c r="O30" s="82"/>
      <c r="P30" s="82"/>
      <c r="Q30" s="83"/>
      <c r="T30" s="81"/>
      <c r="U30" s="82"/>
      <c r="V30" s="82"/>
      <c r="W30" s="83"/>
      <c r="Y30" s="84"/>
      <c r="Z30" s="84"/>
      <c r="AC30" s="81"/>
      <c r="AD30" s="79"/>
      <c r="AE30" s="79"/>
      <c r="AF30" s="79"/>
      <c r="AG30" s="79"/>
      <c r="AH30" s="79"/>
      <c r="AI30" s="79"/>
      <c r="AJ30" s="80"/>
      <c r="AK30" s="80"/>
      <c r="AL30" s="80"/>
      <c r="AM30" s="80"/>
    </row>
    <row r="31" spans="1:46" s="17" customFormat="1" x14ac:dyDescent="0.3">
      <c r="A31" s="92"/>
      <c r="B31" s="93"/>
      <c r="C31" s="94">
        <f>C18-C28</f>
        <v>2842.156999999992</v>
      </c>
      <c r="D31" s="94">
        <f>D18-D28</f>
        <v>128687.84000000078</v>
      </c>
      <c r="E31" s="95"/>
      <c r="F31" s="15"/>
      <c r="G31" s="92"/>
      <c r="H31" s="93"/>
      <c r="I31" s="94">
        <f>I18-I28</f>
        <v>676.85700000000361</v>
      </c>
      <c r="J31" s="94">
        <f>J18-J28</f>
        <v>47559.790000000037</v>
      </c>
      <c r="K31" s="95"/>
      <c r="L31" s="15"/>
      <c r="M31" s="92"/>
      <c r="N31" s="93"/>
      <c r="O31" s="94">
        <f>O18-O28</f>
        <v>3145.9519999999975</v>
      </c>
      <c r="P31" s="94">
        <f>P18-P28</f>
        <v>215280.60000000009</v>
      </c>
      <c r="Q31" s="95"/>
      <c r="R31" s="15"/>
      <c r="S31" s="92"/>
      <c r="T31" s="93"/>
      <c r="U31" s="94">
        <f>U18-U28</f>
        <v>52.843000000000757</v>
      </c>
      <c r="V31" s="94">
        <f>V18-V28</f>
        <v>874.56000000005588</v>
      </c>
      <c r="W31" s="95"/>
      <c r="X31" s="15"/>
      <c r="Y31" s="87">
        <f>C31+I31+O31+U31</f>
        <v>6717.8089999999938</v>
      </c>
      <c r="Z31" s="87">
        <f>D31+J31+P31+V31</f>
        <v>392402.79000000097</v>
      </c>
      <c r="AC31" s="96" t="s">
        <v>101</v>
      </c>
      <c r="AD31" s="97">
        <f>$C31</f>
        <v>2842.156999999992</v>
      </c>
      <c r="AE31" s="97">
        <f>$I31</f>
        <v>676.85700000000361</v>
      </c>
      <c r="AF31" s="97">
        <f>$O31</f>
        <v>3145.9519999999975</v>
      </c>
      <c r="AG31" s="97">
        <f>$U31</f>
        <v>52.843000000000757</v>
      </c>
      <c r="AH31" s="97">
        <f>SUM(AD31:AG31)</f>
        <v>6717.8089999999938</v>
      </c>
      <c r="AI31" s="97"/>
      <c r="AJ31" s="98">
        <f>$D31</f>
        <v>128687.84000000078</v>
      </c>
      <c r="AK31" s="98">
        <f>$J31</f>
        <v>47559.790000000037</v>
      </c>
      <c r="AL31" s="98">
        <f>$P31</f>
        <v>215280.60000000009</v>
      </c>
      <c r="AM31" s="98">
        <f>$V31</f>
        <v>874.56000000005588</v>
      </c>
      <c r="AN31" s="97">
        <f>SUM(AJ31:AM31)</f>
        <v>392402.79000000097</v>
      </c>
      <c r="AO31" s="1" t="s">
        <v>102</v>
      </c>
      <c r="AP31" s="29">
        <f>(AJ11-AJ25)/(AD11-AD25)</f>
        <v>35.293158923497664</v>
      </c>
      <c r="AQ31" s="29">
        <f t="shared" ref="AQ31:AT33" si="11">(AK11-AK25)/(AE11-AE25)</f>
        <v>32.536045657940548</v>
      </c>
      <c r="AR31" s="29">
        <f t="shared" si="11"/>
        <v>36.253670383749679</v>
      </c>
      <c r="AS31" s="29">
        <f t="shared" si="11"/>
        <v>38.26510121062126</v>
      </c>
      <c r="AT31" s="29">
        <f t="shared" si="11"/>
        <v>35.249242895801366</v>
      </c>
    </row>
    <row r="32" spans="1:46" x14ac:dyDescent="0.3">
      <c r="B32" s="50"/>
      <c r="C32" s="75"/>
      <c r="D32" s="75"/>
      <c r="E32" s="76"/>
      <c r="H32" s="50"/>
      <c r="I32" s="75"/>
      <c r="J32" s="75"/>
      <c r="K32" s="76"/>
      <c r="N32" s="50"/>
      <c r="O32" s="75"/>
      <c r="P32" s="75"/>
      <c r="Q32" s="76"/>
      <c r="T32" s="50"/>
      <c r="U32" s="75"/>
      <c r="V32" s="75"/>
      <c r="W32" s="76"/>
      <c r="Y32" s="78"/>
      <c r="Z32" s="78"/>
      <c r="AC32" s="96" t="s">
        <v>103</v>
      </c>
      <c r="AD32" s="97">
        <f>AD33-AD31</f>
        <v>793047.04200000002</v>
      </c>
      <c r="AE32" s="97">
        <f t="shared" ref="AE32:AM32" si="12">AE33-AE31</f>
        <v>642605.42500000005</v>
      </c>
      <c r="AF32" s="36">
        <f t="shared" si="12"/>
        <v>612367.84799999988</v>
      </c>
      <c r="AG32" s="97">
        <f t="shared" si="12"/>
        <v>476099.65200000012</v>
      </c>
      <c r="AH32" s="97">
        <f t="shared" ref="AH32:AH33" si="13">SUM(AD32:AG32)</f>
        <v>2524119.9670000002</v>
      </c>
      <c r="AI32" s="97"/>
      <c r="AJ32" s="97">
        <f t="shared" si="12"/>
        <v>25492410.026000004</v>
      </c>
      <c r="AK32" s="97">
        <f t="shared" si="12"/>
        <v>20312024.368000001</v>
      </c>
      <c r="AL32" s="36">
        <f t="shared" si="12"/>
        <v>17755208.691999998</v>
      </c>
      <c r="AM32" s="97">
        <f t="shared" si="12"/>
        <v>16376812.767999994</v>
      </c>
      <c r="AN32" s="97">
        <f t="shared" ref="AN32:AN33" si="14">SUM(AJ32:AM32)</f>
        <v>79936455.854000002</v>
      </c>
      <c r="AO32" s="1" t="s">
        <v>104</v>
      </c>
      <c r="AP32" s="29">
        <f t="shared" ref="AP32:AP33" si="15">(AJ12-AJ26)/(AD12-AD26)</f>
        <v>31.933275343536721</v>
      </c>
      <c r="AQ32" s="29">
        <f t="shared" si="11"/>
        <v>31.736196994370612</v>
      </c>
      <c r="AR32" s="29">
        <f t="shared" si="11"/>
        <v>29.490764066842313</v>
      </c>
      <c r="AS32" s="29">
        <f t="shared" si="11"/>
        <v>32.600034308432811</v>
      </c>
      <c r="AT32" s="29">
        <f t="shared" si="11"/>
        <v>31.34998616365608</v>
      </c>
    </row>
    <row r="33" spans="1:46" ht="15" x14ac:dyDescent="0.25">
      <c r="A33" s="72" t="s">
        <v>105</v>
      </c>
      <c r="B33" s="73" t="s">
        <v>106</v>
      </c>
      <c r="C33" s="82">
        <v>795889.19900000002</v>
      </c>
      <c r="D33" s="82">
        <v>25621097.866000004</v>
      </c>
      <c r="E33" s="83">
        <v>32.191789885064146</v>
      </c>
      <c r="G33" s="72" t="s">
        <v>105</v>
      </c>
      <c r="H33" s="73" t="s">
        <v>106</v>
      </c>
      <c r="I33" s="82">
        <v>643282.28200000001</v>
      </c>
      <c r="J33" s="82">
        <v>20359584.158</v>
      </c>
      <c r="K33" s="83">
        <v>31.649533537129194</v>
      </c>
      <c r="M33" s="72" t="s">
        <v>105</v>
      </c>
      <c r="N33" s="73" t="s">
        <v>106</v>
      </c>
      <c r="O33" s="82">
        <v>615513.79999999993</v>
      </c>
      <c r="P33" s="82">
        <v>17970489.291999999</v>
      </c>
      <c r="Q33" s="83">
        <v>29.195916146802883</v>
      </c>
      <c r="S33" s="72" t="s">
        <v>105</v>
      </c>
      <c r="T33" s="73" t="s">
        <v>106</v>
      </c>
      <c r="U33" s="82">
        <v>476152.49500000011</v>
      </c>
      <c r="V33" s="82">
        <v>16377687.327999994</v>
      </c>
      <c r="W33" s="83">
        <v>34.395886821930837</v>
      </c>
      <c r="Y33" s="84">
        <f t="shared" si="1"/>
        <v>2530837.7760000001</v>
      </c>
      <c r="Z33" s="84">
        <f t="shared" si="1"/>
        <v>80328858.643999994</v>
      </c>
      <c r="AA33" s="99">
        <f>Z33-Z31</f>
        <v>79936455.853999987</v>
      </c>
      <c r="AB33" s="99"/>
      <c r="AC33" s="100" t="s">
        <v>107</v>
      </c>
      <c r="AD33" s="97">
        <f t="shared" ref="AD33" si="16">$C33</f>
        <v>795889.19900000002</v>
      </c>
      <c r="AE33" s="97">
        <f t="shared" ref="AE33" si="17">$I33</f>
        <v>643282.28200000001</v>
      </c>
      <c r="AF33" s="97">
        <f t="shared" ref="AF33" si="18">$O33</f>
        <v>615513.79999999993</v>
      </c>
      <c r="AG33" s="97">
        <f t="shared" ref="AG33" si="19">$U33</f>
        <v>476152.49500000011</v>
      </c>
      <c r="AH33" s="97">
        <f t="shared" si="13"/>
        <v>2530837.7760000001</v>
      </c>
      <c r="AI33" s="97"/>
      <c r="AJ33" s="98">
        <f t="shared" ref="AJ33" si="20">$D33</f>
        <v>25621097.866000004</v>
      </c>
      <c r="AK33" s="98">
        <f t="shared" ref="AK33" si="21">$J33</f>
        <v>20359584.158</v>
      </c>
      <c r="AL33" s="98">
        <f t="shared" ref="AL33" si="22">$P33</f>
        <v>17970489.291999999</v>
      </c>
      <c r="AM33" s="98">
        <f>$V33</f>
        <v>16377687.327999994</v>
      </c>
      <c r="AN33" s="97">
        <f t="shared" si="14"/>
        <v>80328858.643999994</v>
      </c>
      <c r="AO33" s="1" t="s">
        <v>108</v>
      </c>
      <c r="AP33" s="29">
        <f t="shared" si="15"/>
        <v>25.473807159588553</v>
      </c>
      <c r="AQ33" s="29">
        <f t="shared" si="11"/>
        <v>28.762664367320543</v>
      </c>
      <c r="AR33" s="29">
        <f t="shared" si="11"/>
        <v>22.212627015457528</v>
      </c>
      <c r="AS33" s="29">
        <f t="shared" si="11"/>
        <v>29.753513116424561</v>
      </c>
      <c r="AT33" s="29">
        <f t="shared" si="11"/>
        <v>25.66286379334241</v>
      </c>
    </row>
    <row r="34" spans="1:46" x14ac:dyDescent="0.3">
      <c r="B34" s="50"/>
      <c r="C34" s="75"/>
      <c r="D34" s="75"/>
      <c r="E34" s="76"/>
      <c r="H34" s="50"/>
      <c r="I34" s="75"/>
      <c r="J34" s="75"/>
      <c r="K34" s="76"/>
      <c r="N34" s="50"/>
      <c r="O34" s="75"/>
      <c r="P34" s="75"/>
      <c r="Q34" s="76"/>
      <c r="T34" s="50"/>
      <c r="U34" s="75"/>
      <c r="V34" s="75"/>
      <c r="W34" s="76"/>
      <c r="Y34" s="78"/>
      <c r="Z34" s="78"/>
      <c r="AA34" s="99">
        <f>Z14-SUM(Z25:Z27)</f>
        <v>79936455.854000002</v>
      </c>
      <c r="AB34" s="99"/>
      <c r="AC34" s="50"/>
      <c r="AD34" s="79"/>
      <c r="AE34" s="79"/>
      <c r="AF34" s="79"/>
      <c r="AG34" s="79"/>
      <c r="AH34" s="79"/>
      <c r="AI34" s="79"/>
      <c r="AJ34" s="80"/>
      <c r="AK34" s="80"/>
      <c r="AL34" s="80"/>
      <c r="AM34" s="80"/>
      <c r="AO34" s="1" t="s">
        <v>109</v>
      </c>
      <c r="AP34" s="29">
        <f>(AJ17-AJ28)/(AD17-AD28)</f>
        <v>45.278230583321452</v>
      </c>
      <c r="AQ34" s="29">
        <f>(AK17-AK28)/(AE17-AE28)</f>
        <v>70.265639566407359</v>
      </c>
      <c r="AR34" s="29">
        <f>(AL17-AL28)/(AF17-AF28)</f>
        <v>68.430986868204045</v>
      </c>
      <c r="AS34" s="29">
        <f>(AM17-AM28)/(AG17-AG28)</f>
        <v>16.550158015253551</v>
      </c>
      <c r="AT34" s="29">
        <f>(AN17-AN28)/(AH17-AH28)</f>
        <v>58.412317170673639</v>
      </c>
    </row>
    <row r="35" spans="1:46" ht="15" x14ac:dyDescent="0.25">
      <c r="A35" s="72" t="s">
        <v>110</v>
      </c>
      <c r="B35" s="73" t="s">
        <v>111</v>
      </c>
      <c r="C35" s="82">
        <v>1309917.807</v>
      </c>
      <c r="D35" s="82">
        <v>43363526.530000001</v>
      </c>
      <c r="E35" s="83">
        <v>33.104005685144486</v>
      </c>
      <c r="G35" s="72" t="s">
        <v>110</v>
      </c>
      <c r="H35" s="73" t="s">
        <v>111</v>
      </c>
      <c r="I35" s="82">
        <v>1129747.0819999999</v>
      </c>
      <c r="J35" s="82">
        <v>34660774.230000004</v>
      </c>
      <c r="K35" s="83">
        <v>30.680118393082964</v>
      </c>
      <c r="M35" s="72" t="s">
        <v>110</v>
      </c>
      <c r="N35" s="73" t="s">
        <v>111</v>
      </c>
      <c r="O35" s="82">
        <v>1051386.7609999999</v>
      </c>
      <c r="P35" s="82">
        <v>30167612.23</v>
      </c>
      <c r="Q35" s="83">
        <v>28.693163495141253</v>
      </c>
      <c r="S35" s="72" t="s">
        <v>110</v>
      </c>
      <c r="T35" s="73" t="s">
        <v>111</v>
      </c>
      <c r="U35" s="82">
        <v>1102650.781</v>
      </c>
      <c r="V35" s="82">
        <v>31186267.089999996</v>
      </c>
      <c r="W35" s="83">
        <v>28.28299551170408</v>
      </c>
      <c r="Y35" s="84">
        <f t="shared" si="1"/>
        <v>4593702.4309999999</v>
      </c>
      <c r="Z35" s="84">
        <f t="shared" si="1"/>
        <v>139378180.08000001</v>
      </c>
      <c r="AC35" s="96" t="s">
        <v>112</v>
      </c>
      <c r="AD35" s="101">
        <f>AD28</f>
        <v>72981.650000000009</v>
      </c>
      <c r="AE35" s="101">
        <f>AE28</f>
        <v>57174.224999999999</v>
      </c>
      <c r="AF35" s="101">
        <f>AF28</f>
        <v>39259.809000000001</v>
      </c>
      <c r="AG35" s="101">
        <f>AG28</f>
        <v>55581.937999999995</v>
      </c>
      <c r="AH35" s="97">
        <f>SUM(AD35:AG35)</f>
        <v>224997.622</v>
      </c>
      <c r="AI35" s="101"/>
      <c r="AJ35" s="101">
        <f>AJ28</f>
        <v>6971596.6899999995</v>
      </c>
      <c r="AK35" s="101">
        <f>AK28</f>
        <v>3162603.21</v>
      </c>
      <c r="AL35" s="101">
        <f>AL28</f>
        <v>2524811.29</v>
      </c>
      <c r="AM35" s="101">
        <f>AM28</f>
        <v>2042072.77</v>
      </c>
      <c r="AN35" s="97">
        <f>SUM(AJ35:AM35)</f>
        <v>14701083.959999997</v>
      </c>
    </row>
    <row r="36" spans="1:46" x14ac:dyDescent="0.3">
      <c r="A36" s="72"/>
      <c r="B36" s="57"/>
      <c r="C36" s="75"/>
      <c r="D36" s="75"/>
      <c r="E36" s="76"/>
      <c r="G36" s="72"/>
      <c r="H36" s="57"/>
      <c r="I36" s="75"/>
      <c r="J36" s="75"/>
      <c r="K36" s="76"/>
      <c r="M36" s="72"/>
      <c r="N36" s="57"/>
      <c r="O36" s="75"/>
      <c r="P36" s="75"/>
      <c r="Q36" s="76"/>
      <c r="S36" s="72"/>
      <c r="T36" s="57"/>
      <c r="U36" s="75"/>
      <c r="V36" s="75"/>
      <c r="W36" s="76"/>
      <c r="AC36" s="96" t="s">
        <v>113</v>
      </c>
      <c r="AD36" s="101">
        <f>SUM(AD25:AD27)</f>
        <v>441046.95799999998</v>
      </c>
      <c r="AE36" s="101">
        <f>SUM(AE25:AE27)</f>
        <v>429290.57499999995</v>
      </c>
      <c r="AF36" s="101">
        <f>SUM(AF25:AF27)</f>
        <v>396613.152</v>
      </c>
      <c r="AG36" s="101">
        <f>SUM(AG25:AG27)</f>
        <v>570916.34799999988</v>
      </c>
      <c r="AH36" s="97">
        <f t="shared" ref="AH36:AH37" si="23">SUM(AD36:AG36)</f>
        <v>1837867.0329999998</v>
      </c>
      <c r="AI36" s="101"/>
      <c r="AJ36" s="101">
        <f>SUM(AJ25:AJ27)</f>
        <v>10770831.973999999</v>
      </c>
      <c r="AK36" s="101">
        <f>SUM(AK25:AK27)</f>
        <v>11138586.862000005</v>
      </c>
      <c r="AL36" s="101">
        <f>SUM(AL25:AL27)</f>
        <v>9672311.6480000019</v>
      </c>
      <c r="AM36" s="101">
        <f>SUM(AM25:AM27)</f>
        <v>12766506.992000002</v>
      </c>
      <c r="AN36" s="97">
        <f t="shared" ref="AN36:AN37" si="24">SUM(AJ36:AM36)</f>
        <v>44348237.476000011</v>
      </c>
    </row>
    <row r="37" spans="1:46" x14ac:dyDescent="0.3">
      <c r="A37" s="72"/>
      <c r="B37" s="57"/>
      <c r="C37" s="75"/>
      <c r="D37" s="75"/>
      <c r="E37" s="76"/>
      <c r="G37" s="72"/>
      <c r="H37" s="57"/>
      <c r="I37" s="75"/>
      <c r="J37" s="75"/>
      <c r="K37" s="76"/>
      <c r="M37" s="72"/>
      <c r="N37" s="57"/>
      <c r="O37" s="75"/>
      <c r="P37" s="75"/>
      <c r="Q37" s="76"/>
      <c r="S37" s="72"/>
      <c r="T37" s="57"/>
      <c r="U37" s="75"/>
      <c r="V37" s="75"/>
      <c r="W37" s="76"/>
      <c r="AC37" s="100" t="s">
        <v>114</v>
      </c>
      <c r="AD37" s="101">
        <f>SUM(AD35:AD36)</f>
        <v>514028.60800000001</v>
      </c>
      <c r="AE37" s="101">
        <f t="shared" ref="AE37:AM37" si="25">SUM(AE35:AE36)</f>
        <v>486464.79999999993</v>
      </c>
      <c r="AF37" s="101">
        <f t="shared" si="25"/>
        <v>435872.96100000001</v>
      </c>
      <c r="AG37" s="101">
        <f t="shared" si="25"/>
        <v>626498.28599999985</v>
      </c>
      <c r="AH37" s="97">
        <f t="shared" si="23"/>
        <v>2062864.6549999998</v>
      </c>
      <c r="AI37" s="101"/>
      <c r="AJ37" s="101">
        <f t="shared" si="25"/>
        <v>17742428.663999997</v>
      </c>
      <c r="AK37" s="101">
        <f t="shared" si="25"/>
        <v>14301190.072000004</v>
      </c>
      <c r="AL37" s="101">
        <f t="shared" si="25"/>
        <v>12197122.938000001</v>
      </c>
      <c r="AM37" s="101">
        <f t="shared" si="25"/>
        <v>14808579.762000002</v>
      </c>
      <c r="AN37" s="97">
        <f t="shared" si="24"/>
        <v>59049321.436000004</v>
      </c>
    </row>
    <row r="38" spans="1:46" x14ac:dyDescent="0.3">
      <c r="C38" s="75"/>
      <c r="D38" s="75"/>
      <c r="E38" s="76"/>
      <c r="I38" s="75"/>
      <c r="J38" s="75"/>
      <c r="K38" s="76"/>
      <c r="O38" s="75"/>
      <c r="P38" s="75"/>
      <c r="Q38" s="76"/>
      <c r="U38" s="75"/>
      <c r="V38" s="75"/>
      <c r="W38" s="76"/>
    </row>
    <row r="39" spans="1:46" x14ac:dyDescent="0.3">
      <c r="A39" s="72" t="s">
        <v>115</v>
      </c>
      <c r="B39" s="57" t="s">
        <v>116</v>
      </c>
      <c r="C39" s="75">
        <v>795889.19900000002</v>
      </c>
      <c r="D39" s="75">
        <v>25621097.866000004</v>
      </c>
      <c r="E39" s="76">
        <v>32.191789885064146</v>
      </c>
      <c r="G39" s="72" t="s">
        <v>115</v>
      </c>
      <c r="H39" s="57" t="s">
        <v>116</v>
      </c>
      <c r="I39" s="75">
        <v>643282.28200000001</v>
      </c>
      <c r="J39" s="75">
        <v>20359584.158</v>
      </c>
      <c r="K39" s="76">
        <v>31.649533537129194</v>
      </c>
      <c r="M39" s="72" t="s">
        <v>115</v>
      </c>
      <c r="N39" s="57" t="s">
        <v>116</v>
      </c>
      <c r="O39" s="75">
        <v>615513.79999999993</v>
      </c>
      <c r="P39" s="75">
        <v>17970489.291999999</v>
      </c>
      <c r="Q39" s="76">
        <v>29.195916146802883</v>
      </c>
      <c r="S39" s="72" t="s">
        <v>115</v>
      </c>
      <c r="T39" s="57" t="s">
        <v>116</v>
      </c>
      <c r="U39" s="75">
        <v>476152.49500000011</v>
      </c>
      <c r="V39" s="75">
        <v>16377687.327999994</v>
      </c>
      <c r="W39" s="76">
        <v>34.395886821930837</v>
      </c>
      <c r="AC39" s="96" t="s">
        <v>117</v>
      </c>
      <c r="AD39" s="101">
        <f t="shared" ref="AD39:AH41" si="26">AD31+AD35</f>
        <v>75823.807000000001</v>
      </c>
      <c r="AE39" s="101">
        <f t="shared" si="26"/>
        <v>57851.082000000002</v>
      </c>
      <c r="AF39" s="101">
        <f t="shared" si="26"/>
        <v>42405.760999999999</v>
      </c>
      <c r="AG39" s="101">
        <f t="shared" si="26"/>
        <v>55634.780999999995</v>
      </c>
      <c r="AH39" s="101">
        <f t="shared" si="26"/>
        <v>231715.43099999998</v>
      </c>
      <c r="AI39" s="102"/>
      <c r="AJ39" s="101">
        <f t="shared" ref="AJ39:AN41" si="27">AJ31+AJ35</f>
        <v>7100284.5300000003</v>
      </c>
      <c r="AK39" s="101">
        <f t="shared" si="27"/>
        <v>3210163</v>
      </c>
      <c r="AL39" s="101">
        <f t="shared" si="27"/>
        <v>2740091.89</v>
      </c>
      <c r="AM39" s="101">
        <f t="shared" si="27"/>
        <v>2042947.33</v>
      </c>
      <c r="AN39" s="101">
        <f t="shared" si="27"/>
        <v>15093486.749999998</v>
      </c>
      <c r="AO39" s="44"/>
    </row>
    <row r="40" spans="1:46" ht="16.5" thickBot="1" x14ac:dyDescent="0.35">
      <c r="A40" s="72" t="s">
        <v>118</v>
      </c>
      <c r="B40" s="77" t="s">
        <v>119</v>
      </c>
      <c r="C40" s="89">
        <v>0</v>
      </c>
      <c r="D40" s="75">
        <v>0</v>
      </c>
      <c r="E40" s="76">
        <v>0</v>
      </c>
      <c r="G40" s="72" t="s">
        <v>118</v>
      </c>
      <c r="H40" s="77" t="s">
        <v>119</v>
      </c>
      <c r="I40" s="89">
        <v>0</v>
      </c>
      <c r="J40" s="75">
        <v>0</v>
      </c>
      <c r="K40" s="76">
        <v>0</v>
      </c>
      <c r="M40" s="72" t="s">
        <v>118</v>
      </c>
      <c r="N40" s="77" t="s">
        <v>119</v>
      </c>
      <c r="O40" s="89">
        <v>0</v>
      </c>
      <c r="P40" s="75">
        <v>0</v>
      </c>
      <c r="Q40" s="76">
        <v>0</v>
      </c>
      <c r="S40" s="72" t="s">
        <v>118</v>
      </c>
      <c r="T40" s="77" t="s">
        <v>119</v>
      </c>
      <c r="U40" s="89">
        <v>0</v>
      </c>
      <c r="V40" s="75">
        <v>0</v>
      </c>
      <c r="W40" s="76">
        <v>0</v>
      </c>
      <c r="AC40" s="96" t="s">
        <v>120</v>
      </c>
      <c r="AD40" s="101">
        <f t="shared" si="26"/>
        <v>1234094</v>
      </c>
      <c r="AE40" s="101">
        <f t="shared" si="26"/>
        <v>1071896</v>
      </c>
      <c r="AF40" s="101">
        <f t="shared" si="26"/>
        <v>1008980.9999999999</v>
      </c>
      <c r="AG40" s="101">
        <f t="shared" si="26"/>
        <v>1047016</v>
      </c>
      <c r="AH40" s="101">
        <f t="shared" si="26"/>
        <v>4361987</v>
      </c>
      <c r="AI40" s="102"/>
      <c r="AJ40" s="101">
        <f t="shared" si="27"/>
        <v>36263242</v>
      </c>
      <c r="AK40" s="101">
        <f t="shared" si="27"/>
        <v>31450611.230000004</v>
      </c>
      <c r="AL40" s="101">
        <f t="shared" si="27"/>
        <v>27427520.34</v>
      </c>
      <c r="AM40" s="101">
        <f t="shared" si="27"/>
        <v>29143319.759999998</v>
      </c>
      <c r="AN40" s="101">
        <f t="shared" si="27"/>
        <v>124284693.33000001</v>
      </c>
      <c r="AO40" s="44"/>
    </row>
    <row r="41" spans="1:46" ht="16.5" thickBot="1" x14ac:dyDescent="0.35">
      <c r="A41" s="103" t="s">
        <v>121</v>
      </c>
      <c r="B41" s="104" t="s">
        <v>122</v>
      </c>
      <c r="C41" s="105">
        <v>795889.19900000002</v>
      </c>
      <c r="D41" s="105">
        <v>25621097.866000004</v>
      </c>
      <c r="E41" s="106">
        <v>32.191789885064146</v>
      </c>
      <c r="G41" s="103" t="s">
        <v>121</v>
      </c>
      <c r="H41" s="104" t="s">
        <v>122</v>
      </c>
      <c r="I41" s="105">
        <v>643282.28200000001</v>
      </c>
      <c r="J41" s="105">
        <v>20359584.158</v>
      </c>
      <c r="K41" s="106">
        <v>31.649533537129194</v>
      </c>
      <c r="M41" s="103" t="s">
        <v>121</v>
      </c>
      <c r="N41" s="104" t="s">
        <v>122</v>
      </c>
      <c r="O41" s="105">
        <v>615513.79999999993</v>
      </c>
      <c r="P41" s="105">
        <v>17970489.291999999</v>
      </c>
      <c r="Q41" s="106">
        <v>29.195916146802883</v>
      </c>
      <c r="S41" s="103" t="s">
        <v>121</v>
      </c>
      <c r="T41" s="104" t="s">
        <v>122</v>
      </c>
      <c r="U41" s="105">
        <v>474338.34500000009</v>
      </c>
      <c r="V41" s="105">
        <v>16377687.327999994</v>
      </c>
      <c r="W41" s="106">
        <v>34.527437009124768</v>
      </c>
      <c r="AC41" s="100" t="s">
        <v>123</v>
      </c>
      <c r="AD41" s="101">
        <f t="shared" si="26"/>
        <v>1309917.807</v>
      </c>
      <c r="AE41" s="101">
        <f t="shared" si="26"/>
        <v>1129747.0819999999</v>
      </c>
      <c r="AF41" s="101">
        <f t="shared" si="26"/>
        <v>1051386.7609999999</v>
      </c>
      <c r="AG41" s="101">
        <f t="shared" si="26"/>
        <v>1102650.781</v>
      </c>
      <c r="AH41" s="101">
        <f t="shared" si="26"/>
        <v>4593702.4309999999</v>
      </c>
      <c r="AI41" s="102"/>
      <c r="AJ41" s="101">
        <f t="shared" si="27"/>
        <v>43363526.530000001</v>
      </c>
      <c r="AK41" s="101">
        <f t="shared" si="27"/>
        <v>34660774.230000004</v>
      </c>
      <c r="AL41" s="101">
        <f t="shared" si="27"/>
        <v>30167612.23</v>
      </c>
      <c r="AM41" s="101">
        <f t="shared" si="27"/>
        <v>31186267.089999996</v>
      </c>
      <c r="AN41" s="101">
        <f t="shared" si="27"/>
        <v>139378180.07999998</v>
      </c>
      <c r="AO41" s="44"/>
    </row>
    <row r="42" spans="1:46" x14ac:dyDescent="0.3">
      <c r="A42" s="72" t="s">
        <v>124</v>
      </c>
      <c r="B42" s="77" t="s">
        <v>125</v>
      </c>
      <c r="C42" s="89">
        <v>709.26818600000001</v>
      </c>
      <c r="D42" s="75">
        <v>6890.3928329579994</v>
      </c>
      <c r="E42" s="76">
        <v>9.7147919065948347</v>
      </c>
      <c r="G42" s="72" t="s">
        <v>124</v>
      </c>
      <c r="H42" s="77" t="s">
        <v>125</v>
      </c>
      <c r="I42" s="89">
        <v>-4004.1145173828809</v>
      </c>
      <c r="J42" s="75">
        <v>-96415.542526380566</v>
      </c>
      <c r="K42" s="76">
        <v>24.079117145080676</v>
      </c>
      <c r="M42" s="72" t="s">
        <v>124</v>
      </c>
      <c r="N42" s="77" t="s">
        <v>126</v>
      </c>
      <c r="O42" s="89">
        <v>-4917.6000000000004</v>
      </c>
      <c r="P42" s="75">
        <v>-486122.53</v>
      </c>
      <c r="Q42" s="76">
        <v>98.85361355132585</v>
      </c>
      <c r="S42" s="72" t="s">
        <v>124</v>
      </c>
      <c r="T42" s="77" t="s">
        <v>126</v>
      </c>
      <c r="U42" s="89">
        <v>-1814.15</v>
      </c>
      <c r="V42" s="75">
        <v>-121701.5</v>
      </c>
      <c r="W42" s="76">
        <v>67.084585067386925</v>
      </c>
    </row>
    <row r="43" spans="1:46" x14ac:dyDescent="0.3">
      <c r="A43" s="72" t="s">
        <v>127</v>
      </c>
      <c r="B43" s="77" t="s">
        <v>128</v>
      </c>
      <c r="C43" s="89">
        <v>-709.26818600000001</v>
      </c>
      <c r="D43" s="75">
        <v>-6890.3928329579994</v>
      </c>
      <c r="E43" s="76">
        <v>9.7147919065948347</v>
      </c>
      <c r="G43" s="72" t="s">
        <v>127</v>
      </c>
      <c r="H43" s="77" t="s">
        <v>128</v>
      </c>
      <c r="I43" s="89">
        <v>4004.1145173828809</v>
      </c>
      <c r="J43" s="75">
        <v>96415.542526380566</v>
      </c>
      <c r="K43" s="76">
        <v>24.079117145080676</v>
      </c>
      <c r="M43" s="72" t="s">
        <v>127</v>
      </c>
      <c r="N43" s="77" t="s">
        <v>129</v>
      </c>
      <c r="O43" s="89">
        <v>0</v>
      </c>
      <c r="P43" s="75">
        <v>0</v>
      </c>
      <c r="Q43" s="76">
        <v>0</v>
      </c>
      <c r="S43" s="72" t="s">
        <v>127</v>
      </c>
      <c r="T43" s="77" t="s">
        <v>129</v>
      </c>
      <c r="U43" s="89">
        <v>0</v>
      </c>
      <c r="V43" s="75">
        <v>0</v>
      </c>
      <c r="W43" s="76">
        <v>0</v>
      </c>
    </row>
    <row r="44" spans="1:46" ht="16.5" thickBot="1" x14ac:dyDescent="0.35">
      <c r="A44" s="72" t="s">
        <v>130</v>
      </c>
      <c r="B44" s="57" t="s">
        <v>131</v>
      </c>
      <c r="C44" s="107">
        <v>0</v>
      </c>
      <c r="D44" s="89">
        <v>0</v>
      </c>
      <c r="E44" s="90">
        <v>0</v>
      </c>
      <c r="G44" s="72" t="s">
        <v>130</v>
      </c>
      <c r="H44" s="57" t="s">
        <v>131</v>
      </c>
      <c r="I44" s="107">
        <v>0</v>
      </c>
      <c r="J44" s="89">
        <v>0</v>
      </c>
      <c r="K44" s="90">
        <v>0</v>
      </c>
      <c r="M44" s="72" t="s">
        <v>130</v>
      </c>
      <c r="N44" s="57" t="s">
        <v>131</v>
      </c>
      <c r="O44" s="107">
        <v>0</v>
      </c>
      <c r="P44" s="89">
        <v>0</v>
      </c>
      <c r="Q44" s="90">
        <v>0</v>
      </c>
      <c r="S44" s="72" t="s">
        <v>130</v>
      </c>
      <c r="T44" s="57" t="s">
        <v>131</v>
      </c>
      <c r="U44" s="107">
        <v>0</v>
      </c>
      <c r="V44" s="89">
        <v>0</v>
      </c>
      <c r="W44" s="90">
        <v>0</v>
      </c>
      <c r="AC44" s="96" t="s">
        <v>101</v>
      </c>
      <c r="AD44" s="108">
        <f>AJ31/AD31</f>
        <v>45.278230583321452</v>
      </c>
      <c r="AE44" s="108">
        <f t="shared" ref="AE44:AH46" si="28">AK31/AE31</f>
        <v>70.265639566407359</v>
      </c>
      <c r="AF44" s="108">
        <f t="shared" si="28"/>
        <v>68.430986868204045</v>
      </c>
      <c r="AG44" s="108">
        <f t="shared" si="28"/>
        <v>16.550158015253551</v>
      </c>
      <c r="AH44" s="108">
        <f t="shared" si="28"/>
        <v>58.412317170672956</v>
      </c>
    </row>
    <row r="45" spans="1:46" ht="16.5" thickBot="1" x14ac:dyDescent="0.35">
      <c r="A45" s="103" t="s">
        <v>132</v>
      </c>
      <c r="B45" s="104" t="s">
        <v>133</v>
      </c>
      <c r="C45" s="109">
        <v>795889.19900000002</v>
      </c>
      <c r="D45" s="109">
        <v>25621097.866000004</v>
      </c>
      <c r="E45" s="110">
        <v>32.191789885064146</v>
      </c>
      <c r="G45" s="103" t="s">
        <v>132</v>
      </c>
      <c r="H45" s="104" t="s">
        <v>133</v>
      </c>
      <c r="I45" s="109">
        <v>643282.28200000001</v>
      </c>
      <c r="J45" s="109">
        <v>20359584.158</v>
      </c>
      <c r="K45" s="110">
        <v>31.649533537129194</v>
      </c>
      <c r="M45" s="103" t="s">
        <v>132</v>
      </c>
      <c r="N45" s="104" t="s">
        <v>133</v>
      </c>
      <c r="O45" s="109">
        <v>610596.19999999995</v>
      </c>
      <c r="P45" s="109">
        <v>17484366.761999998</v>
      </c>
      <c r="Q45" s="110">
        <v>28.634909228062671</v>
      </c>
      <c r="S45" s="103" t="s">
        <v>132</v>
      </c>
      <c r="T45" s="104" t="s">
        <v>133</v>
      </c>
      <c r="U45" s="109">
        <v>474338.34500000009</v>
      </c>
      <c r="V45" s="109">
        <v>16255985.827999994</v>
      </c>
      <c r="W45" s="110">
        <v>34.270865932207087</v>
      </c>
      <c r="AC45" s="96" t="s">
        <v>103</v>
      </c>
      <c r="AD45" s="108">
        <f t="shared" ref="AD45:AD46" si="29">AJ32/AD32</f>
        <v>32.144890121158795</v>
      </c>
      <c r="AE45" s="108">
        <f t="shared" si="28"/>
        <v>31.608859150232039</v>
      </c>
      <c r="AF45" s="111">
        <f t="shared" si="28"/>
        <v>28.994351597636459</v>
      </c>
      <c r="AG45" s="108">
        <f t="shared" si="28"/>
        <v>34.397867545595247</v>
      </c>
      <c r="AH45" s="108">
        <f t="shared" si="28"/>
        <v>31.669039863032783</v>
      </c>
    </row>
    <row r="46" spans="1:46" ht="15" x14ac:dyDescent="0.25">
      <c r="A46" s="112" t="s">
        <v>70</v>
      </c>
      <c r="B46" s="113" t="s">
        <v>70</v>
      </c>
      <c r="C46" s="113"/>
      <c r="D46" s="113"/>
      <c r="E46" s="113"/>
      <c r="G46" s="112" t="s">
        <v>70</v>
      </c>
      <c r="H46" s="113" t="s">
        <v>70</v>
      </c>
      <c r="I46" s="113"/>
      <c r="J46" s="113"/>
      <c r="K46" s="113"/>
      <c r="M46" s="112" t="s">
        <v>70</v>
      </c>
      <c r="N46" s="113" t="s">
        <v>70</v>
      </c>
      <c r="O46" s="113"/>
      <c r="P46" s="113"/>
      <c r="Q46" s="113"/>
      <c r="S46" s="112" t="s">
        <v>70</v>
      </c>
      <c r="T46" s="113" t="s">
        <v>70</v>
      </c>
      <c r="U46" s="113"/>
      <c r="V46" s="113"/>
      <c r="W46" s="113"/>
      <c r="AC46" s="100" t="s">
        <v>107</v>
      </c>
      <c r="AD46" s="108">
        <f t="shared" si="29"/>
        <v>32.191789885064146</v>
      </c>
      <c r="AE46" s="108">
        <f t="shared" si="28"/>
        <v>31.649533537129194</v>
      </c>
      <c r="AF46" s="108">
        <f t="shared" si="28"/>
        <v>29.195916146802883</v>
      </c>
      <c r="AG46" s="108">
        <f t="shared" si="28"/>
        <v>34.395886821930837</v>
      </c>
      <c r="AH46" s="108">
        <f t="shared" si="28"/>
        <v>31.740026723862204</v>
      </c>
    </row>
    <row r="47" spans="1:46" x14ac:dyDescent="0.3">
      <c r="A47"/>
      <c r="B47" s="114" t="s">
        <v>70</v>
      </c>
      <c r="C47"/>
      <c r="D47"/>
      <c r="E47"/>
      <c r="G47"/>
      <c r="H47" s="114" t="s">
        <v>70</v>
      </c>
      <c r="I47"/>
      <c r="J47"/>
      <c r="K47"/>
      <c r="M47"/>
      <c r="N47" s="114" t="s">
        <v>70</v>
      </c>
      <c r="O47"/>
      <c r="P47"/>
      <c r="Q47"/>
      <c r="S47"/>
      <c r="T47" s="114" t="s">
        <v>70</v>
      </c>
      <c r="U47"/>
      <c r="V47"/>
      <c r="W47"/>
      <c r="AC47" s="50"/>
      <c r="AD47" s="79"/>
      <c r="AE47" s="79"/>
      <c r="AF47" s="79"/>
      <c r="AG47" s="79"/>
      <c r="AH47" s="79"/>
      <c r="AI47" s="79"/>
      <c r="AJ47" s="80"/>
      <c r="AK47" s="80"/>
      <c r="AL47" s="80"/>
      <c r="AM47" s="80"/>
    </row>
    <row r="48" spans="1:46" x14ac:dyDescent="0.3">
      <c r="B48" s="50"/>
      <c r="C48" s="75"/>
      <c r="D48" s="75"/>
      <c r="E48" s="115"/>
      <c r="H48" s="50"/>
      <c r="I48" s="75"/>
      <c r="J48" s="75"/>
      <c r="K48" s="115"/>
      <c r="N48" s="50"/>
      <c r="O48" s="75"/>
      <c r="P48" s="75"/>
      <c r="Q48" s="115"/>
      <c r="T48" s="50"/>
      <c r="U48" s="75"/>
      <c r="V48" s="75"/>
      <c r="W48" s="115"/>
      <c r="AC48" s="96" t="s">
        <v>112</v>
      </c>
      <c r="AD48" s="108">
        <f>AJ35/AD35</f>
        <v>95.5253367113514</v>
      </c>
      <c r="AE48" s="108">
        <f t="shared" ref="AE48:AH50" si="30">AK35/AE35</f>
        <v>55.315191592015459</v>
      </c>
      <c r="AF48" s="108">
        <f t="shared" si="30"/>
        <v>64.31033044506151</v>
      </c>
      <c r="AG48" s="108">
        <f t="shared" si="30"/>
        <v>36.739862687047726</v>
      </c>
      <c r="AH48" s="108">
        <f t="shared" si="30"/>
        <v>65.338841492289177</v>
      </c>
    </row>
    <row r="49" spans="29:34" x14ac:dyDescent="0.3">
      <c r="AC49" s="96" t="s">
        <v>113</v>
      </c>
      <c r="AD49" s="108">
        <f t="shared" ref="AD49:AD50" si="31">AJ36/AD36</f>
        <v>24.421054898195216</v>
      </c>
      <c r="AE49" s="108">
        <f t="shared" si="30"/>
        <v>25.946497572186406</v>
      </c>
      <c r="AF49" s="108">
        <f t="shared" si="30"/>
        <v>24.387269053548689</v>
      </c>
      <c r="AG49" s="108">
        <f t="shared" si="30"/>
        <v>22.361431822232571</v>
      </c>
      <c r="AH49" s="108">
        <f t="shared" si="30"/>
        <v>24.130275302674747</v>
      </c>
    </row>
    <row r="50" spans="29:34" x14ac:dyDescent="0.3">
      <c r="AC50" s="100" t="s">
        <v>114</v>
      </c>
      <c r="AD50" s="108">
        <f t="shared" si="31"/>
        <v>34.516422603467234</v>
      </c>
      <c r="AE50" s="108">
        <f t="shared" si="30"/>
        <v>29.398201210036177</v>
      </c>
      <c r="AF50" s="108">
        <f t="shared" si="30"/>
        <v>27.983206184702979</v>
      </c>
      <c r="AG50" s="108">
        <f t="shared" si="30"/>
        <v>23.63706348910906</v>
      </c>
      <c r="AH50" s="108">
        <f t="shared" si="30"/>
        <v>28.624913075550278</v>
      </c>
    </row>
    <row r="52" spans="29:34" x14ac:dyDescent="0.3">
      <c r="AC52" s="96" t="s">
        <v>117</v>
      </c>
      <c r="AD52" s="108">
        <f>AJ39/AD39</f>
        <v>93.641889149670362</v>
      </c>
      <c r="AE52" s="108">
        <f t="shared" ref="AE52:AH54" si="32">AK39/AE39</f>
        <v>55.490111662907182</v>
      </c>
      <c r="AF52" s="108">
        <f t="shared" si="32"/>
        <v>64.616029175847132</v>
      </c>
      <c r="AG52" s="108">
        <f t="shared" si="32"/>
        <v>36.720686111804774</v>
      </c>
      <c r="AH52" s="108">
        <f t="shared" si="32"/>
        <v>65.138030233299389</v>
      </c>
    </row>
    <row r="53" spans="29:34" x14ac:dyDescent="0.3">
      <c r="AC53" s="96" t="s">
        <v>120</v>
      </c>
      <c r="AD53" s="108">
        <f t="shared" ref="AD53:AD54" si="33">AJ40/AD40</f>
        <v>29.384505556302841</v>
      </c>
      <c r="AE53" s="108">
        <f t="shared" si="32"/>
        <v>29.34110326934703</v>
      </c>
      <c r="AF53" s="108">
        <f t="shared" si="32"/>
        <v>27.183386347215659</v>
      </c>
      <c r="AG53" s="108">
        <f t="shared" si="32"/>
        <v>27.834646041703277</v>
      </c>
      <c r="AH53" s="108">
        <f t="shared" si="32"/>
        <v>28.492678527010742</v>
      </c>
    </row>
    <row r="54" spans="29:34" x14ac:dyDescent="0.3">
      <c r="AC54" s="100" t="s">
        <v>123</v>
      </c>
      <c r="AD54" s="108">
        <f t="shared" si="33"/>
        <v>33.104005685144486</v>
      </c>
      <c r="AE54" s="108">
        <f t="shared" si="32"/>
        <v>30.680118393082964</v>
      </c>
      <c r="AF54" s="108">
        <f t="shared" si="32"/>
        <v>28.693163495141253</v>
      </c>
      <c r="AG54" s="108">
        <f t="shared" si="32"/>
        <v>28.28299551170408</v>
      </c>
      <c r="AH54" s="108">
        <f t="shared" si="32"/>
        <v>30.341142504012574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STAFF 29 ATTACH 1 - unit data</vt:lpstr>
      <vt:lpstr>STAFF 29 ATTACH 2 - No Load</vt:lpstr>
      <vt:lpstr>KIUC 1_5 Attach1 Data</vt:lpstr>
      <vt:lpstr>Jan-Apr KIUC 1-5</vt:lpstr>
      <vt:lpstr>'KIUC 1_5 Attach1 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Justin</dc:creator>
  <cp:lastModifiedBy>Leah Justin</cp:lastModifiedBy>
  <cp:lastPrinted>2014-10-08T19:41:13Z</cp:lastPrinted>
  <dcterms:created xsi:type="dcterms:W3CDTF">2014-09-02T20:02:24Z</dcterms:created>
  <dcterms:modified xsi:type="dcterms:W3CDTF">2014-10-20T15:47:30Z</dcterms:modified>
</cp:coreProperties>
</file>