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10" yWindow="90" windowWidth="31500" windowHeight="9915"/>
  </bookViews>
  <sheets>
    <sheet name="Example" sheetId="2" r:id="rId1"/>
  </sheets>
  <calcPr calcId="145621" iterateDelta="252"/>
</workbook>
</file>

<file path=xl/calcChain.xml><?xml version="1.0" encoding="utf-8"?>
<calcChain xmlns="http://schemas.openxmlformats.org/spreadsheetml/2006/main">
  <c r="F24" i="2" l="1"/>
  <c r="F19" i="2"/>
  <c r="F18" i="2"/>
  <c r="F21" i="2" s="1"/>
  <c r="F23" i="2" s="1"/>
  <c r="F25" i="2" s="1"/>
  <c r="F27" i="2" s="1"/>
  <c r="F17" i="2"/>
  <c r="J12" i="2"/>
  <c r="J14" i="2" l="1"/>
  <c r="R14" i="2" s="1"/>
  <c r="P14" i="2" s="1"/>
  <c r="I14" i="2"/>
  <c r="I19" i="2" s="1"/>
  <c r="J13" i="2"/>
  <c r="N13" i="2" s="1"/>
  <c r="I13" i="2"/>
  <c r="R12" i="2"/>
  <c r="P12" i="2" s="1"/>
  <c r="I12" i="2"/>
  <c r="J9" i="2"/>
  <c r="I9" i="2"/>
  <c r="J8" i="2"/>
  <c r="N8" i="2" s="1"/>
  <c r="I8" i="2"/>
  <c r="J7" i="2"/>
  <c r="I7" i="2"/>
  <c r="I17" i="2" s="1"/>
  <c r="R7" i="2" l="1"/>
  <c r="R17" i="2" s="1"/>
  <c r="J17" i="2"/>
  <c r="J19" i="2"/>
  <c r="N18" i="2"/>
  <c r="M7" i="2"/>
  <c r="L8" i="2"/>
  <c r="Q9" i="2"/>
  <c r="M12" i="2"/>
  <c r="L13" i="2"/>
  <c r="Q13" i="2"/>
  <c r="O13" i="2" s="1"/>
  <c r="M14" i="2"/>
  <c r="J18" i="2"/>
  <c r="K9" i="2"/>
  <c r="K13" i="2"/>
  <c r="N7" i="2"/>
  <c r="Q8" i="2"/>
  <c r="M9" i="2"/>
  <c r="R9" i="2"/>
  <c r="N12" i="2"/>
  <c r="R13" i="2"/>
  <c r="P13" i="2" s="1"/>
  <c r="P24" i="2" s="1"/>
  <c r="N14" i="2"/>
  <c r="L7" i="2"/>
  <c r="Q7" i="2"/>
  <c r="M8" i="2"/>
  <c r="R8" i="2"/>
  <c r="N9" i="2"/>
  <c r="L12" i="2"/>
  <c r="L24" i="2" s="1"/>
  <c r="L27" i="2" s="1"/>
  <c r="Q12" i="2"/>
  <c r="O12" i="2" s="1"/>
  <c r="O24" i="2" s="1"/>
  <c r="M13" i="2"/>
  <c r="L14" i="2"/>
  <c r="Q14" i="2"/>
  <c r="O14" i="2" s="1"/>
  <c r="K8" i="2"/>
  <c r="K18" i="2" s="1"/>
  <c r="K12" i="2"/>
  <c r="L9" i="2"/>
  <c r="L19" i="2" s="1"/>
  <c r="I18" i="2"/>
  <c r="I21" i="2" s="1"/>
  <c r="K14" i="2"/>
  <c r="K7" i="2"/>
  <c r="K17" i="2" s="1"/>
  <c r="J21" i="2" l="1"/>
  <c r="N24" i="2"/>
  <c r="M17" i="2"/>
  <c r="M24" i="2"/>
  <c r="M18" i="2"/>
  <c r="P9" i="2"/>
  <c r="P19" i="2" s="1"/>
  <c r="R19" i="2"/>
  <c r="N17" i="2"/>
  <c r="N21" i="2" s="1"/>
  <c r="Q19" i="2"/>
  <c r="O9" i="2"/>
  <c r="O19" i="2" s="1"/>
  <c r="Q17" i="2"/>
  <c r="M19" i="2"/>
  <c r="F29" i="2"/>
  <c r="N19" i="2"/>
  <c r="L17" i="2"/>
  <c r="Q18" i="2"/>
  <c r="O8" i="2"/>
  <c r="O18" i="2" s="1"/>
  <c r="K19" i="2"/>
  <c r="K21" i="2" s="1"/>
  <c r="L18" i="2"/>
  <c r="P8" i="2"/>
  <c r="P18" i="2" s="1"/>
  <c r="R18" i="2"/>
  <c r="R21" i="2" s="1"/>
  <c r="N29" i="2" l="1"/>
  <c r="L21" i="2"/>
  <c r="L29" i="2" s="1"/>
  <c r="O27" i="2"/>
  <c r="M21" i="2"/>
  <c r="M29" i="2" s="1"/>
  <c r="Q21" i="2"/>
  <c r="M27" i="2"/>
  <c r="P27" i="2"/>
  <c r="N27" i="2"/>
  <c r="O7" i="2"/>
  <c r="P7" i="2"/>
  <c r="P17" i="2" l="1"/>
  <c r="P21" i="2" s="1"/>
  <c r="P29" i="2" s="1"/>
  <c r="O17" i="2"/>
  <c r="O21" i="2" s="1"/>
  <c r="O29" i="2" s="1"/>
</calcChain>
</file>

<file path=xl/sharedStrings.xml><?xml version="1.0" encoding="utf-8"?>
<sst xmlns="http://schemas.openxmlformats.org/spreadsheetml/2006/main" count="64" uniqueCount="58">
  <si>
    <t>Generation At Full Load</t>
  </si>
  <si>
    <t>Big Sandy 2</t>
  </si>
  <si>
    <t>Mitchell 1 KP</t>
  </si>
  <si>
    <t>Rockport 2 KP AEG</t>
  </si>
  <si>
    <t>Generation at Low</t>
  </si>
  <si>
    <t>Total Allocation from Dispatchable Generation</t>
  </si>
  <si>
    <t>Remaining Energy Requirement for Sale</t>
  </si>
  <si>
    <t>Accounting Components</t>
  </si>
  <si>
    <t>Emissions Rates</t>
  </si>
  <si>
    <t>Unit Operating Model</t>
  </si>
  <si>
    <t xml:space="preserve"> Fuel Rates</t>
  </si>
  <si>
    <t>No Load Heat Input</t>
  </si>
  <si>
    <t>Variable Heat Input</t>
  </si>
  <si>
    <t>Total Heat Input</t>
  </si>
  <si>
    <t>FUEL COST</t>
  </si>
  <si>
    <t>HAND_COST</t>
  </si>
  <si>
    <t>CHEM_COST</t>
  </si>
  <si>
    <t>NOX_COST</t>
  </si>
  <si>
    <t>SOX_COST</t>
  </si>
  <si>
    <t>NOX_VOLUME</t>
  </si>
  <si>
    <t>SOX_VOLUME</t>
  </si>
  <si>
    <t>NOX Inventory Rate</t>
  </si>
  <si>
    <t>SOX Inventory Rate</t>
  </si>
  <si>
    <t>NOX Market Price ($/Ton)</t>
  </si>
  <si>
    <t>SOX Market Price ($/Ton)</t>
  </si>
  <si>
    <t>A Coefficient</t>
  </si>
  <si>
    <t>B Coefficient</t>
  </si>
  <si>
    <t>C Coefficient</t>
  </si>
  <si>
    <t>Operation Performance Factor</t>
  </si>
  <si>
    <t>SOX Curve Slope</t>
  </si>
  <si>
    <t>SOX Curve Intercept</t>
  </si>
  <si>
    <t>NOX Curve Slope</t>
  </si>
  <si>
    <t>NOX Curve Intercept</t>
  </si>
  <si>
    <t>Percentage of Unit Ownership</t>
  </si>
  <si>
    <t>Fuel Rate</t>
  </si>
  <si>
    <t>Handling Rate</t>
  </si>
  <si>
    <t>Chemicals Rate</t>
  </si>
  <si>
    <t>OM Price</t>
  </si>
  <si>
    <t>Dispatchable Generation Allocated to Sales</t>
  </si>
  <si>
    <t>Off-System Sales For Hour</t>
  </si>
  <si>
    <t>Percent of Remaining Generation From Dispatchable Resources Needed To Serve Remaining Sale Energy Requirement</t>
  </si>
  <si>
    <t>Remaining Generation and Cost from Units</t>
  </si>
  <si>
    <t>Resource Assignment to Serve Remaining Sale Energy Requirement</t>
  </si>
  <si>
    <t>Total MWh and Cost Assigned to Sales</t>
  </si>
  <si>
    <t>April 28, 2014 Hour Ending 01 (EPT)</t>
  </si>
  <si>
    <t>KIUC-2.a, b</t>
  </si>
  <si>
    <t>KIUC-2.c</t>
  </si>
  <si>
    <t>KIUC-2d</t>
  </si>
  <si>
    <t>KIUC-2a-d</t>
  </si>
  <si>
    <t>STEPS</t>
  </si>
  <si>
    <t>1.  Calculate the variable cost of generation at unit net output.</t>
  </si>
  <si>
    <t>Reference for  KIUC Question</t>
  </si>
  <si>
    <t>2. Calculate variable cost of generation at unit miminum.</t>
  </si>
  <si>
    <t xml:space="preserve">3.  Allocate csot of generation between unit minimum and unit net output to off-system sales. </t>
  </si>
  <si>
    <t xml:space="preserve">4.  Determine remaining off-system sales energy requirement. </t>
  </si>
  <si>
    <t>5. Determine cost of unit minimums.</t>
  </si>
  <si>
    <t>6. Determine percentage of remaining energy to be allocated to remaining off-system sales.</t>
  </si>
  <si>
    <t>6.  Assign proportional share of MWh and cost to off-system sales.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</si>
</sst>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.000_);_(* \(#,##0.000\);_(* &quot;-&quot;?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43" fontId="0" fillId="0" borderId="0" xfId="1" applyFont="1"/>
    <xf numFmtId="0" fontId="2" fillId="2" borderId="0" xfId="0" applyFont="1" applyFill="1"/>
    <xf numFmtId="0" fontId="0" fillId="2" borderId="0" xfId="0" applyFill="1"/>
    <xf numFmtId="0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top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" borderId="0" xfId="0" applyFill="1" applyAlignment="1">
      <alignment vertical="top" wrapText="1"/>
    </xf>
    <xf numFmtId="43" fontId="0" fillId="3" borderId="0" xfId="1" applyFont="1" applyFill="1" applyAlignment="1">
      <alignment vertical="top"/>
    </xf>
    <xf numFmtId="164" fontId="0" fillId="0" borderId="0" xfId="0" applyNumberFormat="1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1" applyNumberFormat="1" applyFont="1" applyAlignment="1">
      <alignment vertical="top"/>
    </xf>
    <xf numFmtId="43" fontId="0" fillId="0" borderId="0" xfId="1" applyFont="1" applyAlignment="1">
      <alignment vertical="top" wrapText="1"/>
    </xf>
    <xf numFmtId="43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43" fontId="0" fillId="0" borderId="0" xfId="0" applyNumberFormat="1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5"/>
  <sheetViews>
    <sheetView tabSelected="1" workbookViewId="0">
      <pane xSplit="7" ySplit="2" topLeftCell="H18" activePane="bottomRight" state="frozen"/>
      <selection pane="topRight" activeCell="F1" sqref="F1"/>
      <selection pane="bottomLeft" activeCell="A3" sqref="A3"/>
      <selection pane="bottomRight" activeCell="B24" sqref="B24"/>
    </sheetView>
  </sheetViews>
  <sheetFormatPr defaultRowHeight="15" x14ac:dyDescent="0.25"/>
  <cols>
    <col min="1" max="1" width="27.42578125" style="2" customWidth="1"/>
    <col min="2" max="2" width="10.7109375" style="2" customWidth="1"/>
    <col min="3" max="3" width="9.140625" style="1"/>
    <col min="4" max="4" width="36.85546875" style="1" customWidth="1"/>
    <col min="5" max="5" width="3.7109375" style="1" customWidth="1"/>
    <col min="7" max="7" width="10.42578125" customWidth="1"/>
    <col min="8" max="8" width="6.28515625" style="1" customWidth="1"/>
    <col min="9" max="18" width="10.42578125" customWidth="1"/>
  </cols>
  <sheetData>
    <row r="1" spans="1:39" x14ac:dyDescent="0.25">
      <c r="A1" s="2" t="s">
        <v>48</v>
      </c>
      <c r="I1" s="4" t="s">
        <v>7</v>
      </c>
      <c r="J1" s="5"/>
      <c r="K1" s="5"/>
      <c r="L1" s="5"/>
      <c r="M1" s="5"/>
      <c r="N1" s="5"/>
      <c r="O1" s="5"/>
      <c r="P1" s="5"/>
      <c r="Q1" s="5"/>
      <c r="R1" s="5"/>
      <c r="T1" s="5" t="s">
        <v>8</v>
      </c>
      <c r="U1" s="5"/>
      <c r="V1" s="5"/>
      <c r="W1" s="5"/>
      <c r="Y1" s="5" t="s">
        <v>9</v>
      </c>
      <c r="Z1" s="5"/>
      <c r="AA1" s="5"/>
      <c r="AB1" s="5"/>
      <c r="AC1" s="5"/>
      <c r="AD1" s="5"/>
      <c r="AE1" s="5"/>
      <c r="AF1" s="5"/>
      <c r="AG1" s="5"/>
      <c r="AI1" s="5" t="s">
        <v>10</v>
      </c>
      <c r="AJ1" s="5"/>
      <c r="AK1" s="5"/>
      <c r="AL1" s="5"/>
    </row>
    <row r="2" spans="1:39" ht="45" x14ac:dyDescent="0.25">
      <c r="A2" s="24" t="s">
        <v>49</v>
      </c>
      <c r="B2" s="26" t="s">
        <v>51</v>
      </c>
      <c r="D2" s="25" t="s">
        <v>44</v>
      </c>
      <c r="E2" s="3"/>
      <c r="H2" s="6"/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  <c r="Q2" s="6" t="s">
        <v>19</v>
      </c>
      <c r="R2" s="6" t="s">
        <v>20</v>
      </c>
      <c r="S2" s="6"/>
      <c r="T2" s="6" t="s">
        <v>21</v>
      </c>
      <c r="U2" s="6" t="s">
        <v>22</v>
      </c>
      <c r="V2" s="6" t="s">
        <v>23</v>
      </c>
      <c r="W2" s="6" t="s">
        <v>24</v>
      </c>
      <c r="X2" s="6"/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7"/>
      <c r="AI2" s="6" t="s">
        <v>34</v>
      </c>
      <c r="AJ2" s="6" t="s">
        <v>35</v>
      </c>
      <c r="AK2" s="6" t="s">
        <v>36</v>
      </c>
      <c r="AL2" s="6" t="s">
        <v>37</v>
      </c>
    </row>
    <row r="3" spans="1:39" x14ac:dyDescent="0.25">
      <c r="C3" s="8"/>
      <c r="D3" s="8"/>
      <c r="E3" s="9"/>
      <c r="F3" s="2"/>
      <c r="G3" s="2"/>
      <c r="H3" s="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10"/>
      <c r="AJ3" s="10"/>
      <c r="AK3" s="10"/>
      <c r="AL3" s="10"/>
      <c r="AM3" s="2"/>
    </row>
    <row r="4" spans="1:39" x14ac:dyDescent="0.25">
      <c r="C4" s="23" t="s">
        <v>39</v>
      </c>
      <c r="D4" s="23"/>
      <c r="E4" s="12"/>
      <c r="F4" s="13">
        <v>461.52100000000002</v>
      </c>
      <c r="G4" s="2"/>
      <c r="H4" s="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0"/>
      <c r="AJ4" s="10"/>
      <c r="AK4" s="10"/>
      <c r="AL4" s="10"/>
      <c r="AM4" s="2"/>
    </row>
    <row r="5" spans="1:39" x14ac:dyDescent="0.25">
      <c r="A5" s="21"/>
      <c r="C5" s="8"/>
      <c r="D5" s="8"/>
      <c r="E5" s="9"/>
      <c r="F5" s="2"/>
      <c r="G5" s="2"/>
      <c r="H5" s="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0"/>
      <c r="AJ5" s="10"/>
      <c r="AK5" s="10"/>
      <c r="AL5" s="10"/>
      <c r="AM5" s="2"/>
    </row>
    <row r="6" spans="1:39" ht="45" x14ac:dyDescent="0.25">
      <c r="A6" s="21" t="s">
        <v>50</v>
      </c>
      <c r="C6" s="22" t="s">
        <v>0</v>
      </c>
      <c r="D6" s="22"/>
      <c r="E6" s="8"/>
      <c r="F6" s="2"/>
      <c r="G6" s="2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x14ac:dyDescent="0.25">
      <c r="A7" s="21"/>
      <c r="C7" s="8"/>
      <c r="D7" s="8" t="s">
        <v>1</v>
      </c>
      <c r="E7" s="8"/>
      <c r="F7" s="9">
        <v>596</v>
      </c>
      <c r="G7" s="9"/>
      <c r="H7" s="17"/>
      <c r="I7" s="9">
        <f t="shared" ref="I7" si="0">+(Y7*AG7)*AB7</f>
        <v>2049.6642131919975</v>
      </c>
      <c r="J7" s="9">
        <f>+( (Z7*F7) + ((AA7/AG7)*F7*F7))* AB7</f>
        <v>3648.1698266268918</v>
      </c>
      <c r="K7" s="9">
        <f t="shared" ref="K7" si="1">+I7+J7</f>
        <v>5697.8340398188893</v>
      </c>
      <c r="L7" s="9">
        <f>$J7*AI7</f>
        <v>12026.671951014574</v>
      </c>
      <c r="M7" s="9">
        <f>$J7*AJ7</f>
        <v>623.4936479632488</v>
      </c>
      <c r="N7" s="9">
        <f>+$J7*AK7</f>
        <v>328.81437234358509</v>
      </c>
      <c r="O7" s="9">
        <f>+T7*Q7/2000</f>
        <v>3.6222347518414697</v>
      </c>
      <c r="P7" s="9">
        <f>+U7*R7/2000</f>
        <v>575.09466751129207</v>
      </c>
      <c r="Q7" s="9">
        <f>+((F7*AE7)+AF7)*J7</f>
        <v>497.55971865954257</v>
      </c>
      <c r="R7" s="9">
        <f>+((F7*AC7) + AD7)*J7</f>
        <v>6088.2348879027322</v>
      </c>
      <c r="S7" s="14"/>
      <c r="T7" s="2">
        <v>14.56</v>
      </c>
      <c r="U7" s="2">
        <v>188.92</v>
      </c>
      <c r="V7" s="2">
        <v>45</v>
      </c>
      <c r="W7" s="2">
        <v>1.24</v>
      </c>
      <c r="X7" s="2"/>
      <c r="Y7" s="2">
        <v>1998.9546946666701</v>
      </c>
      <c r="Z7" s="2">
        <v>3.59433730222222</v>
      </c>
      <c r="AA7" s="2">
        <v>3.9854274666666703E-3</v>
      </c>
      <c r="AB7" s="2">
        <v>1.0253680179248801</v>
      </c>
      <c r="AC7" s="2">
        <v>0</v>
      </c>
      <c r="AD7" s="2">
        <v>1.66884634686317</v>
      </c>
      <c r="AE7" s="2">
        <v>0</v>
      </c>
      <c r="AF7" s="2">
        <v>0.13638611750692201</v>
      </c>
      <c r="AG7" s="9">
        <v>1</v>
      </c>
      <c r="AH7" s="2"/>
      <c r="AI7" s="2">
        <v>3.2966316050408402</v>
      </c>
      <c r="AJ7" s="2">
        <v>0.1709058726961</v>
      </c>
      <c r="AK7" s="2">
        <v>9.0131322819367699E-2</v>
      </c>
      <c r="AL7" s="2">
        <v>0.27644489003823203</v>
      </c>
      <c r="AM7" s="2"/>
    </row>
    <row r="8" spans="1:39" x14ac:dyDescent="0.25">
      <c r="A8" s="21"/>
      <c r="C8" s="8"/>
      <c r="D8" s="8" t="s">
        <v>2</v>
      </c>
      <c r="E8" s="8"/>
      <c r="F8" s="9">
        <v>284</v>
      </c>
      <c r="G8" s="2"/>
      <c r="H8" s="8"/>
      <c r="I8" s="9">
        <f t="shared" ref="I8:I9" si="2">+(Y8*AG8)*AB8</f>
        <v>931.96842667303838</v>
      </c>
      <c r="J8" s="9">
        <f>+( (Z8*F8) + ((AA8/AG8)*F8*F8))* AB8</f>
        <v>1524.6538806553024</v>
      </c>
      <c r="K8" s="9">
        <f t="shared" ref="K8:K9" si="3">+I8+J8</f>
        <v>2456.6223073283409</v>
      </c>
      <c r="L8" s="9">
        <f>$J8*AI8</f>
        <v>3968.6879499201791</v>
      </c>
      <c r="M8" s="9">
        <f t="shared" ref="M8:M9" si="4">$J8*AJ8</f>
        <v>123.6585455874614</v>
      </c>
      <c r="N8" s="9">
        <f t="shared" ref="N8:N9" si="5">+$J8*AK8</f>
        <v>426.10350238288083</v>
      </c>
      <c r="O8" s="9">
        <f t="shared" ref="O8:O9" si="6">+T8*Q8/2000</f>
        <v>0.97045293168379754</v>
      </c>
      <c r="P8" s="9">
        <f t="shared" ref="P8:P9" si="7">+U8*R8/2000</f>
        <v>28.689484386447532</v>
      </c>
      <c r="Q8" s="9">
        <f>+((F8*AE8)+AF8)*J8</f>
        <v>133.30397413238975</v>
      </c>
      <c r="R8" s="9">
        <f>+((F8*AC8) + AD8)*J8</f>
        <v>303.72098651754749</v>
      </c>
      <c r="S8" s="2"/>
      <c r="T8" s="2">
        <v>14.56</v>
      </c>
      <c r="U8" s="2">
        <v>188.92</v>
      </c>
      <c r="V8" s="2">
        <v>45</v>
      </c>
      <c r="W8" s="2">
        <v>1.24</v>
      </c>
      <c r="X8" s="2"/>
      <c r="Y8" s="2">
        <v>2058.8521493333301</v>
      </c>
      <c r="Z8" s="2">
        <v>3.3736573866666699</v>
      </c>
      <c r="AA8" s="2">
        <v>4.3964479999999998E-3</v>
      </c>
      <c r="AB8" s="2">
        <v>0.91170372278675504</v>
      </c>
      <c r="AC8" s="2">
        <v>0</v>
      </c>
      <c r="AD8" s="2">
        <v>0.19920651524332</v>
      </c>
      <c r="AE8" s="2">
        <v>0</v>
      </c>
      <c r="AF8" s="2">
        <v>8.74322859920805E-2</v>
      </c>
      <c r="AG8" s="9">
        <v>0.49650349650349701</v>
      </c>
      <c r="AH8" s="2"/>
      <c r="AI8" s="2">
        <v>2.6030091158882702</v>
      </c>
      <c r="AJ8" s="2">
        <v>8.1105978974265594E-2</v>
      </c>
      <c r="AK8" s="2">
        <v>0.27947556346345298</v>
      </c>
      <c r="AL8" s="2">
        <v>0.258158709059989</v>
      </c>
      <c r="AM8" s="2"/>
    </row>
    <row r="9" spans="1:39" x14ac:dyDescent="0.25">
      <c r="A9" s="21"/>
      <c r="C9" s="8"/>
      <c r="D9" s="8" t="s">
        <v>3</v>
      </c>
      <c r="E9" s="8"/>
      <c r="F9" s="9">
        <v>148.5</v>
      </c>
      <c r="G9" s="2"/>
      <c r="H9" s="8"/>
      <c r="I9" s="9">
        <f t="shared" si="2"/>
        <v>227.20976017473842</v>
      </c>
      <c r="J9" s="9">
        <f>+( (Z9*F9) + ((AA9/AG9)*F9*F9))* AB9</f>
        <v>1233.4274567410257</v>
      </c>
      <c r="K9" s="9">
        <f t="shared" si="3"/>
        <v>1460.6372169157642</v>
      </c>
      <c r="L9" s="9">
        <f>$J9*AI9</f>
        <v>3193.9277167947885</v>
      </c>
      <c r="M9" s="9">
        <f t="shared" si="4"/>
        <v>189.25832490134266</v>
      </c>
      <c r="N9" s="9">
        <f t="shared" si="5"/>
        <v>9.8474737471521472</v>
      </c>
      <c r="O9" s="9">
        <f t="shared" si="6"/>
        <v>2.1527406674380822</v>
      </c>
      <c r="P9" s="9">
        <f t="shared" si="7"/>
        <v>80.838263872320113</v>
      </c>
      <c r="Q9" s="9">
        <f>+((F9*AE9)+AF9)*J9</f>
        <v>295.70613563709918</v>
      </c>
      <c r="R9" s="9">
        <f>+((F9*AC9) + AD9)*J9</f>
        <v>855.79360440736934</v>
      </c>
      <c r="S9" s="2"/>
      <c r="T9" s="2">
        <v>14.56</v>
      </c>
      <c r="U9" s="2">
        <v>188.92</v>
      </c>
      <c r="V9" s="2">
        <v>45</v>
      </c>
      <c r="W9" s="2">
        <v>1.24</v>
      </c>
      <c r="X9" s="2"/>
      <c r="Y9" s="2">
        <v>1459.74748244845</v>
      </c>
      <c r="Z9" s="2">
        <v>7.3702550569086203</v>
      </c>
      <c r="AA9" s="2">
        <v>6.4055762558833996E-4</v>
      </c>
      <c r="AB9" s="2">
        <v>1.0376669613826499</v>
      </c>
      <c r="AC9" s="2">
        <v>0</v>
      </c>
      <c r="AD9" s="2">
        <v>0.69383375546751302</v>
      </c>
      <c r="AE9" s="2">
        <v>0</v>
      </c>
      <c r="AF9" s="2">
        <v>0.239743435271351</v>
      </c>
      <c r="AG9" s="9">
        <v>0.15</v>
      </c>
      <c r="AH9" s="2"/>
      <c r="AI9" s="2">
        <v>2.58947350274966</v>
      </c>
      <c r="AJ9" s="2">
        <v>0.15344098582125201</v>
      </c>
      <c r="AK9" s="2">
        <v>7.9838288772744199E-3</v>
      </c>
      <c r="AL9" s="2">
        <v>8.5887229383311794E-2</v>
      </c>
      <c r="AM9" s="2"/>
    </row>
    <row r="10" spans="1:39" x14ac:dyDescent="0.25">
      <c r="A10" s="21"/>
      <c r="C10" s="8"/>
      <c r="D10" s="8"/>
      <c r="E10" s="8"/>
      <c r="F10" s="9"/>
      <c r="G10" s="2"/>
      <c r="H10" s="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30" x14ac:dyDescent="0.25">
      <c r="A11" s="21" t="s">
        <v>52</v>
      </c>
      <c r="C11" s="22" t="s">
        <v>4</v>
      </c>
      <c r="D11" s="22"/>
      <c r="E11" s="8"/>
      <c r="F11" s="9"/>
      <c r="G11" s="2"/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x14ac:dyDescent="0.25">
      <c r="A12" s="21"/>
      <c r="C12" s="8"/>
      <c r="D12" s="8" t="s">
        <v>1</v>
      </c>
      <c r="E12" s="8"/>
      <c r="F12" s="9">
        <v>300</v>
      </c>
      <c r="G12" s="2"/>
      <c r="H12" s="8"/>
      <c r="I12" s="9">
        <f t="shared" ref="I12:I14" si="8">+(Y12*AG12)*AB12</f>
        <v>2049.6642131919975</v>
      </c>
      <c r="J12" s="9">
        <f>+( (Z12*F12) + ((AA12/AG12)*F12*F12))* AB12</f>
        <v>1473.4432421870617</v>
      </c>
      <c r="K12" s="9">
        <f t="shared" ref="K12:K14" si="9">+I12+J12</f>
        <v>3523.1074553790595</v>
      </c>
      <c r="L12" s="9">
        <f>$J12*AI12</f>
        <v>4857.3995604277125</v>
      </c>
      <c r="M12" s="9">
        <f t="shared" ref="M12:M14" si="10">$J12*AJ12</f>
        <v>251.8201031741508</v>
      </c>
      <c r="N12" s="9">
        <f t="shared" ref="N12:N14" si="11">+$J12*AK12</f>
        <v>132.80338851757784</v>
      </c>
      <c r="O12" s="9">
        <f t="shared" ref="O12:O14" si="12">+T12*Q12/2000</f>
        <v>1.4629684390681708</v>
      </c>
      <c r="P12" s="9">
        <f t="shared" ref="P12:P14" si="13">+U12*R12/2000</f>
        <v>232.27245214234136</v>
      </c>
      <c r="Q12" s="9">
        <f>+((F12*AE12)+AF12)*J12</f>
        <v>200.95720316870475</v>
      </c>
      <c r="R12" s="9">
        <f>+((F12*AC12) + AD12)*J12</f>
        <v>2458.9503720341031</v>
      </c>
      <c r="S12" s="14"/>
      <c r="T12" s="2">
        <v>14.56</v>
      </c>
      <c r="U12" s="2">
        <v>188.92</v>
      </c>
      <c r="V12" s="2">
        <v>45</v>
      </c>
      <c r="W12" s="2">
        <v>1.24</v>
      </c>
      <c r="X12" s="2"/>
      <c r="Y12" s="2">
        <v>1998.9546946666701</v>
      </c>
      <c r="Z12" s="2">
        <v>3.59433730222222</v>
      </c>
      <c r="AA12" s="2">
        <v>3.9854274666666703E-3</v>
      </c>
      <c r="AB12" s="2">
        <v>1.0253680179248801</v>
      </c>
      <c r="AC12" s="2">
        <v>0</v>
      </c>
      <c r="AD12" s="2">
        <v>1.66884634686317</v>
      </c>
      <c r="AE12" s="2">
        <v>0</v>
      </c>
      <c r="AF12" s="2">
        <v>0.13638611750692201</v>
      </c>
      <c r="AG12" s="9">
        <v>1</v>
      </c>
      <c r="AH12" s="2"/>
      <c r="AI12" s="2">
        <v>3.2966316050408402</v>
      </c>
      <c r="AJ12" s="2">
        <v>0.1709058726961</v>
      </c>
      <c r="AK12" s="2">
        <v>9.0131322819367699E-2</v>
      </c>
      <c r="AL12" s="2">
        <v>0.27644489003823203</v>
      </c>
      <c r="AM12" s="2"/>
    </row>
    <row r="13" spans="1:39" x14ac:dyDescent="0.25">
      <c r="A13" s="21"/>
      <c r="C13" s="8"/>
      <c r="D13" s="8" t="s">
        <v>2</v>
      </c>
      <c r="E13" s="8"/>
      <c r="F13" s="9">
        <v>198.60139860139901</v>
      </c>
      <c r="G13" s="2"/>
      <c r="H13" s="8"/>
      <c r="I13" s="9">
        <f t="shared" si="8"/>
        <v>931.96842667303838</v>
      </c>
      <c r="J13" s="9">
        <f>+( (Z13*F13) + ((AA13/AG13)*F13*F13))* AB13</f>
        <v>929.27167374079613</v>
      </c>
      <c r="K13" s="9">
        <f t="shared" si="9"/>
        <v>1861.2401004138346</v>
      </c>
      <c r="L13" s="9">
        <f>$J13*AI13</f>
        <v>2418.9026378840426</v>
      </c>
      <c r="M13" s="9">
        <f t="shared" si="10"/>
        <v>75.369488831801604</v>
      </c>
      <c r="N13" s="9">
        <f t="shared" si="11"/>
        <v>259.70872462933505</v>
      </c>
      <c r="O13" s="9">
        <f t="shared" si="12"/>
        <v>0.59148796428790873</v>
      </c>
      <c r="P13" s="9">
        <f t="shared" si="13"/>
        <v>17.486149160028258</v>
      </c>
      <c r="Q13" s="9">
        <f>+((F13*AE13)+AF13)*J13</f>
        <v>81.248346742844603</v>
      </c>
      <c r="R13" s="9">
        <f>+((F13*AC13) + AD13)*J13</f>
        <v>185.1169718402314</v>
      </c>
      <c r="S13" s="2"/>
      <c r="T13" s="2">
        <v>14.56</v>
      </c>
      <c r="U13" s="2">
        <v>188.92</v>
      </c>
      <c r="V13" s="2">
        <v>45</v>
      </c>
      <c r="W13" s="2">
        <v>1.24</v>
      </c>
      <c r="X13" s="2"/>
      <c r="Y13" s="2">
        <v>2058.8521493333301</v>
      </c>
      <c r="Z13" s="2">
        <v>3.3736573866666699</v>
      </c>
      <c r="AA13" s="2">
        <v>4.3964479999999998E-3</v>
      </c>
      <c r="AB13" s="2">
        <v>0.91170372278675504</v>
      </c>
      <c r="AC13" s="2">
        <v>0</v>
      </c>
      <c r="AD13" s="2">
        <v>0.19920651524332</v>
      </c>
      <c r="AE13" s="2">
        <v>0</v>
      </c>
      <c r="AF13" s="2">
        <v>8.74322859920805E-2</v>
      </c>
      <c r="AG13" s="9">
        <v>0.49650349650349701</v>
      </c>
      <c r="AH13" s="2"/>
      <c r="AI13" s="2">
        <v>2.6030091158882702</v>
      </c>
      <c r="AJ13" s="2">
        <v>8.1105978974265594E-2</v>
      </c>
      <c r="AK13" s="2">
        <v>0.27947556346345298</v>
      </c>
      <c r="AL13" s="2">
        <v>0.258158709059989</v>
      </c>
      <c r="AM13" s="2"/>
    </row>
    <row r="14" spans="1:39" x14ac:dyDescent="0.25">
      <c r="A14" s="21"/>
      <c r="C14" s="8"/>
      <c r="D14" s="8" t="s">
        <v>3</v>
      </c>
      <c r="E14" s="8"/>
      <c r="F14" s="9">
        <v>75</v>
      </c>
      <c r="G14" s="2"/>
      <c r="H14" s="8"/>
      <c r="I14" s="9">
        <f t="shared" si="8"/>
        <v>227.20976017473842</v>
      </c>
      <c r="J14" s="9">
        <f>+( (Z14*F14) + ((AA14/AG14)*F14*F14))* AB14</f>
        <v>598.51596839886361</v>
      </c>
      <c r="K14" s="9">
        <f t="shared" si="9"/>
        <v>825.72572857360205</v>
      </c>
      <c r="L14" s="9">
        <f>$J14*AI14</f>
        <v>1549.8412411414101</v>
      </c>
      <c r="M14" s="9">
        <f t="shared" si="10"/>
        <v>91.836880220882946</v>
      </c>
      <c r="N14" s="9">
        <f t="shared" si="11"/>
        <v>4.7784490720127115</v>
      </c>
      <c r="O14" s="9">
        <f t="shared" si="12"/>
        <v>1.0446091971129574</v>
      </c>
      <c r="P14" s="9">
        <f t="shared" si="13"/>
        <v>39.226459181525399</v>
      </c>
      <c r="Q14" s="9">
        <f>+((F14*AE14)+AF14)*J14</f>
        <v>143.49027432870292</v>
      </c>
      <c r="R14" s="9">
        <f>+((F14*AC14) + AD14)*J14</f>
        <v>415.27058206145887</v>
      </c>
      <c r="S14" s="2"/>
      <c r="T14" s="2">
        <v>14.56</v>
      </c>
      <c r="U14" s="2">
        <v>188.92</v>
      </c>
      <c r="V14" s="2">
        <v>45</v>
      </c>
      <c r="W14" s="2">
        <v>1.24</v>
      </c>
      <c r="X14" s="2"/>
      <c r="Y14" s="2">
        <v>1459.74748244845</v>
      </c>
      <c r="Z14" s="2">
        <v>7.3702550569086203</v>
      </c>
      <c r="AA14" s="2">
        <v>6.4055762558833996E-4</v>
      </c>
      <c r="AB14" s="2">
        <v>1.0376669613826499</v>
      </c>
      <c r="AC14" s="2">
        <v>0</v>
      </c>
      <c r="AD14" s="2">
        <v>0.69383375546751302</v>
      </c>
      <c r="AE14" s="2">
        <v>0</v>
      </c>
      <c r="AF14" s="2">
        <v>0.239743435271351</v>
      </c>
      <c r="AG14" s="9">
        <v>0.15</v>
      </c>
      <c r="AH14" s="2"/>
      <c r="AI14" s="2">
        <v>2.58947350274966</v>
      </c>
      <c r="AJ14" s="2">
        <v>0.15344098582125201</v>
      </c>
      <c r="AK14" s="2">
        <v>7.9838288772744199E-3</v>
      </c>
      <c r="AL14" s="2">
        <v>8.5887229383311794E-2</v>
      </c>
      <c r="AM14" s="2"/>
    </row>
    <row r="15" spans="1:39" x14ac:dyDescent="0.25">
      <c r="A15" s="21"/>
      <c r="C15" s="8"/>
      <c r="D15" s="8"/>
      <c r="E15" s="8"/>
      <c r="F15" s="9"/>
      <c r="G15" s="2"/>
      <c r="H15" s="8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60.75" customHeight="1" x14ac:dyDescent="0.25">
      <c r="A16" s="21" t="s">
        <v>53</v>
      </c>
      <c r="C16" s="22" t="s">
        <v>38</v>
      </c>
      <c r="D16" s="22"/>
      <c r="E16" s="8"/>
      <c r="F16" s="9"/>
      <c r="G16" s="2"/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x14ac:dyDescent="0.25">
      <c r="A17" s="21"/>
      <c r="C17" s="8"/>
      <c r="D17" s="8" t="s">
        <v>1</v>
      </c>
      <c r="E17" s="8"/>
      <c r="F17" s="9">
        <f>+F7-F12</f>
        <v>296</v>
      </c>
      <c r="G17" s="2"/>
      <c r="H17" s="8"/>
      <c r="I17" s="15">
        <f t="shared" ref="I17:R17" si="14">I7-I12</f>
        <v>0</v>
      </c>
      <c r="J17" s="15">
        <f>J7-J12</f>
        <v>2174.7265844398298</v>
      </c>
      <c r="K17" s="15">
        <f t="shared" si="14"/>
        <v>2174.7265844398298</v>
      </c>
      <c r="L17" s="15">
        <f t="shared" si="14"/>
        <v>7169.2723905868615</v>
      </c>
      <c r="M17" s="15">
        <f t="shared" si="14"/>
        <v>371.673544789098</v>
      </c>
      <c r="N17" s="15">
        <f t="shared" si="14"/>
        <v>196.01098382600725</v>
      </c>
      <c r="O17" s="15">
        <f t="shared" si="14"/>
        <v>2.1592663127732989</v>
      </c>
      <c r="P17" s="15">
        <f t="shared" si="14"/>
        <v>342.82221536895071</v>
      </c>
      <c r="Q17" s="15">
        <f t="shared" si="14"/>
        <v>296.60251549083785</v>
      </c>
      <c r="R17" s="15">
        <f t="shared" si="14"/>
        <v>3629.2845158686291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x14ac:dyDescent="0.25">
      <c r="A18" s="21"/>
      <c r="C18" s="8"/>
      <c r="D18" s="8" t="s">
        <v>2</v>
      </c>
      <c r="E18" s="8"/>
      <c r="F18" s="9">
        <f>+F8-F13</f>
        <v>85.398601398600988</v>
      </c>
      <c r="G18" s="2"/>
      <c r="H18" s="8"/>
      <c r="I18" s="15">
        <f t="shared" ref="I18:R18" si="15">I8-I13</f>
        <v>0</v>
      </c>
      <c r="J18" s="15">
        <f t="shared" si="15"/>
        <v>595.38220691450624</v>
      </c>
      <c r="K18" s="15">
        <f t="shared" si="15"/>
        <v>595.38220691450624</v>
      </c>
      <c r="L18" s="15">
        <f t="shared" si="15"/>
        <v>1549.7853120361365</v>
      </c>
      <c r="M18" s="15">
        <f t="shared" si="15"/>
        <v>48.2890567556598</v>
      </c>
      <c r="N18" s="15">
        <f t="shared" si="15"/>
        <v>166.39477775354578</v>
      </c>
      <c r="O18" s="15">
        <f t="shared" si="15"/>
        <v>0.37896496739588881</v>
      </c>
      <c r="P18" s="15">
        <f t="shared" si="15"/>
        <v>11.203335226419274</v>
      </c>
      <c r="Q18" s="15">
        <f t="shared" si="15"/>
        <v>52.055627389545151</v>
      </c>
      <c r="R18" s="15">
        <f t="shared" si="15"/>
        <v>118.60401467731609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x14ac:dyDescent="0.25">
      <c r="A19" s="21"/>
      <c r="C19" s="8"/>
      <c r="D19" s="8" t="s">
        <v>3</v>
      </c>
      <c r="E19" s="8"/>
      <c r="F19" s="9">
        <f>+F9-F14</f>
        <v>73.5</v>
      </c>
      <c r="G19" s="2"/>
      <c r="H19" s="8"/>
      <c r="I19" s="15">
        <f t="shared" ref="I19:R19" si="16">I9-I14</f>
        <v>0</v>
      </c>
      <c r="J19" s="15">
        <f t="shared" si="16"/>
        <v>634.9114883421621</v>
      </c>
      <c r="K19" s="15">
        <f t="shared" si="16"/>
        <v>634.9114883421621</v>
      </c>
      <c r="L19" s="15">
        <f t="shared" si="16"/>
        <v>1644.0864756533783</v>
      </c>
      <c r="M19" s="15">
        <f t="shared" si="16"/>
        <v>97.421444680459715</v>
      </c>
      <c r="N19" s="15">
        <f t="shared" si="16"/>
        <v>5.0690246751394357</v>
      </c>
      <c r="O19" s="15">
        <f t="shared" si="16"/>
        <v>1.1081314703251248</v>
      </c>
      <c r="P19" s="15">
        <f t="shared" si="16"/>
        <v>41.611804690794713</v>
      </c>
      <c r="Q19" s="15">
        <f t="shared" si="16"/>
        <v>152.21586130839626</v>
      </c>
      <c r="R19" s="15">
        <f t="shared" si="16"/>
        <v>440.52302234591048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x14ac:dyDescent="0.25">
      <c r="A20" s="21"/>
      <c r="C20" s="8"/>
      <c r="D20" s="8"/>
      <c r="E20" s="8"/>
      <c r="F20" s="9"/>
      <c r="G20" s="2"/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x14ac:dyDescent="0.25">
      <c r="A21" s="21"/>
      <c r="C21" s="23" t="s">
        <v>5</v>
      </c>
      <c r="D21" s="23"/>
      <c r="E21" s="12"/>
      <c r="F21" s="13">
        <f>SUM(F17:F19)</f>
        <v>454.89860139860099</v>
      </c>
      <c r="G21" s="2"/>
      <c r="H21" s="8"/>
      <c r="I21" s="15">
        <f>SUM(I17:I19)</f>
        <v>0</v>
      </c>
      <c r="J21" s="15">
        <f>SUM(J17:J19)</f>
        <v>3405.0202796964982</v>
      </c>
      <c r="K21" s="15">
        <f t="shared" ref="K21:R21" si="17">SUM(K17:K19)</f>
        <v>3405.0202796964982</v>
      </c>
      <c r="L21" s="15">
        <f>SUM(L17:L19)</f>
        <v>10363.144178276376</v>
      </c>
      <c r="M21" s="15">
        <f t="shared" si="17"/>
        <v>517.3840462252175</v>
      </c>
      <c r="N21" s="15">
        <f t="shared" si="17"/>
        <v>367.47478625469245</v>
      </c>
      <c r="O21" s="15">
        <f t="shared" si="17"/>
        <v>3.6463627504943128</v>
      </c>
      <c r="P21" s="15">
        <f t="shared" si="17"/>
        <v>395.63735528616468</v>
      </c>
      <c r="Q21" s="15">
        <f t="shared" si="17"/>
        <v>500.87400418877928</v>
      </c>
      <c r="R21" s="15">
        <f t="shared" si="17"/>
        <v>4188.4115528918555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x14ac:dyDescent="0.25">
      <c r="A22" s="21"/>
      <c r="C22" s="8"/>
      <c r="D22" s="8"/>
      <c r="E22" s="8"/>
      <c r="F22" s="9"/>
      <c r="G22" s="2"/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52.5" customHeight="1" x14ac:dyDescent="0.25">
      <c r="A23" s="21" t="s">
        <v>54</v>
      </c>
      <c r="B23" s="2" t="s">
        <v>46</v>
      </c>
      <c r="C23" s="22" t="s">
        <v>6</v>
      </c>
      <c r="D23" s="22"/>
      <c r="E23" s="8"/>
      <c r="F23" s="9">
        <f>+F4-F21</f>
        <v>6.622398601399027</v>
      </c>
      <c r="G23" s="2"/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0" customHeight="1" x14ac:dyDescent="0.25">
      <c r="A24" s="21" t="s">
        <v>55</v>
      </c>
      <c r="B24" s="2" t="s">
        <v>45</v>
      </c>
      <c r="C24" s="2" t="s">
        <v>41</v>
      </c>
      <c r="D24" s="8"/>
      <c r="E24" s="8"/>
      <c r="F24" s="9">
        <f>SUM(F12:F14)</f>
        <v>573.60139860139907</v>
      </c>
      <c r="G24" s="2"/>
      <c r="H24" s="8"/>
      <c r="I24" s="2"/>
      <c r="J24" s="2"/>
      <c r="K24" s="2"/>
      <c r="L24" s="15">
        <f>SUM(L12:L14)</f>
        <v>8826.1434394531643</v>
      </c>
      <c r="M24" s="15">
        <f>SUM(M12:M14)</f>
        <v>419.02647222683538</v>
      </c>
      <c r="N24" s="15">
        <f>SUM(N12:N14)</f>
        <v>397.29056221892563</v>
      </c>
      <c r="O24" s="15">
        <f>SUM(O12:O14)</f>
        <v>3.0990656004690367</v>
      </c>
      <c r="P24" s="15">
        <f>SUM(P12:P14)</f>
        <v>288.98506048389504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72" customHeight="1" x14ac:dyDescent="0.25">
      <c r="A25" s="21" t="s">
        <v>56</v>
      </c>
      <c r="C25" s="22" t="s">
        <v>40</v>
      </c>
      <c r="D25" s="22"/>
      <c r="E25" s="8"/>
      <c r="F25" s="16">
        <f>+F23/F24</f>
        <v>1.1545297165499057E-2</v>
      </c>
      <c r="G25" s="2"/>
      <c r="H25" s="8"/>
      <c r="I25" s="2"/>
      <c r="J25" s="2"/>
      <c r="K25" s="2"/>
      <c r="L25" s="15"/>
      <c r="M25" s="15"/>
      <c r="N25" s="15"/>
      <c r="O25" s="15"/>
      <c r="P25" s="15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x14ac:dyDescent="0.25">
      <c r="A26" s="21"/>
      <c r="C26" s="8"/>
      <c r="D26" s="8"/>
      <c r="E26" s="8"/>
      <c r="F26" s="2"/>
      <c r="G26" s="2"/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58.5" customHeight="1" x14ac:dyDescent="0.25">
      <c r="A27" s="21" t="s">
        <v>57</v>
      </c>
      <c r="C27" s="23" t="s">
        <v>42</v>
      </c>
      <c r="D27" s="23"/>
      <c r="E27" s="12"/>
      <c r="F27" s="18">
        <f>+F24*$F$25</f>
        <v>6.622398601399027</v>
      </c>
      <c r="G27" s="2"/>
      <c r="H27" s="8"/>
      <c r="I27" s="2"/>
      <c r="J27" s="2"/>
      <c r="K27" s="2"/>
      <c r="L27" s="15">
        <f>+L24*$F$25</f>
        <v>101.90044883380671</v>
      </c>
      <c r="M27" s="15">
        <f t="shared" ref="M27:P27" si="18">+M24*$F$25</f>
        <v>4.8377851420695519</v>
      </c>
      <c r="N27" s="15">
        <f t="shared" si="18"/>
        <v>4.5868376018656889</v>
      </c>
      <c r="O27" s="15">
        <f t="shared" si="18"/>
        <v>3.5779633292790804E-2</v>
      </c>
      <c r="P27" s="15">
        <f t="shared" si="18"/>
        <v>3.3364183996762868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x14ac:dyDescent="0.25">
      <c r="A28" s="21"/>
      <c r="C28" s="8"/>
      <c r="D28" s="8"/>
      <c r="E28" s="8"/>
      <c r="F28" s="2"/>
      <c r="G28" s="2"/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x14ac:dyDescent="0.25">
      <c r="A29" s="21"/>
      <c r="B29" s="2" t="s">
        <v>47</v>
      </c>
      <c r="C29" s="19" t="s">
        <v>43</v>
      </c>
      <c r="D29" s="12"/>
      <c r="E29" s="12"/>
      <c r="F29" s="18">
        <f>+F21+F27</f>
        <v>461.52100000000002</v>
      </c>
      <c r="G29" s="2"/>
      <c r="H29" s="8"/>
      <c r="I29" s="2"/>
      <c r="J29" s="2"/>
      <c r="K29" s="2"/>
      <c r="L29" s="20">
        <f>+L21+L27</f>
        <v>10465.044627110183</v>
      </c>
      <c r="M29" s="20">
        <f>+M21+M27</f>
        <v>522.22183136728711</v>
      </c>
      <c r="N29" s="20">
        <f>+N21+N27</f>
        <v>372.06162385655813</v>
      </c>
      <c r="O29" s="20">
        <f>+O21+O27</f>
        <v>3.6821423837871037</v>
      </c>
      <c r="P29" s="20">
        <f>+P21+P27</f>
        <v>398.97377368584097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x14ac:dyDescent="0.25">
      <c r="A30" s="21"/>
      <c r="C30" s="8"/>
      <c r="D30" s="8"/>
      <c r="E30" s="8"/>
      <c r="F30" s="2"/>
      <c r="G30" s="2"/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x14ac:dyDescent="0.25">
      <c r="A31" s="21"/>
      <c r="C31" s="8"/>
      <c r="D31" s="8"/>
      <c r="E31" s="8"/>
      <c r="F31" s="2"/>
      <c r="G31" s="2"/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x14ac:dyDescent="0.25">
      <c r="A32" s="21"/>
      <c r="C32" s="8"/>
      <c r="D32" s="8"/>
      <c r="E32" s="8"/>
      <c r="F32" s="2"/>
      <c r="G32" s="2"/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x14ac:dyDescent="0.25">
      <c r="A33" s="21"/>
      <c r="C33" s="8"/>
      <c r="D33" s="8"/>
      <c r="E33" s="8"/>
      <c r="F33" s="2"/>
      <c r="G33" s="2"/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x14ac:dyDescent="0.25">
      <c r="A34" s="21"/>
      <c r="C34" s="8"/>
      <c r="D34" s="8"/>
      <c r="E34" s="8"/>
      <c r="F34" s="2"/>
      <c r="G34" s="2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x14ac:dyDescent="0.25">
      <c r="A35" s="21"/>
      <c r="C35" s="8"/>
      <c r="D35" s="8"/>
      <c r="E35" s="8"/>
      <c r="F35" s="2"/>
      <c r="G35" s="2"/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x14ac:dyDescent="0.25">
      <c r="A36" s="21"/>
      <c r="C36" s="8"/>
      <c r="D36" s="8"/>
      <c r="E36" s="8"/>
      <c r="F36" s="2"/>
      <c r="G36" s="2"/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x14ac:dyDescent="0.25">
      <c r="A37" s="21"/>
      <c r="C37" s="8"/>
      <c r="D37" s="8"/>
      <c r="E37" s="8"/>
      <c r="F37" s="2"/>
      <c r="G37" s="2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x14ac:dyDescent="0.25">
      <c r="A38" s="21"/>
      <c r="C38" s="8"/>
      <c r="D38" s="8"/>
      <c r="E38" s="8"/>
      <c r="F38" s="2"/>
      <c r="G38" s="2"/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x14ac:dyDescent="0.25">
      <c r="A39" s="21"/>
      <c r="C39" s="8"/>
      <c r="D39" s="8"/>
      <c r="E39" s="8"/>
      <c r="F39" s="2"/>
      <c r="G39" s="2"/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x14ac:dyDescent="0.25">
      <c r="A40" s="21"/>
      <c r="C40" s="8"/>
      <c r="D40" s="8"/>
      <c r="E40" s="8"/>
      <c r="F40" s="2"/>
      <c r="G40" s="2"/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x14ac:dyDescent="0.25">
      <c r="A41" s="21"/>
      <c r="C41" s="8"/>
      <c r="D41" s="8"/>
      <c r="E41" s="8"/>
      <c r="F41" s="2"/>
      <c r="G41" s="2"/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x14ac:dyDescent="0.25">
      <c r="A42" s="21"/>
      <c r="C42" s="8"/>
      <c r="D42" s="8"/>
      <c r="E42" s="8"/>
      <c r="F42" s="2"/>
      <c r="G42" s="2"/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x14ac:dyDescent="0.25">
      <c r="A43" s="21"/>
      <c r="C43" s="8"/>
      <c r="D43" s="8"/>
      <c r="E43" s="8"/>
      <c r="F43" s="2"/>
      <c r="G43" s="2"/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x14ac:dyDescent="0.25">
      <c r="A44" s="21"/>
      <c r="C44" s="8"/>
      <c r="D44" s="8"/>
      <c r="E44" s="8"/>
      <c r="F44" s="2"/>
      <c r="G44" s="2"/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x14ac:dyDescent="0.25">
      <c r="A45" s="21"/>
      <c r="C45" s="8"/>
      <c r="D45" s="8"/>
      <c r="E45" s="8"/>
      <c r="F45" s="2"/>
      <c r="G45" s="2"/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x14ac:dyDescent="0.25">
      <c r="C46" s="8"/>
      <c r="D46" s="8"/>
      <c r="E46" s="8"/>
      <c r="F46" s="2"/>
      <c r="G46" s="2"/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x14ac:dyDescent="0.25">
      <c r="C47" s="8"/>
      <c r="D47" s="8"/>
      <c r="E47" s="8"/>
      <c r="F47" s="2"/>
      <c r="G47" s="2"/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x14ac:dyDescent="0.25">
      <c r="C48" s="8"/>
      <c r="D48" s="8"/>
      <c r="E48" s="8"/>
      <c r="F48" s="2"/>
      <c r="G48" s="2"/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3:39" x14ac:dyDescent="0.25">
      <c r="C49" s="8"/>
      <c r="D49" s="8"/>
      <c r="E49" s="8"/>
      <c r="F49" s="2"/>
      <c r="G49" s="2"/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3:39" x14ac:dyDescent="0.25">
      <c r="C50" s="8"/>
      <c r="D50" s="8"/>
      <c r="E50" s="8"/>
      <c r="F50" s="2"/>
      <c r="G50" s="2"/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3:39" x14ac:dyDescent="0.25">
      <c r="C51" s="8"/>
      <c r="D51" s="8"/>
      <c r="E51" s="8"/>
      <c r="F51" s="2"/>
      <c r="G51" s="2"/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3:39" x14ac:dyDescent="0.25">
      <c r="C52" s="8"/>
      <c r="D52" s="8"/>
      <c r="E52" s="8"/>
      <c r="F52" s="2"/>
      <c r="G52" s="2"/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3:39" x14ac:dyDescent="0.25">
      <c r="C53" s="8"/>
      <c r="D53" s="8"/>
      <c r="E53" s="8"/>
      <c r="F53" s="2"/>
      <c r="G53" s="2"/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3:39" x14ac:dyDescent="0.25">
      <c r="C54" s="8"/>
      <c r="D54" s="8"/>
      <c r="E54" s="8"/>
      <c r="F54" s="2"/>
      <c r="G54" s="2"/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3:39" x14ac:dyDescent="0.25">
      <c r="C55" s="8"/>
      <c r="D55" s="8"/>
      <c r="E55" s="8"/>
      <c r="F55" s="2"/>
      <c r="G55" s="2"/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3:39" x14ac:dyDescent="0.25">
      <c r="C56" s="8"/>
      <c r="D56" s="8"/>
      <c r="E56" s="8"/>
      <c r="F56" s="2"/>
      <c r="G56" s="2"/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3:39" x14ac:dyDescent="0.25">
      <c r="C57" s="8"/>
      <c r="D57" s="8"/>
      <c r="E57" s="8"/>
      <c r="F57" s="2"/>
      <c r="G57" s="2"/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3:39" x14ac:dyDescent="0.25">
      <c r="C58" s="8"/>
      <c r="D58" s="8"/>
      <c r="E58" s="8"/>
      <c r="F58" s="2"/>
      <c r="G58" s="2"/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3:39" x14ac:dyDescent="0.25">
      <c r="C59" s="8"/>
      <c r="D59" s="8"/>
      <c r="E59" s="8"/>
      <c r="F59" s="2"/>
      <c r="G59" s="2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3:39" x14ac:dyDescent="0.25">
      <c r="C60" s="8"/>
      <c r="D60" s="8"/>
      <c r="E60" s="8"/>
      <c r="F60" s="2"/>
      <c r="G60" s="2"/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3:39" x14ac:dyDescent="0.25">
      <c r="C61" s="8"/>
      <c r="D61" s="8"/>
      <c r="E61" s="8"/>
      <c r="F61" s="2"/>
      <c r="G61" s="2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3:39" x14ac:dyDescent="0.25">
      <c r="C62" s="8"/>
      <c r="D62" s="8"/>
      <c r="E62" s="8"/>
      <c r="F62" s="2"/>
      <c r="G62" s="2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3:39" x14ac:dyDescent="0.25">
      <c r="C63" s="8"/>
      <c r="D63" s="8"/>
      <c r="E63" s="8"/>
      <c r="F63" s="2"/>
      <c r="G63" s="2"/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3:39" x14ac:dyDescent="0.25">
      <c r="C64" s="8"/>
      <c r="D64" s="8"/>
      <c r="E64" s="8"/>
      <c r="F64" s="2"/>
      <c r="G64" s="2"/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3:39" x14ac:dyDescent="0.25">
      <c r="C65" s="8"/>
      <c r="D65" s="8"/>
      <c r="E65" s="8"/>
      <c r="F65" s="2"/>
      <c r="G65" s="2"/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3:39" x14ac:dyDescent="0.25">
      <c r="C66" s="8"/>
      <c r="D66" s="8"/>
      <c r="E66" s="8"/>
      <c r="F66" s="2"/>
      <c r="G66" s="2"/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3:39" x14ac:dyDescent="0.25">
      <c r="C67" s="8"/>
      <c r="D67" s="8"/>
      <c r="E67" s="8"/>
      <c r="F67" s="2"/>
      <c r="G67" s="2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3:39" x14ac:dyDescent="0.25">
      <c r="C68" s="8"/>
      <c r="D68" s="8"/>
      <c r="E68" s="8"/>
      <c r="F68" s="2"/>
      <c r="G68" s="2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3:39" x14ac:dyDescent="0.25">
      <c r="C69" s="8"/>
      <c r="D69" s="8"/>
      <c r="E69" s="8"/>
      <c r="F69" s="2"/>
      <c r="G69" s="2"/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3:39" x14ac:dyDescent="0.25">
      <c r="C70" s="8"/>
      <c r="D70" s="8"/>
      <c r="E70" s="8"/>
      <c r="F70" s="2"/>
      <c r="G70" s="2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3:39" x14ac:dyDescent="0.25">
      <c r="C71" s="8"/>
      <c r="D71" s="8"/>
      <c r="E71" s="8"/>
      <c r="F71" s="2"/>
      <c r="G71" s="2"/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3:39" x14ac:dyDescent="0.25">
      <c r="C72" s="8"/>
      <c r="D72" s="8"/>
      <c r="E72" s="8"/>
      <c r="F72" s="2"/>
      <c r="G72" s="2"/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3:39" x14ac:dyDescent="0.25">
      <c r="C73" s="8"/>
      <c r="D73" s="8"/>
      <c r="E73" s="8"/>
      <c r="F73" s="2"/>
      <c r="G73" s="2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3:39" x14ac:dyDescent="0.25">
      <c r="C74" s="8"/>
      <c r="D74" s="8"/>
      <c r="E74" s="8"/>
      <c r="F74" s="2"/>
      <c r="G74" s="2"/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3:39" x14ac:dyDescent="0.25">
      <c r="C75" s="8"/>
      <c r="D75" s="8"/>
      <c r="E75" s="8"/>
      <c r="F75" s="2"/>
      <c r="G75" s="2"/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3:39" x14ac:dyDescent="0.25">
      <c r="C76" s="8"/>
      <c r="D76" s="8"/>
      <c r="E76" s="8"/>
      <c r="F76" s="2"/>
      <c r="G76" s="2"/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3:39" x14ac:dyDescent="0.25">
      <c r="C77" s="8"/>
      <c r="D77" s="8"/>
      <c r="E77" s="8"/>
      <c r="F77" s="2"/>
      <c r="G77" s="2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3:39" x14ac:dyDescent="0.25">
      <c r="C78" s="8"/>
      <c r="D78" s="8"/>
      <c r="E78" s="8"/>
      <c r="F78" s="2"/>
      <c r="G78" s="2"/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3:39" x14ac:dyDescent="0.25">
      <c r="C79" s="8"/>
      <c r="D79" s="8"/>
      <c r="E79" s="8"/>
      <c r="F79" s="2"/>
      <c r="G79" s="2"/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3:39" x14ac:dyDescent="0.25">
      <c r="C80" s="8"/>
      <c r="D80" s="8"/>
      <c r="E80" s="8"/>
      <c r="F80" s="2"/>
      <c r="G80" s="2"/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3:39" x14ac:dyDescent="0.25">
      <c r="C81" s="8"/>
      <c r="D81" s="8"/>
      <c r="E81" s="8"/>
      <c r="F81" s="2"/>
      <c r="G81" s="2"/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3:39" x14ac:dyDescent="0.25">
      <c r="C82" s="8"/>
      <c r="D82" s="8"/>
      <c r="E82" s="8"/>
      <c r="F82" s="2"/>
      <c r="G82" s="2"/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3:39" x14ac:dyDescent="0.25">
      <c r="C83" s="8"/>
      <c r="D83" s="8"/>
      <c r="E83" s="8"/>
      <c r="F83" s="2"/>
      <c r="G83" s="2"/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3:39" x14ac:dyDescent="0.25">
      <c r="C84" s="8"/>
      <c r="D84" s="8"/>
      <c r="E84" s="8"/>
      <c r="F84" s="2"/>
      <c r="G84" s="2"/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3:39" x14ac:dyDescent="0.25">
      <c r="C85" s="8"/>
      <c r="D85" s="8"/>
      <c r="E85" s="8"/>
      <c r="F85" s="2"/>
      <c r="G85" s="2"/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3:39" x14ac:dyDescent="0.25">
      <c r="C86" s="8"/>
      <c r="D86" s="8"/>
      <c r="E86" s="8"/>
      <c r="F86" s="2"/>
      <c r="G86" s="2"/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3:39" x14ac:dyDescent="0.25">
      <c r="C87" s="8"/>
      <c r="D87" s="8"/>
      <c r="E87" s="8"/>
      <c r="F87" s="2"/>
      <c r="G87" s="2"/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3:39" x14ac:dyDescent="0.25">
      <c r="C88" s="8"/>
      <c r="D88" s="8"/>
      <c r="E88" s="8"/>
      <c r="F88" s="2"/>
      <c r="G88" s="2"/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3:39" x14ac:dyDescent="0.25">
      <c r="C89" s="8"/>
      <c r="D89" s="8"/>
      <c r="E89" s="8"/>
      <c r="F89" s="2"/>
      <c r="G89" s="2"/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3:39" x14ac:dyDescent="0.25">
      <c r="C90" s="8"/>
      <c r="D90" s="8"/>
      <c r="E90" s="8"/>
      <c r="F90" s="2"/>
      <c r="G90" s="2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3:39" x14ac:dyDescent="0.25">
      <c r="C91" s="8"/>
      <c r="D91" s="8"/>
      <c r="E91" s="8"/>
      <c r="F91" s="2"/>
      <c r="G91" s="2"/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3:39" x14ac:dyDescent="0.25">
      <c r="C92" s="8"/>
      <c r="D92" s="8"/>
      <c r="E92" s="8"/>
      <c r="F92" s="2"/>
      <c r="G92" s="2"/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3:39" x14ac:dyDescent="0.25">
      <c r="C93" s="8"/>
      <c r="D93" s="8"/>
      <c r="E93" s="8"/>
      <c r="F93" s="2"/>
      <c r="G93" s="2"/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3:39" x14ac:dyDescent="0.25">
      <c r="C94" s="8"/>
      <c r="D94" s="8"/>
      <c r="E94" s="8"/>
      <c r="F94" s="2"/>
      <c r="G94" s="2"/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3:39" x14ac:dyDescent="0.25">
      <c r="C95" s="8"/>
      <c r="D95" s="8"/>
      <c r="E95" s="8"/>
      <c r="F95" s="2"/>
      <c r="G95" s="2"/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3:39" x14ac:dyDescent="0.25">
      <c r="C96" s="8"/>
      <c r="D96" s="8"/>
      <c r="E96" s="8"/>
      <c r="F96" s="2"/>
      <c r="G96" s="2"/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3:39" x14ac:dyDescent="0.25">
      <c r="C97" s="8"/>
      <c r="D97" s="8"/>
      <c r="E97" s="8"/>
      <c r="F97" s="2"/>
      <c r="G97" s="2"/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3:39" x14ac:dyDescent="0.25">
      <c r="C98" s="8"/>
      <c r="D98" s="8"/>
      <c r="E98" s="8"/>
      <c r="F98" s="2"/>
      <c r="G98" s="2"/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3:39" x14ac:dyDescent="0.25">
      <c r="C99" s="8"/>
      <c r="D99" s="8"/>
      <c r="E99" s="8"/>
      <c r="F99" s="2"/>
      <c r="G99" s="2"/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3:39" x14ac:dyDescent="0.25">
      <c r="C100" s="8"/>
      <c r="D100" s="8"/>
      <c r="E100" s="8"/>
      <c r="F100" s="2"/>
      <c r="G100" s="2"/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3:39" x14ac:dyDescent="0.25">
      <c r="C101" s="8"/>
      <c r="D101" s="8"/>
      <c r="E101" s="8"/>
      <c r="F101" s="2"/>
      <c r="G101" s="2"/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3:39" x14ac:dyDescent="0.25">
      <c r="C102" s="8"/>
      <c r="D102" s="8"/>
      <c r="E102" s="8"/>
      <c r="F102" s="2"/>
      <c r="G102" s="2"/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3:39" x14ac:dyDescent="0.25">
      <c r="C103" s="8"/>
      <c r="D103" s="8"/>
      <c r="E103" s="8"/>
      <c r="F103" s="2"/>
      <c r="G103" s="2"/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3:39" x14ac:dyDescent="0.25">
      <c r="C104" s="8"/>
      <c r="D104" s="8"/>
      <c r="E104" s="8"/>
      <c r="F104" s="2"/>
      <c r="G104" s="2"/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3:39" x14ac:dyDescent="0.25">
      <c r="C105" s="8"/>
      <c r="D105" s="8"/>
      <c r="E105" s="8"/>
      <c r="F105" s="2"/>
      <c r="G105" s="2"/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3:39" x14ac:dyDescent="0.25">
      <c r="C106" s="8"/>
      <c r="D106" s="8"/>
      <c r="E106" s="8"/>
      <c r="F106" s="2"/>
      <c r="G106" s="2"/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3:39" x14ac:dyDescent="0.25">
      <c r="C107" s="8"/>
      <c r="D107" s="8"/>
      <c r="E107" s="8"/>
      <c r="F107" s="2"/>
      <c r="G107" s="2"/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3:39" x14ac:dyDescent="0.25">
      <c r="C108" s="8"/>
      <c r="D108" s="8"/>
      <c r="E108" s="8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3:39" x14ac:dyDescent="0.25">
      <c r="C109" s="8"/>
      <c r="D109" s="8"/>
      <c r="E109" s="8"/>
      <c r="F109" s="2"/>
      <c r="G109" s="2"/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3:39" x14ac:dyDescent="0.25">
      <c r="C110" s="8"/>
      <c r="D110" s="8"/>
      <c r="E110" s="8"/>
      <c r="F110" s="2"/>
      <c r="G110" s="2"/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3:39" x14ac:dyDescent="0.25">
      <c r="C111" s="8"/>
      <c r="D111" s="8"/>
      <c r="E111" s="8"/>
      <c r="F111" s="2"/>
      <c r="G111" s="2"/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3:39" x14ac:dyDescent="0.25">
      <c r="C112" s="8"/>
      <c r="D112" s="8"/>
      <c r="E112" s="8"/>
      <c r="F112" s="2"/>
      <c r="G112" s="2"/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3:39" x14ac:dyDescent="0.25">
      <c r="C113" s="8"/>
      <c r="D113" s="8"/>
      <c r="E113" s="8"/>
      <c r="F113" s="2"/>
      <c r="G113" s="2"/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3:39" x14ac:dyDescent="0.25">
      <c r="C114" s="8"/>
      <c r="D114" s="8"/>
      <c r="E114" s="8"/>
      <c r="F114" s="2"/>
      <c r="G114" s="2"/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3:39" x14ac:dyDescent="0.25">
      <c r="C115" s="8"/>
      <c r="D115" s="8"/>
      <c r="E115" s="8"/>
      <c r="F115" s="2"/>
      <c r="G115" s="2"/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3:39" x14ac:dyDescent="0.25">
      <c r="C116" s="8"/>
      <c r="D116" s="8"/>
      <c r="E116" s="8"/>
      <c r="F116" s="2"/>
      <c r="G116" s="2"/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3:39" x14ac:dyDescent="0.25">
      <c r="C117" s="8"/>
      <c r="D117" s="8"/>
      <c r="E117" s="8"/>
      <c r="F117" s="2"/>
      <c r="G117" s="2"/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3:39" x14ac:dyDescent="0.25">
      <c r="C118" s="8"/>
      <c r="D118" s="8"/>
      <c r="E118" s="8"/>
      <c r="F118" s="2"/>
      <c r="G118" s="2"/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3:39" x14ac:dyDescent="0.25">
      <c r="C119" s="8"/>
      <c r="D119" s="8"/>
      <c r="E119" s="8"/>
      <c r="F119" s="2"/>
      <c r="G119" s="2"/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3:39" x14ac:dyDescent="0.25">
      <c r="C120" s="8"/>
      <c r="D120" s="8"/>
      <c r="E120" s="8"/>
      <c r="F120" s="2"/>
      <c r="G120" s="2"/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3:39" x14ac:dyDescent="0.25">
      <c r="C121" s="8"/>
      <c r="D121" s="8"/>
      <c r="E121" s="8"/>
      <c r="F121" s="2"/>
      <c r="G121" s="2"/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3:39" x14ac:dyDescent="0.25">
      <c r="C122" s="8"/>
      <c r="D122" s="8"/>
      <c r="E122" s="8"/>
      <c r="F122" s="2"/>
      <c r="G122" s="2"/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3:39" x14ac:dyDescent="0.25">
      <c r="C123" s="8"/>
      <c r="D123" s="8"/>
      <c r="E123" s="8"/>
      <c r="F123" s="2"/>
      <c r="G123" s="2"/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3:39" x14ac:dyDescent="0.25">
      <c r="C124" s="8"/>
      <c r="D124" s="8"/>
      <c r="E124" s="8"/>
      <c r="F124" s="2"/>
      <c r="G124" s="2"/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3:39" x14ac:dyDescent="0.25">
      <c r="C125" s="8"/>
      <c r="D125" s="8"/>
      <c r="E125" s="8"/>
      <c r="F125" s="2"/>
      <c r="G125" s="2"/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3:39" x14ac:dyDescent="0.25">
      <c r="C126" s="8"/>
      <c r="D126" s="8"/>
      <c r="E126" s="8"/>
      <c r="F126" s="2"/>
      <c r="G126" s="2"/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3:39" x14ac:dyDescent="0.25">
      <c r="C127" s="8"/>
      <c r="D127" s="8"/>
      <c r="E127" s="8"/>
      <c r="F127" s="2"/>
      <c r="G127" s="2"/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3:39" x14ac:dyDescent="0.25">
      <c r="C128" s="8"/>
      <c r="D128" s="8"/>
      <c r="E128" s="8"/>
      <c r="F128" s="2"/>
      <c r="G128" s="2"/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3:39" x14ac:dyDescent="0.25">
      <c r="C129" s="8"/>
      <c r="D129" s="8"/>
      <c r="E129" s="8"/>
      <c r="F129" s="2"/>
      <c r="G129" s="2"/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3:39" x14ac:dyDescent="0.25">
      <c r="C130" s="8"/>
      <c r="D130" s="8"/>
      <c r="E130" s="8"/>
      <c r="F130" s="2"/>
      <c r="G130" s="2"/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3:39" x14ac:dyDescent="0.25">
      <c r="C131" s="8"/>
      <c r="D131" s="8"/>
      <c r="E131" s="8"/>
      <c r="F131" s="2"/>
      <c r="G131" s="2"/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3:39" x14ac:dyDescent="0.25">
      <c r="C132" s="8"/>
      <c r="D132" s="8"/>
      <c r="E132" s="8"/>
      <c r="F132" s="2"/>
      <c r="G132" s="2"/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3:39" x14ac:dyDescent="0.25">
      <c r="C133" s="8"/>
      <c r="D133" s="8"/>
      <c r="E133" s="8"/>
      <c r="F133" s="2"/>
      <c r="G133" s="2"/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3:39" x14ac:dyDescent="0.25">
      <c r="C134" s="8"/>
      <c r="D134" s="8"/>
      <c r="E134" s="8"/>
      <c r="F134" s="2"/>
      <c r="G134" s="2"/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3:39" x14ac:dyDescent="0.25">
      <c r="C135" s="8"/>
      <c r="D135" s="8"/>
      <c r="E135" s="8"/>
      <c r="F135" s="2"/>
      <c r="G135" s="2"/>
      <c r="H135" s="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3:39" x14ac:dyDescent="0.25">
      <c r="C136" s="8"/>
      <c r="D136" s="8"/>
      <c r="E136" s="8"/>
      <c r="F136" s="2"/>
      <c r="G136" s="2"/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3:39" x14ac:dyDescent="0.25">
      <c r="C137" s="8"/>
      <c r="D137" s="8"/>
      <c r="E137" s="8"/>
      <c r="F137" s="2"/>
      <c r="G137" s="2"/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3:39" x14ac:dyDescent="0.25">
      <c r="C138" s="8"/>
      <c r="D138" s="8"/>
      <c r="E138" s="8"/>
      <c r="F138" s="2"/>
      <c r="G138" s="2"/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3:39" x14ac:dyDescent="0.25">
      <c r="C139" s="8"/>
      <c r="D139" s="8"/>
      <c r="E139" s="8"/>
      <c r="F139" s="2"/>
      <c r="G139" s="2"/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3:39" x14ac:dyDescent="0.25">
      <c r="C140" s="8"/>
      <c r="D140" s="8"/>
      <c r="E140" s="8"/>
      <c r="F140" s="2"/>
      <c r="G140" s="2"/>
      <c r="H140" s="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3:39" x14ac:dyDescent="0.25">
      <c r="C141" s="8"/>
      <c r="D141" s="8"/>
      <c r="E141" s="8"/>
      <c r="F141" s="2"/>
      <c r="G141" s="2"/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3:39" x14ac:dyDescent="0.25">
      <c r="C142" s="8"/>
      <c r="D142" s="8"/>
      <c r="E142" s="8"/>
      <c r="F142" s="2"/>
      <c r="G142" s="2"/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3:39" x14ac:dyDescent="0.25">
      <c r="C143" s="8"/>
      <c r="D143" s="8"/>
      <c r="E143" s="8"/>
      <c r="F143" s="2"/>
      <c r="G143" s="2"/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3:39" x14ac:dyDescent="0.25">
      <c r="C144" s="8"/>
      <c r="D144" s="8"/>
      <c r="E144" s="8"/>
      <c r="F144" s="2"/>
      <c r="G144" s="2"/>
      <c r="H144" s="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3:39" x14ac:dyDescent="0.25">
      <c r="C145" s="8"/>
      <c r="D145" s="8"/>
      <c r="E145" s="8"/>
      <c r="F145" s="2"/>
      <c r="G145" s="2"/>
      <c r="H145" s="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3:39" x14ac:dyDescent="0.25">
      <c r="C146" s="8"/>
      <c r="D146" s="8"/>
      <c r="E146" s="8"/>
      <c r="F146" s="2"/>
      <c r="G146" s="2"/>
      <c r="H146" s="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3:39" x14ac:dyDescent="0.25">
      <c r="C147" s="8"/>
      <c r="D147" s="8"/>
      <c r="E147" s="8"/>
      <c r="F147" s="2"/>
      <c r="G147" s="2"/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3:39" x14ac:dyDescent="0.25">
      <c r="C148" s="8"/>
      <c r="D148" s="8"/>
      <c r="E148" s="8"/>
      <c r="F148" s="2"/>
      <c r="G148" s="2"/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3:39" x14ac:dyDescent="0.25">
      <c r="C149" s="8"/>
      <c r="D149" s="8"/>
      <c r="E149" s="8"/>
      <c r="F149" s="2"/>
      <c r="G149" s="2"/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3:39" x14ac:dyDescent="0.25">
      <c r="C150" s="8"/>
      <c r="D150" s="8"/>
      <c r="E150" s="8"/>
      <c r="F150" s="2"/>
      <c r="G150" s="2"/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3:39" x14ac:dyDescent="0.25">
      <c r="C151" s="8"/>
      <c r="D151" s="8"/>
      <c r="E151" s="8"/>
      <c r="F151" s="2"/>
      <c r="G151" s="2"/>
      <c r="H151" s="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3:39" x14ac:dyDescent="0.25">
      <c r="C152" s="8"/>
      <c r="D152" s="8"/>
      <c r="E152" s="8"/>
      <c r="F152" s="2"/>
      <c r="G152" s="2"/>
      <c r="H152" s="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3:39" x14ac:dyDescent="0.25">
      <c r="C153" s="8"/>
      <c r="D153" s="8"/>
      <c r="E153" s="8"/>
      <c r="F153" s="2"/>
      <c r="G153" s="2"/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3:39" x14ac:dyDescent="0.25">
      <c r="C154" s="8"/>
      <c r="D154" s="8"/>
      <c r="E154" s="8"/>
      <c r="F154" s="2"/>
      <c r="G154" s="2"/>
      <c r="H154" s="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3:39" x14ac:dyDescent="0.25">
      <c r="C155" s="8"/>
      <c r="D155" s="8"/>
      <c r="E155" s="8"/>
      <c r="F155" s="2"/>
      <c r="G155" s="2"/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3:39" x14ac:dyDescent="0.25">
      <c r="C156" s="8"/>
      <c r="D156" s="8"/>
      <c r="E156" s="8"/>
      <c r="F156" s="2"/>
      <c r="G156" s="2"/>
      <c r="H156" s="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3:39" x14ac:dyDescent="0.25">
      <c r="C157" s="8"/>
      <c r="D157" s="8"/>
      <c r="E157" s="8"/>
      <c r="F157" s="2"/>
      <c r="G157" s="2"/>
      <c r="H157" s="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3:39" x14ac:dyDescent="0.25">
      <c r="C158" s="8"/>
      <c r="D158" s="8"/>
      <c r="E158" s="8"/>
      <c r="F158" s="2"/>
      <c r="G158" s="2"/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3:39" x14ac:dyDescent="0.25">
      <c r="C159" s="8"/>
      <c r="D159" s="8"/>
      <c r="E159" s="8"/>
      <c r="F159" s="2"/>
      <c r="G159" s="2"/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3:39" x14ac:dyDescent="0.25">
      <c r="C160" s="8"/>
      <c r="D160" s="8"/>
      <c r="E160" s="8"/>
      <c r="F160" s="2"/>
      <c r="G160" s="2"/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3:39" x14ac:dyDescent="0.25">
      <c r="C161" s="8"/>
      <c r="D161" s="8"/>
      <c r="E161" s="8"/>
      <c r="F161" s="2"/>
      <c r="G161" s="2"/>
      <c r="H161" s="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3:39" x14ac:dyDescent="0.25">
      <c r="C162" s="8"/>
      <c r="D162" s="8"/>
      <c r="E162" s="8"/>
      <c r="F162" s="2"/>
      <c r="G162" s="2"/>
      <c r="H162" s="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3:39" x14ac:dyDescent="0.25">
      <c r="C163" s="8"/>
      <c r="D163" s="8"/>
      <c r="E163" s="8"/>
      <c r="F163" s="2"/>
      <c r="G163" s="2"/>
      <c r="H163" s="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3:39" x14ac:dyDescent="0.25">
      <c r="C164" s="8"/>
      <c r="D164" s="8"/>
      <c r="E164" s="8"/>
      <c r="F164" s="2"/>
      <c r="G164" s="2"/>
      <c r="H164" s="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3:39" x14ac:dyDescent="0.25">
      <c r="C165" s="8"/>
      <c r="D165" s="8"/>
      <c r="E165" s="8"/>
      <c r="F165" s="2"/>
      <c r="G165" s="2"/>
      <c r="H165" s="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3:39" x14ac:dyDescent="0.25">
      <c r="C166" s="8"/>
      <c r="D166" s="8"/>
      <c r="E166" s="8"/>
      <c r="F166" s="2"/>
      <c r="G166" s="2"/>
      <c r="H166" s="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3:39" x14ac:dyDescent="0.25">
      <c r="C167" s="8"/>
      <c r="D167" s="8"/>
      <c r="E167" s="8"/>
      <c r="F167" s="2"/>
      <c r="G167" s="2"/>
      <c r="H167" s="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3:39" x14ac:dyDescent="0.25">
      <c r="C168" s="8"/>
      <c r="D168" s="8"/>
      <c r="E168" s="8"/>
      <c r="F168" s="2"/>
      <c r="G168" s="2"/>
      <c r="H168" s="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3:39" x14ac:dyDescent="0.25">
      <c r="C169" s="8"/>
      <c r="D169" s="8"/>
      <c r="E169" s="8"/>
      <c r="F169" s="2"/>
      <c r="G169" s="2"/>
      <c r="H169" s="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3:39" x14ac:dyDescent="0.25">
      <c r="C170" s="8"/>
      <c r="D170" s="8"/>
      <c r="E170" s="8"/>
      <c r="F170" s="2"/>
      <c r="G170" s="2"/>
      <c r="H170" s="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3:39" x14ac:dyDescent="0.25">
      <c r="C171" s="8"/>
      <c r="D171" s="8"/>
      <c r="E171" s="8"/>
      <c r="F171" s="2"/>
      <c r="G171" s="2"/>
      <c r="H171" s="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3:39" x14ac:dyDescent="0.25">
      <c r="C172" s="8"/>
      <c r="D172" s="8"/>
      <c r="E172" s="8"/>
      <c r="F172" s="2"/>
      <c r="G172" s="2"/>
      <c r="H172" s="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3:39" x14ac:dyDescent="0.25">
      <c r="C173" s="8"/>
      <c r="D173" s="8"/>
      <c r="E173" s="8"/>
      <c r="F173" s="2"/>
      <c r="G173" s="2"/>
      <c r="H173" s="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3:39" x14ac:dyDescent="0.25">
      <c r="C174" s="8"/>
      <c r="D174" s="8"/>
      <c r="E174" s="8"/>
      <c r="F174" s="2"/>
      <c r="G174" s="2"/>
      <c r="H174" s="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3:39" x14ac:dyDescent="0.25">
      <c r="C175" s="8"/>
      <c r="D175" s="8"/>
      <c r="E175" s="8"/>
      <c r="F175" s="2"/>
      <c r="G175" s="2"/>
      <c r="H175" s="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</sheetData>
  <mergeCells count="8">
    <mergeCell ref="C6:D6"/>
    <mergeCell ref="C27:D27"/>
    <mergeCell ref="C21:D21"/>
    <mergeCell ref="C4:D4"/>
    <mergeCell ref="C23:D23"/>
    <mergeCell ref="C25:D25"/>
    <mergeCell ref="C16:D16"/>
    <mergeCell ref="C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s617217</dc:creator>
  <cp:lastModifiedBy>s617217</cp:lastModifiedBy>
  <dcterms:created xsi:type="dcterms:W3CDTF">2014-09-26T13:24:55Z</dcterms:created>
  <dcterms:modified xsi:type="dcterms:W3CDTF">2014-09-29T14:01:40Z</dcterms:modified>
</cp:coreProperties>
</file>