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4710" windowWidth="18435" windowHeight="5355" tabRatio="651" activeTab="0"/>
  </bookViews>
  <sheets>
    <sheet name="01-2014" sheetId="1" r:id="rId1"/>
  </sheets>
  <definedNames>
    <definedName name="_xlnm.Print_Area" localSheetId="0">'01-2014'!$A$1:$AA$61</definedName>
  </definedNames>
  <calcPr fullCalcOnLoad="1"/>
</workbook>
</file>

<file path=xl/sharedStrings.xml><?xml version="1.0" encoding="utf-8"?>
<sst xmlns="http://schemas.openxmlformats.org/spreadsheetml/2006/main" count="82" uniqueCount="61">
  <si>
    <t>Total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</si>
  <si>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</si>
  <si>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</si>
  <si>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</si>
  <si>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</si>
  <si>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</si>
  <si>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</si>
  <si>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</si>
  <si>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</si>
  <si>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</si>
  <si>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</si>
  <si>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</si>
  <si>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DAY AND HOUR</t>
  </si>
  <si>
    <t>INTERNAL LOAD</t>
  </si>
  <si>
    <t>PURCHASES ASSIGNED TO INTERNAL LOAD (MWh)</t>
  </si>
  <si>
    <t>AVERAGE PRICE OF PURCHASED POWER</t>
  </si>
  <si>
    <t>TOTAL ALLOWABLE FO REPLACEMENT COST</t>
  </si>
  <si>
    <t>TOTAL FO REPLACEMENT COST EXCLUDED FROM FAC</t>
  </si>
  <si>
    <t>Mitchell 1</t>
  </si>
  <si>
    <t>Mitchell 2</t>
  </si>
  <si>
    <t>BS1</t>
  </si>
  <si>
    <t>MAX FO VOLUME REQUIRING REPLACEMENT POWER</t>
  </si>
  <si>
    <t>(12)</t>
  </si>
  <si>
    <t>Total 01/01/2014</t>
  </si>
  <si>
    <t>Total 01/22/2014</t>
  </si>
  <si>
    <t>NET AVAILABLE GENERATION RESOURCES</t>
  </si>
  <si>
    <t>TOTAL COST OF REPLACEMENT POWER DUE TO FO</t>
  </si>
  <si>
    <t>INPUT FROM POWER TRACKER</t>
  </si>
  <si>
    <t>MINIMUM OF (2) OR (3)</t>
  </si>
  <si>
    <t>DISPATCHED GENERATION</t>
  </si>
  <si>
    <t>PURCHASES DUE TO DEFICIENCY</t>
  </si>
  <si>
    <t>MIN STEP 1 OR 2</t>
  </si>
  <si>
    <t>STEP 2</t>
  </si>
  <si>
    <t>BS 1</t>
  </si>
  <si>
    <t>(13)</t>
  </si>
  <si>
    <t>(14)</t>
  </si>
  <si>
    <t>(15)</t>
  </si>
  <si>
    <t>(16)</t>
  </si>
  <si>
    <t>MIN (2), (3)</t>
  </si>
  <si>
    <r>
      <t xml:space="preserve"> Σ(11</t>
    </r>
    <r>
      <rPr>
        <vertAlign val="subscript"/>
        <sz val="11"/>
        <color indexed="63"/>
        <rFont val="Calibri"/>
        <family val="2"/>
      </rPr>
      <t>x</t>
    </r>
    <r>
      <rPr>
        <sz val="11"/>
        <color indexed="63"/>
        <rFont val="Calibri"/>
        <family val="2"/>
      </rPr>
      <t>) x (12)</t>
    </r>
  </si>
  <si>
    <r>
      <t xml:space="preserve"> Σ ((11</t>
    </r>
    <r>
      <rPr>
        <vertAlign val="subscript"/>
        <sz val="11"/>
        <color indexed="63"/>
        <rFont val="Calibri"/>
        <family val="2"/>
      </rPr>
      <t>x</t>
    </r>
    <r>
      <rPr>
        <sz val="11"/>
        <color indexed="63"/>
        <rFont val="Calibri"/>
        <family val="2"/>
      </rPr>
      <t>) X (14</t>
    </r>
    <r>
      <rPr>
        <vertAlign val="subscript"/>
        <sz val="11"/>
        <color indexed="63"/>
        <rFont val="Calibri"/>
        <family val="2"/>
      </rPr>
      <t>x</t>
    </r>
    <r>
      <rPr>
        <sz val="11"/>
        <color indexed="63"/>
        <rFont val="Calibri"/>
        <family val="2"/>
      </rPr>
      <t>))</t>
    </r>
  </si>
  <si>
    <t>(13) - (15)</t>
  </si>
  <si>
    <t>Col 11 = IF (10)&gt;0, then Min of (2) OR (10), allocated on (1); else 0.</t>
  </si>
  <si>
    <t>Columns 1, 3, &amp; 12 = Input from Laser</t>
  </si>
  <si>
    <t>Columns 6, 7, 8, &amp; 14 = Input from PowerTracker</t>
  </si>
  <si>
    <t>INPUT FROM LASOR</t>
  </si>
  <si>
    <t>FO UNIT FUEL COST FROM MONTHLY NET ENERGY REQUIREMENT REPORT</t>
  </si>
  <si>
    <t xml:space="preserve">MARGINAL LOSSES </t>
  </si>
  <si>
    <t>Net Position = Gen + losses + purchases - Load</t>
  </si>
  <si>
    <t>STEP 1 &amp; 3</t>
  </si>
  <si>
    <t>(3a)</t>
  </si>
  <si>
    <t>(4) &gt;0 for &gt; 6 hours</t>
  </si>
  <si>
    <t>(5a)</t>
  </si>
  <si>
    <t>MAX [(7)-(6),0]</t>
  </si>
  <si>
    <t>MIN (5),(8)</t>
  </si>
  <si>
    <t>(3) + (3a) + (5a) - (7)</t>
  </si>
  <si>
    <t>INCLUDE ONLY IF FO &gt; 6 HOURS REQUIRES PURCHASES</t>
  </si>
  <si>
    <t>FORCED OUTAGE (FO) VOLUME FROM LASOR</t>
  </si>
  <si>
    <t>TOTAL FO</t>
  </si>
  <si>
    <t>Counter</t>
  </si>
  <si>
    <t>Include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</si>
</sst>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0.0000"/>
    <numFmt numFmtId="168" formatCode="0.000"/>
    <numFmt numFmtId="169" formatCode="mm/dd/yyyy\ hh:mm:ss"/>
    <numFmt numFmtId="170" formatCode="mmm\-yyyy"/>
    <numFmt numFmtId="171" formatCode="mm/dd/yyyy\ hh"/>
    <numFmt numFmtId="172" formatCode="0.0"/>
    <numFmt numFmtId="173" formatCode="_(&quot;$&quot;* #,##0.000_);_(&quot;$&quot;* \(#,##0.000\);_(&quot;$&quot;* &quot;-&quot;??_);_(@_)"/>
    <numFmt numFmtId="174" formatCode="_(* #,##0.0_);_(* \(#,##0.0\);_(* &quot;-&quot;?_);_(@_)"/>
    <numFmt numFmtId="175" formatCode="_(&quot;$&quot;* #,##0.0_);_(&quot;$&quot;* \(#,##0.0\);_(&quot;$&quot;* &quot;-&quot;??_);_(@_)"/>
    <numFmt numFmtId="176" formatCode="_(&quot;$&quot;* #,##0.000_);_(&quot;$&quot;* \(#,##0.000\);_(&quot;$&quot;* &quot;-&quot;???_);_(@_)"/>
  </numFmts>
  <fonts count="36">
    <font>
      <sz val="10"/>
      <name val="Arial"/>
      <family val="0"/>
    </font>
    <font>
      <sz val="11"/>
      <color indexed="63"/>
      <name val="Calibri"/>
      <family val="2"/>
    </font>
    <font>
      <vertAlign val="subscript"/>
      <sz val="11"/>
      <color indexed="63"/>
      <name val="Calibri"/>
      <family val="2"/>
    </font>
    <font>
      <b/>
      <sz val="10"/>
      <name val="Arial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19" fillId="0" borderId="0">
      <alignment/>
      <protection/>
    </xf>
    <xf numFmtId="0" fontId="0" fillId="0" borderId="0" applyNumberFormat="0" applyFont="0" applyFill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19" fillId="0" borderId="0" xfId="58">
      <alignment/>
      <protection/>
    </xf>
    <xf numFmtId="0" fontId="19" fillId="0" borderId="10" xfId="58" applyBorder="1">
      <alignment/>
      <protection/>
    </xf>
    <xf numFmtId="0" fontId="19" fillId="0" borderId="11" xfId="58" applyBorder="1">
      <alignment/>
      <protection/>
    </xf>
    <xf numFmtId="44" fontId="19" fillId="0" borderId="12" xfId="47" applyFont="1" applyBorder="1" applyAlignment="1">
      <alignment vertical="center" wrapText="1"/>
    </xf>
    <xf numFmtId="44" fontId="19" fillId="0" borderId="12" xfId="47" applyFont="1" applyBorder="1" applyAlignment="1">
      <alignment horizontal="center" vertical="center" wrapText="1"/>
    </xf>
    <xf numFmtId="44" fontId="19" fillId="0" borderId="12" xfId="58" applyNumberFormat="1" applyBorder="1" applyAlignment="1">
      <alignment horizontal="center" vertical="center" wrapText="1"/>
      <protection/>
    </xf>
    <xf numFmtId="44" fontId="34" fillId="0" borderId="13" xfId="58" applyNumberFormat="1" applyFont="1" applyBorder="1">
      <alignment/>
      <protection/>
    </xf>
    <xf numFmtId="44" fontId="19" fillId="0" borderId="14" xfId="58" applyNumberFormat="1" applyBorder="1" applyAlignment="1">
      <alignment horizontal="center" vertical="center" wrapText="1"/>
      <protection/>
    </xf>
    <xf numFmtId="0" fontId="19" fillId="0" borderId="13" xfId="58" applyBorder="1" applyAlignment="1" quotePrefix="1">
      <alignment horizontal="center" vertical="center" wrapText="1"/>
      <protection/>
    </xf>
    <xf numFmtId="169" fontId="19" fillId="0" borderId="14" xfId="58" applyNumberFormat="1" applyFont="1" applyFill="1" applyBorder="1" applyAlignment="1">
      <alignment/>
      <protection/>
    </xf>
    <xf numFmtId="169" fontId="19" fillId="0" borderId="15" xfId="58" applyNumberFormat="1" applyFont="1" applyFill="1" applyBorder="1" applyAlignment="1">
      <alignment/>
      <protection/>
    </xf>
    <xf numFmtId="0" fontId="19" fillId="0" borderId="16" xfId="58" applyBorder="1" applyAlignment="1" quotePrefix="1">
      <alignment horizontal="center" vertical="center" wrapText="1"/>
      <protection/>
    </xf>
    <xf numFmtId="44" fontId="34" fillId="0" borderId="0" xfId="58" applyNumberFormat="1" applyFont="1" applyBorder="1">
      <alignment/>
      <protection/>
    </xf>
    <xf numFmtId="0" fontId="19" fillId="0" borderId="16" xfId="58" applyBorder="1" applyAlignment="1" quotePrefix="1">
      <alignment horizontal="center" vertical="center" wrapText="1"/>
      <protection/>
    </xf>
    <xf numFmtId="0" fontId="19" fillId="0" borderId="17" xfId="58" applyBorder="1" applyAlignment="1" quotePrefix="1">
      <alignment horizontal="center" vertical="center" wrapText="1"/>
      <protection/>
    </xf>
    <xf numFmtId="0" fontId="19" fillId="0" borderId="18" xfId="58" applyFill="1" applyBorder="1">
      <alignment/>
      <protection/>
    </xf>
    <xf numFmtId="166" fontId="19" fillId="0" borderId="12" xfId="58" applyNumberFormat="1" applyFill="1" applyBorder="1" applyAlignment="1">
      <alignment horizontal="center" vertical="center" wrapText="1"/>
      <protection/>
    </xf>
    <xf numFmtId="166" fontId="19" fillId="0" borderId="12" xfId="44" applyNumberFormat="1" applyFont="1" applyFill="1" applyBorder="1" applyAlignment="1">
      <alignment horizontal="center" vertical="center" wrapText="1"/>
    </xf>
    <xf numFmtId="166" fontId="19" fillId="0" borderId="12" xfId="42" applyNumberFormat="1" applyFont="1" applyBorder="1" applyAlignment="1">
      <alignment horizontal="center" vertical="center" wrapText="1"/>
    </xf>
    <xf numFmtId="166" fontId="19" fillId="0" borderId="0" xfId="58" applyNumberFormat="1">
      <alignment/>
      <protection/>
    </xf>
    <xf numFmtId="166" fontId="19" fillId="0" borderId="12" xfId="44" applyNumberFormat="1" applyFont="1" applyBorder="1" applyAlignment="1">
      <alignment horizontal="center" vertical="center" wrapText="1"/>
    </xf>
    <xf numFmtId="166" fontId="19" fillId="0" borderId="19" xfId="58" applyNumberFormat="1" applyBorder="1">
      <alignment/>
      <protection/>
    </xf>
    <xf numFmtId="173" fontId="19" fillId="0" borderId="19" xfId="47" applyNumberFormat="1" applyFont="1" applyBorder="1" applyAlignment="1">
      <alignment horizontal="center"/>
    </xf>
    <xf numFmtId="173" fontId="19" fillId="0" borderId="20" xfId="47" applyNumberFormat="1" applyFont="1" applyBorder="1" applyAlignment="1">
      <alignment/>
    </xf>
    <xf numFmtId="173" fontId="19" fillId="0" borderId="21" xfId="47" applyNumberFormat="1" applyFont="1" applyBorder="1" applyAlignment="1">
      <alignment/>
    </xf>
    <xf numFmtId="173" fontId="19" fillId="0" borderId="20" xfId="58" applyNumberFormat="1" applyBorder="1">
      <alignment/>
      <protection/>
    </xf>
    <xf numFmtId="173" fontId="19" fillId="0" borderId="21" xfId="58" applyNumberFormat="1" applyBorder="1">
      <alignment/>
      <protection/>
    </xf>
    <xf numFmtId="0" fontId="19" fillId="33" borderId="16" xfId="58" applyFill="1" applyBorder="1" applyAlignment="1" quotePrefix="1">
      <alignment horizontal="center" vertical="center" wrapText="1"/>
      <protection/>
    </xf>
    <xf numFmtId="166" fontId="19" fillId="33" borderId="12" xfId="44" applyNumberFormat="1" applyFont="1" applyFill="1" applyBorder="1" applyAlignment="1">
      <alignment horizontal="center" vertical="center" wrapText="1"/>
    </xf>
    <xf numFmtId="0" fontId="19" fillId="0" borderId="16" xfId="58" applyBorder="1" applyAlignment="1" quotePrefix="1">
      <alignment horizontal="center" vertical="center" wrapText="1"/>
      <protection/>
    </xf>
    <xf numFmtId="0" fontId="19" fillId="0" borderId="16" xfId="58" applyBorder="1" applyAlignment="1" quotePrefix="1">
      <alignment horizontal="center" vertical="center" wrapText="1"/>
      <protection/>
    </xf>
    <xf numFmtId="0" fontId="3" fillId="19" borderId="0" xfId="0" applyFont="1" applyFill="1" applyBorder="1" applyAlignment="1">
      <alignment horizontal="center"/>
    </xf>
    <xf numFmtId="166" fontId="19" fillId="0" borderId="12" xfId="42" applyNumberFormat="1" applyFont="1" applyFill="1" applyBorder="1" applyAlignment="1">
      <alignment horizontal="center" vertical="center" wrapText="1"/>
    </xf>
    <xf numFmtId="166" fontId="19" fillId="34" borderId="12" xfId="58" applyNumberFormat="1" applyFill="1" applyBorder="1" applyAlignment="1">
      <alignment horizontal="center" vertical="center" wrapText="1"/>
      <protection/>
    </xf>
    <xf numFmtId="166" fontId="19" fillId="34" borderId="0" xfId="58" applyNumberFormat="1" applyFill="1">
      <alignment/>
      <protection/>
    </xf>
    <xf numFmtId="0" fontId="19" fillId="34" borderId="16" xfId="58" applyFill="1" applyBorder="1" applyAlignment="1" quotePrefix="1">
      <alignment horizontal="center" vertical="center" wrapText="1"/>
      <protection/>
    </xf>
    <xf numFmtId="0" fontId="19" fillId="0" borderId="16" xfId="58" applyBorder="1" applyAlignment="1" quotePrefix="1">
      <alignment horizontal="center" vertical="center" wrapText="1"/>
      <protection/>
    </xf>
    <xf numFmtId="166" fontId="19" fillId="34" borderId="12" xfId="42" applyNumberFormat="1" applyFont="1" applyFill="1" applyBorder="1" applyAlignment="1">
      <alignment horizontal="center" vertical="center" wrapText="1"/>
    </xf>
    <xf numFmtId="41" fontId="19" fillId="0" borderId="12" xfId="47" applyNumberFormat="1" applyFont="1" applyBorder="1" applyAlignment="1">
      <alignment horizontal="center" vertical="center" wrapText="1"/>
    </xf>
    <xf numFmtId="41" fontId="19" fillId="0" borderId="0" xfId="58" applyNumberFormat="1">
      <alignment/>
      <protection/>
    </xf>
    <xf numFmtId="0" fontId="34" fillId="0" borderId="22" xfId="58" applyFont="1" applyBorder="1" applyAlignment="1">
      <alignment horizontal="center" vertical="center" wrapText="1"/>
      <protection/>
    </xf>
    <xf numFmtId="0" fontId="19" fillId="0" borderId="16" xfId="58" applyBorder="1" applyAlignment="1" quotePrefix="1">
      <alignment horizontal="center" vertical="center" wrapText="1"/>
      <protection/>
    </xf>
    <xf numFmtId="0" fontId="19" fillId="0" borderId="17" xfId="58" applyBorder="1" applyAlignment="1" quotePrefix="1">
      <alignment horizontal="center" vertical="center" wrapText="1"/>
      <protection/>
    </xf>
    <xf numFmtId="0" fontId="0" fillId="0" borderId="23" xfId="0" applyFont="1" applyBorder="1" applyAlignment="1">
      <alignment horizontal="center" vertical="center" wrapText="1"/>
    </xf>
    <xf numFmtId="166" fontId="19" fillId="0" borderId="12" xfId="58" applyNumberFormat="1" applyBorder="1" applyAlignment="1">
      <alignment horizontal="center"/>
      <protection/>
    </xf>
    <xf numFmtId="166" fontId="19" fillId="0" borderId="19" xfId="58" applyNumberFormat="1" applyBorder="1" applyAlignment="1">
      <alignment/>
      <protection/>
    </xf>
    <xf numFmtId="44" fontId="19" fillId="0" borderId="0" xfId="58" applyNumberFormat="1">
      <alignment/>
      <protection/>
    </xf>
    <xf numFmtId="44" fontId="19" fillId="0" borderId="0" xfId="45" applyFont="1" applyAlignment="1">
      <alignment/>
    </xf>
    <xf numFmtId="176" fontId="19" fillId="0" borderId="0" xfId="45" applyNumberFormat="1" applyFont="1" applyAlignment="1">
      <alignment/>
    </xf>
    <xf numFmtId="176" fontId="19" fillId="0" borderId="12" xfId="47" applyNumberFormat="1" applyFont="1" applyBorder="1" applyAlignment="1">
      <alignment vertical="center" wrapText="1"/>
    </xf>
    <xf numFmtId="176" fontId="19" fillId="0" borderId="12" xfId="58" applyNumberFormat="1" applyBorder="1" applyAlignment="1">
      <alignment horizontal="center" vertical="center" wrapText="1"/>
      <protection/>
    </xf>
    <xf numFmtId="0" fontId="19" fillId="0" borderId="16" xfId="58" applyBorder="1" applyAlignment="1" quotePrefix="1">
      <alignment horizontal="center" vertical="center" wrapText="1"/>
      <protection/>
    </xf>
    <xf numFmtId="0" fontId="19" fillId="0" borderId="17" xfId="58" applyBorder="1" applyAlignment="1" quotePrefix="1">
      <alignment horizontal="center" vertical="center" wrapText="1"/>
      <protection/>
    </xf>
    <xf numFmtId="0" fontId="19" fillId="0" borderId="24" xfId="58" applyBorder="1" applyAlignment="1" quotePrefix="1">
      <alignment horizontal="center" vertical="center" wrapText="1"/>
      <protection/>
    </xf>
    <xf numFmtId="0" fontId="34" fillId="35" borderId="25" xfId="58" applyFont="1" applyFill="1" applyBorder="1" applyAlignment="1">
      <alignment horizontal="center"/>
      <protection/>
    </xf>
    <xf numFmtId="0" fontId="3" fillId="35" borderId="25" xfId="0" applyFont="1" applyFill="1" applyBorder="1" applyAlignment="1">
      <alignment horizontal="center"/>
    </xf>
    <xf numFmtId="0" fontId="34" fillId="0" borderId="22" xfId="58" applyFont="1" applyBorder="1" applyAlignment="1">
      <alignment horizontal="center" vertical="center" wrapText="1"/>
      <protection/>
    </xf>
    <xf numFmtId="0" fontId="19" fillId="0" borderId="23" xfId="58" applyBorder="1" applyAlignment="1">
      <alignment wrapText="1"/>
      <protection/>
    </xf>
    <xf numFmtId="0" fontId="19" fillId="0" borderId="19" xfId="58" applyBorder="1" applyAlignment="1">
      <alignment horizontal="center" vertical="center" wrapText="1"/>
      <protection/>
    </xf>
    <xf numFmtId="0" fontId="34" fillId="19" borderId="25" xfId="58" applyFont="1" applyFill="1" applyBorder="1" applyAlignment="1">
      <alignment horizontal="center"/>
      <protection/>
    </xf>
    <xf numFmtId="0" fontId="3" fillId="19" borderId="25" xfId="0" applyFont="1" applyFill="1" applyBorder="1" applyAlignment="1">
      <alignment horizontal="center"/>
    </xf>
    <xf numFmtId="0" fontId="19" fillId="33" borderId="19" xfId="58" applyFill="1" applyBorder="1" applyAlignment="1">
      <alignment horizontal="center" vertical="center" wrapText="1"/>
      <protection/>
    </xf>
    <xf numFmtId="0" fontId="19" fillId="0" borderId="26" xfId="58" applyBorder="1" applyAlignment="1" quotePrefix="1">
      <alignment horizontal="center" vertical="center" wrapText="1"/>
      <protection/>
    </xf>
    <xf numFmtId="0" fontId="19" fillId="0" borderId="23" xfId="58" applyBorder="1" applyAlignment="1">
      <alignment horizontal="center" vertical="center" wrapText="1"/>
      <protection/>
    </xf>
    <xf numFmtId="0" fontId="19" fillId="0" borderId="27" xfId="58" applyBorder="1" applyAlignment="1">
      <alignment horizontal="center" vertical="center" wrapText="1"/>
      <protection/>
    </xf>
    <xf numFmtId="0" fontId="19" fillId="0" borderId="28" xfId="58" applyBorder="1" applyAlignment="1" quotePrefix="1">
      <alignment horizontal="center" vertical="center" wrapText="1"/>
      <protection/>
    </xf>
    <xf numFmtId="0" fontId="19" fillId="0" borderId="11" xfId="58" applyBorder="1" applyAlignment="1">
      <alignment horizontal="center" vertical="center" wrapText="1"/>
      <protection/>
    </xf>
    <xf numFmtId="0" fontId="19" fillId="0" borderId="29" xfId="58" applyBorder="1" applyAlignment="1">
      <alignment horizontal="center" vertical="center" wrapText="1"/>
      <protection/>
    </xf>
    <xf numFmtId="0" fontId="34" fillId="0" borderId="10" xfId="58" applyFont="1" applyBorder="1" applyAlignment="1">
      <alignment horizontal="center" vertical="center" wrapText="1"/>
      <protection/>
    </xf>
    <xf numFmtId="0" fontId="34" fillId="0" borderId="11" xfId="58" applyFont="1" applyBorder="1" applyAlignment="1">
      <alignment horizontal="center" vertical="center" wrapText="1"/>
      <protection/>
    </xf>
    <xf numFmtId="0" fontId="19" fillId="0" borderId="19" xfId="58" applyBorder="1" applyAlignment="1">
      <alignment vertical="center" wrapText="1"/>
      <protection/>
    </xf>
    <xf numFmtId="0" fontId="34" fillId="0" borderId="30" xfId="58" applyFont="1" applyBorder="1" applyAlignment="1">
      <alignment horizontal="center" vertical="center" wrapText="1"/>
      <protection/>
    </xf>
    <xf numFmtId="0" fontId="34" fillId="0" borderId="31" xfId="58" applyFont="1" applyBorder="1" applyAlignment="1">
      <alignment horizontal="center" vertical="center" wrapText="1"/>
      <protection/>
    </xf>
    <xf numFmtId="0" fontId="34" fillId="0" borderId="23" xfId="58" applyFont="1" applyBorder="1" applyAlignment="1">
      <alignment horizontal="center" vertical="center" wrapText="1"/>
      <protection/>
    </xf>
    <xf numFmtId="0" fontId="34" fillId="0" borderId="0" xfId="58" applyFont="1" applyBorder="1" applyAlignment="1">
      <alignment horizontal="center" vertical="center" wrapText="1"/>
      <protection/>
    </xf>
    <xf numFmtId="0" fontId="34" fillId="0" borderId="32" xfId="58" applyFont="1" applyBorder="1" applyAlignment="1">
      <alignment horizontal="center" vertical="center" wrapText="1"/>
      <protection/>
    </xf>
    <xf numFmtId="0" fontId="19" fillId="0" borderId="21" xfId="58" applyBorder="1" applyAlignment="1">
      <alignment horizontal="center" vertical="center" wrapText="1"/>
      <protection/>
    </xf>
    <xf numFmtId="0" fontId="19" fillId="0" borderId="21" xfId="58" applyBorder="1" applyAlignment="1">
      <alignment vertical="center" wrapText="1"/>
      <protection/>
    </xf>
    <xf numFmtId="0" fontId="34" fillId="0" borderId="33" xfId="58" applyFont="1" applyBorder="1" applyAlignment="1">
      <alignment horizontal="center" vertical="center" wrapText="1"/>
      <protection/>
    </xf>
    <xf numFmtId="0" fontId="19" fillId="0" borderId="0" xfId="58" applyBorder="1" applyAlignment="1">
      <alignment horizontal="center" vertical="center" wrapText="1"/>
      <protection/>
    </xf>
    <xf numFmtId="0" fontId="19" fillId="0" borderId="32" xfId="58" applyBorder="1" applyAlignment="1">
      <alignment horizontal="center" vertical="center" wrapText="1"/>
      <protection/>
    </xf>
    <xf numFmtId="0" fontId="19" fillId="34" borderId="19" xfId="58" applyFill="1" applyBorder="1" applyAlignment="1">
      <alignment horizontal="center" vertical="center" wrapText="1"/>
      <protection/>
    </xf>
    <xf numFmtId="0" fontId="0" fillId="0" borderId="29" xfId="0" applyFont="1" applyBorder="1" applyAlignment="1">
      <alignment horizontal="center" vertical="center" wrapText="1"/>
    </xf>
    <xf numFmtId="0" fontId="34" fillId="33" borderId="22" xfId="58" applyFont="1" applyFill="1" applyBorder="1" applyAlignment="1">
      <alignment horizontal="center" vertical="center" wrapText="1"/>
      <protection/>
    </xf>
    <xf numFmtId="0" fontId="34" fillId="33" borderId="23" xfId="58" applyFont="1" applyFill="1" applyBorder="1" applyAlignment="1">
      <alignment horizontal="center" vertical="center" wrapText="1"/>
      <protection/>
    </xf>
    <xf numFmtId="0" fontId="19" fillId="0" borderId="20" xfId="58" applyBorder="1" applyAlignment="1">
      <alignment horizontal="center" vertical="center" wrapText="1"/>
      <protection/>
    </xf>
    <xf numFmtId="0" fontId="19" fillId="0" borderId="20" xfId="58" applyBorder="1" applyAlignment="1">
      <alignment vertical="center" wrapText="1"/>
      <protection/>
    </xf>
    <xf numFmtId="0" fontId="34" fillId="34" borderId="22" xfId="58" applyFont="1" applyFill="1" applyBorder="1" applyAlignment="1">
      <alignment horizontal="center" vertical="center" wrapText="1"/>
      <protection/>
    </xf>
    <xf numFmtId="0" fontId="19" fillId="34" borderId="23" xfId="58" applyFill="1" applyBorder="1" applyAlignment="1">
      <alignment wrapText="1"/>
      <protection/>
    </xf>
    <xf numFmtId="0" fontId="34" fillId="34" borderId="10" xfId="58" applyFont="1" applyFill="1" applyBorder="1" applyAlignment="1">
      <alignment horizontal="center" vertical="center" wrapText="1"/>
      <protection/>
    </xf>
    <xf numFmtId="0" fontId="0" fillId="34" borderId="29" xfId="0" applyFont="1" applyFill="1" applyBorder="1" applyAlignment="1">
      <alignment horizontal="center" vertical="center" wrapText="1"/>
    </xf>
    <xf numFmtId="166" fontId="19" fillId="36" borderId="12" xfId="44" applyNumberFormat="1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3D3D3"/>
      <rgbColor rgb="00C0C0C0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1"/>
  <sheetViews>
    <sheetView tabSelected="1" zoomScale="70" zoomScaleNormal="7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N34" sqref="N34"/>
    </sheetView>
  </sheetViews>
  <sheetFormatPr defaultColWidth="9.140625" defaultRowHeight="12.75"/>
  <cols>
    <col min="1" max="1" width="20.57421875" style="1" customWidth="1"/>
    <col min="2" max="4" width="8.421875" style="1" customWidth="1"/>
    <col min="5" max="7" width="9.140625" style="1" customWidth="1"/>
    <col min="8" max="8" width="13.57421875" style="1" customWidth="1"/>
    <col min="9" max="9" width="13.7109375" style="1" customWidth="1"/>
    <col min="10" max="10" width="11.57421875" style="1" customWidth="1"/>
    <col min="11" max="11" width="16.00390625" style="1" customWidth="1"/>
    <col min="12" max="12" width="16.57421875" style="1" customWidth="1"/>
    <col min="13" max="13" width="17.421875" style="1" customWidth="1"/>
    <col min="14" max="14" width="12.8515625" style="1" customWidth="1"/>
    <col min="15" max="15" width="15.7109375" style="1" customWidth="1"/>
    <col min="16" max="16" width="12.8515625" style="1" customWidth="1"/>
    <col min="17" max="17" width="14.140625" style="1" customWidth="1"/>
    <col min="18" max="19" width="9.140625" style="1" customWidth="1"/>
    <col min="20" max="20" width="9.8515625" style="1" customWidth="1"/>
    <col min="21" max="21" width="15.8515625" style="1" customWidth="1"/>
    <col min="22" max="22" width="18.7109375" style="1" customWidth="1"/>
    <col min="23" max="23" width="10.57421875" style="1" bestFit="1" customWidth="1"/>
    <col min="24" max="24" width="11.140625" style="1" bestFit="1" customWidth="1"/>
    <col min="25" max="25" width="10.421875" style="1" customWidth="1"/>
    <col min="26" max="26" width="18.57421875" style="1" customWidth="1"/>
    <col min="27" max="27" width="18.28125" style="1" customWidth="1"/>
    <col min="28" max="28" width="15.28125" style="1" bestFit="1" customWidth="1"/>
    <col min="29" max="16384" width="9.140625" style="1" customWidth="1"/>
  </cols>
  <sheetData>
    <row r="1" spans="2:17" ht="15.75" thickBot="1">
      <c r="B1" s="55" t="s">
        <v>49</v>
      </c>
      <c r="C1" s="56"/>
      <c r="D1" s="56"/>
      <c r="E1" s="56"/>
      <c r="F1" s="56"/>
      <c r="G1" s="56"/>
      <c r="H1" s="56"/>
      <c r="I1" s="56"/>
      <c r="J1" s="56"/>
      <c r="K1" s="56"/>
      <c r="M1" s="60" t="s">
        <v>32</v>
      </c>
      <c r="N1" s="61"/>
      <c r="O1" s="61"/>
      <c r="P1" s="61"/>
      <c r="Q1" s="32"/>
    </row>
    <row r="2" spans="2:27" ht="15.75" hidden="1" thickBot="1">
      <c r="B2" s="52" t="s">
        <v>1</v>
      </c>
      <c r="C2" s="53"/>
      <c r="D2" s="54"/>
      <c r="E2" s="15"/>
      <c r="F2" s="43"/>
      <c r="G2" s="43"/>
      <c r="H2" s="12" t="s">
        <v>5</v>
      </c>
      <c r="I2" s="30"/>
      <c r="J2" s="12"/>
      <c r="K2" s="12" t="s">
        <v>11</v>
      </c>
      <c r="L2" s="12"/>
      <c r="M2" s="12" t="s">
        <v>2</v>
      </c>
      <c r="N2" s="12" t="s">
        <v>3</v>
      </c>
      <c r="O2" s="14"/>
      <c r="P2" s="12" t="s">
        <v>4</v>
      </c>
      <c r="Q2" s="31"/>
      <c r="R2" s="52" t="s">
        <v>6</v>
      </c>
      <c r="S2" s="53"/>
      <c r="T2" s="54"/>
      <c r="U2" s="12" t="s">
        <v>7</v>
      </c>
      <c r="V2" s="12" t="s">
        <v>8</v>
      </c>
      <c r="W2" s="52" t="s">
        <v>9</v>
      </c>
      <c r="X2" s="53"/>
      <c r="Y2" s="54"/>
      <c r="Z2" s="12" t="s">
        <v>10</v>
      </c>
      <c r="AA2" s="9" t="s">
        <v>22</v>
      </c>
    </row>
    <row r="3" spans="2:27" ht="15.75" thickBot="1">
      <c r="B3" s="52" t="s">
        <v>1</v>
      </c>
      <c r="C3" s="53"/>
      <c r="D3" s="54"/>
      <c r="E3" s="12" t="s">
        <v>2</v>
      </c>
      <c r="F3" s="42"/>
      <c r="G3" s="42"/>
      <c r="H3" s="12" t="s">
        <v>3</v>
      </c>
      <c r="I3" s="36" t="s">
        <v>50</v>
      </c>
      <c r="J3" s="37" t="s">
        <v>4</v>
      </c>
      <c r="K3" s="37" t="s">
        <v>5</v>
      </c>
      <c r="L3" s="28" t="s">
        <v>52</v>
      </c>
      <c r="M3" s="37" t="s">
        <v>6</v>
      </c>
      <c r="N3" s="37" t="s">
        <v>7</v>
      </c>
      <c r="O3" s="37" t="s">
        <v>8</v>
      </c>
      <c r="P3" s="37" t="s">
        <v>9</v>
      </c>
      <c r="Q3" s="36" t="s">
        <v>10</v>
      </c>
      <c r="R3" s="52" t="s">
        <v>11</v>
      </c>
      <c r="S3" s="53"/>
      <c r="T3" s="54"/>
      <c r="U3" s="14" t="s">
        <v>22</v>
      </c>
      <c r="V3" s="14" t="s">
        <v>34</v>
      </c>
      <c r="W3" s="52" t="s">
        <v>35</v>
      </c>
      <c r="X3" s="53"/>
      <c r="Y3" s="54"/>
      <c r="Z3" s="14" t="s">
        <v>36</v>
      </c>
      <c r="AA3" s="9" t="s">
        <v>37</v>
      </c>
    </row>
    <row r="4" spans="1:27" ht="15" customHeight="1">
      <c r="A4" s="69" t="s">
        <v>12</v>
      </c>
      <c r="B4" s="57" t="s">
        <v>57</v>
      </c>
      <c r="C4" s="72"/>
      <c r="D4" s="73"/>
      <c r="E4" s="69" t="s">
        <v>58</v>
      </c>
      <c r="F4" s="41"/>
      <c r="G4" s="41"/>
      <c r="H4" s="57" t="s">
        <v>14</v>
      </c>
      <c r="I4" s="90" t="s">
        <v>47</v>
      </c>
      <c r="J4" s="69" t="s">
        <v>28</v>
      </c>
      <c r="K4" s="57" t="s">
        <v>56</v>
      </c>
      <c r="L4" s="84" t="s">
        <v>29</v>
      </c>
      <c r="M4" s="57" t="s">
        <v>25</v>
      </c>
      <c r="N4" s="57" t="s">
        <v>13</v>
      </c>
      <c r="O4" s="57" t="s">
        <v>30</v>
      </c>
      <c r="P4" s="57" t="s">
        <v>31</v>
      </c>
      <c r="Q4" s="88" t="s">
        <v>48</v>
      </c>
      <c r="R4" s="57" t="s">
        <v>21</v>
      </c>
      <c r="S4" s="72"/>
      <c r="T4" s="73"/>
      <c r="U4" s="57" t="s">
        <v>15</v>
      </c>
      <c r="V4" s="57" t="s">
        <v>26</v>
      </c>
      <c r="W4" s="57" t="s">
        <v>46</v>
      </c>
      <c r="X4" s="72"/>
      <c r="Y4" s="73"/>
      <c r="Z4" s="57" t="s">
        <v>16</v>
      </c>
      <c r="AA4" s="69" t="s">
        <v>17</v>
      </c>
    </row>
    <row r="5" spans="1:27" ht="88.5" customHeight="1" thickBot="1">
      <c r="A5" s="79"/>
      <c r="B5" s="64"/>
      <c r="C5" s="80"/>
      <c r="D5" s="81"/>
      <c r="E5" s="83"/>
      <c r="F5" s="44"/>
      <c r="G5" s="44"/>
      <c r="H5" s="74"/>
      <c r="I5" s="91"/>
      <c r="J5" s="83"/>
      <c r="K5" s="74"/>
      <c r="L5" s="85"/>
      <c r="M5" s="58"/>
      <c r="N5" s="58"/>
      <c r="O5" s="58"/>
      <c r="P5" s="58"/>
      <c r="Q5" s="89"/>
      <c r="R5" s="74"/>
      <c r="S5" s="75"/>
      <c r="T5" s="76"/>
      <c r="U5" s="74"/>
      <c r="V5" s="74"/>
      <c r="W5" s="74"/>
      <c r="X5" s="75"/>
      <c r="Y5" s="76"/>
      <c r="Z5" s="74"/>
      <c r="AA5" s="70"/>
    </row>
    <row r="6" spans="1:27" ht="15" customHeight="1">
      <c r="A6" s="2"/>
      <c r="B6" s="59" t="s">
        <v>18</v>
      </c>
      <c r="C6" s="59" t="s">
        <v>19</v>
      </c>
      <c r="D6" s="59" t="s">
        <v>33</v>
      </c>
      <c r="E6" s="59" t="s">
        <v>0</v>
      </c>
      <c r="F6" s="59" t="s">
        <v>59</v>
      </c>
      <c r="G6" s="59" t="s">
        <v>60</v>
      </c>
      <c r="H6" s="59" t="s">
        <v>45</v>
      </c>
      <c r="I6" s="82" t="s">
        <v>45</v>
      </c>
      <c r="J6" s="59" t="s">
        <v>38</v>
      </c>
      <c r="K6" s="63" t="s">
        <v>51</v>
      </c>
      <c r="L6" s="62" t="s">
        <v>27</v>
      </c>
      <c r="M6" s="59" t="s">
        <v>27</v>
      </c>
      <c r="N6" s="59" t="s">
        <v>27</v>
      </c>
      <c r="O6" s="59" t="s">
        <v>53</v>
      </c>
      <c r="P6" s="59" t="s">
        <v>54</v>
      </c>
      <c r="Q6" s="82" t="s">
        <v>55</v>
      </c>
      <c r="R6" s="59" t="s">
        <v>18</v>
      </c>
      <c r="S6" s="59" t="s">
        <v>19</v>
      </c>
      <c r="T6" s="59" t="s">
        <v>33</v>
      </c>
      <c r="U6" s="59" t="s">
        <v>45</v>
      </c>
      <c r="V6" s="63" t="s">
        <v>39</v>
      </c>
      <c r="W6" s="59" t="s">
        <v>18</v>
      </c>
      <c r="X6" s="86" t="s">
        <v>19</v>
      </c>
      <c r="Y6" s="77" t="s">
        <v>20</v>
      </c>
      <c r="Z6" s="63" t="s">
        <v>40</v>
      </c>
      <c r="AA6" s="66" t="s">
        <v>41</v>
      </c>
    </row>
    <row r="7" spans="1:27" ht="15">
      <c r="A7" s="3"/>
      <c r="B7" s="59"/>
      <c r="C7" s="59"/>
      <c r="D7" s="59"/>
      <c r="E7" s="59"/>
      <c r="F7" s="59"/>
      <c r="G7" s="59"/>
      <c r="H7" s="59"/>
      <c r="I7" s="82"/>
      <c r="J7" s="59"/>
      <c r="K7" s="64"/>
      <c r="L7" s="62"/>
      <c r="M7" s="59"/>
      <c r="N7" s="59"/>
      <c r="O7" s="59"/>
      <c r="P7" s="59"/>
      <c r="Q7" s="82"/>
      <c r="R7" s="59"/>
      <c r="S7" s="59"/>
      <c r="T7" s="59"/>
      <c r="U7" s="59"/>
      <c r="V7" s="64"/>
      <c r="W7" s="71"/>
      <c r="X7" s="87"/>
      <c r="Y7" s="78"/>
      <c r="Z7" s="64"/>
      <c r="AA7" s="67"/>
    </row>
    <row r="8" spans="1:27" ht="15">
      <c r="A8" s="3"/>
      <c r="B8" s="59"/>
      <c r="C8" s="59"/>
      <c r="D8" s="59"/>
      <c r="E8" s="59"/>
      <c r="F8" s="59"/>
      <c r="G8" s="59"/>
      <c r="H8" s="59"/>
      <c r="I8" s="82"/>
      <c r="J8" s="59"/>
      <c r="K8" s="65"/>
      <c r="L8" s="62"/>
      <c r="M8" s="59"/>
      <c r="N8" s="59"/>
      <c r="O8" s="59"/>
      <c r="P8" s="59"/>
      <c r="Q8" s="82"/>
      <c r="R8" s="59"/>
      <c r="S8" s="59"/>
      <c r="T8" s="59"/>
      <c r="U8" s="59"/>
      <c r="V8" s="65"/>
      <c r="W8" s="71"/>
      <c r="X8" s="87"/>
      <c r="Y8" s="78"/>
      <c r="Z8" s="65"/>
      <c r="AA8" s="68"/>
    </row>
    <row r="9" spans="1:27" ht="15">
      <c r="A9" s="10">
        <v>41640</v>
      </c>
      <c r="B9" s="22">
        <v>385</v>
      </c>
      <c r="C9" s="22">
        <v>0</v>
      </c>
      <c r="D9" s="22">
        <v>0</v>
      </c>
      <c r="E9" s="16">
        <f aca="true" t="shared" si="0" ref="E9:E57">SUM(B9:D9)</f>
        <v>385</v>
      </c>
      <c r="F9" s="46">
        <f>IF(E9&gt;0,F8+1,0)</f>
        <v>1</v>
      </c>
      <c r="G9" s="45" t="str">
        <f>IF(MAX(F9:F15)&gt;6,"Yes",0)</f>
        <v>Yes</v>
      </c>
      <c r="H9" s="33">
        <v>99.856</v>
      </c>
      <c r="I9" s="38">
        <v>30.054</v>
      </c>
      <c r="J9" s="18">
        <f>MIN(E9,H9)</f>
        <v>99.856</v>
      </c>
      <c r="K9" s="39">
        <f aca="true" t="shared" si="1" ref="K9:K32">IF(J9=0,0,IF(G9&lt;&gt;"Yes",0,J9))</f>
        <v>99.856</v>
      </c>
      <c r="L9" s="29">
        <v>892.95</v>
      </c>
      <c r="M9" s="92">
        <v>895.9</v>
      </c>
      <c r="N9" s="21">
        <v>1022.86</v>
      </c>
      <c r="O9" s="17">
        <f>MAX(N9-M9,0)</f>
        <v>126.96000000000004</v>
      </c>
      <c r="P9" s="17">
        <f>MIN(K9,O9)</f>
        <v>99.856</v>
      </c>
      <c r="Q9" s="34">
        <f>IF(P9&lt;=0,0,L9+I9+H9-N9)</f>
        <v>0</v>
      </c>
      <c r="R9" s="22">
        <f>IF($P9&gt;0,MIN($P9,$E9)*(B9/$E9),0)</f>
        <v>99.856</v>
      </c>
      <c r="S9" s="22">
        <f>IF($P9&gt;0,MIN($P9,$E9)*(C9/$E9),0)</f>
        <v>0</v>
      </c>
      <c r="T9" s="22">
        <f>IF($P9&gt;0,MIN($P9,$E9)*(D9/$E9),0)</f>
        <v>0</v>
      </c>
      <c r="U9" s="50">
        <v>35.7</v>
      </c>
      <c r="V9" s="51">
        <f aca="true" t="shared" si="2" ref="V9:V31">(R9+S9+T9)*U9</f>
        <v>3564.8592</v>
      </c>
      <c r="W9" s="23">
        <f>4450957/139495</f>
        <v>31.907645435320262</v>
      </c>
      <c r="X9" s="24">
        <f>6403183/219535</f>
        <v>29.167025758990594</v>
      </c>
      <c r="Y9" s="25">
        <f>19054146/611150</f>
        <v>31.177527611879245</v>
      </c>
      <c r="Z9" s="5">
        <f aca="true" t="shared" si="3" ref="Z9:Z31">(R9*W9)+(S9*X9)+(T9*Y9)</f>
        <v>3186.16984258934</v>
      </c>
      <c r="AA9" s="8">
        <f>IF(V9-Z9&lt;0,0,V9-Z9)</f>
        <v>378.6893574106598</v>
      </c>
    </row>
    <row r="10" spans="1:27" ht="15">
      <c r="A10" s="10">
        <v>41640.041666666664</v>
      </c>
      <c r="B10" s="22">
        <v>385</v>
      </c>
      <c r="C10" s="22">
        <v>0</v>
      </c>
      <c r="D10" s="22">
        <v>0</v>
      </c>
      <c r="E10" s="16">
        <f t="shared" si="0"/>
        <v>385</v>
      </c>
      <c r="F10" s="46">
        <f aca="true" t="shared" si="4" ref="F10:F32">IF(E10&gt;0,F9+1,0)</f>
        <v>2</v>
      </c>
      <c r="G10" s="45" t="str">
        <f aca="true" t="shared" si="5" ref="G10:G57">IF(MAX(F10:F16)&gt;6,"Yes",0)</f>
        <v>Yes</v>
      </c>
      <c r="H10" s="33">
        <v>171.98</v>
      </c>
      <c r="I10" s="38">
        <v>31.825</v>
      </c>
      <c r="J10" s="18">
        <f aca="true" t="shared" si="6" ref="J10:J57">MIN(E10,H10)</f>
        <v>171.98</v>
      </c>
      <c r="K10" s="39">
        <f t="shared" si="1"/>
        <v>171.98</v>
      </c>
      <c r="L10" s="29">
        <v>809</v>
      </c>
      <c r="M10" s="92">
        <v>810.75</v>
      </c>
      <c r="N10" s="21">
        <v>1012.805</v>
      </c>
      <c r="O10" s="17">
        <f aca="true" t="shared" si="7" ref="O10:O57">MAX(N10-M10,0)</f>
        <v>202.05499999999995</v>
      </c>
      <c r="P10" s="17">
        <f aca="true" t="shared" si="8" ref="P10:P32">MIN(K10,O10)</f>
        <v>171.98</v>
      </c>
      <c r="Q10" s="34">
        <f aca="true" t="shared" si="9" ref="Q10:Q32">IF(P10&lt;=0,0,L10+I10+H10-N10)</f>
        <v>1.1368683772161603E-13</v>
      </c>
      <c r="R10" s="22">
        <f aca="true" t="shared" si="10" ref="R10:R32">IF($P10&gt;0,MIN($P10,$E10)*(B10/$E10),0)</f>
        <v>171.98</v>
      </c>
      <c r="S10" s="22">
        <f aca="true" t="shared" si="11" ref="S10:S32">IF($P10&gt;0,MIN($P10,$E10)*(C10/$E10),0)</f>
        <v>0</v>
      </c>
      <c r="T10" s="22">
        <f aca="true" t="shared" si="12" ref="T10:T32">IF($P10&gt;0,MIN($P10,$E10)*(D10/$E10),0)</f>
        <v>0</v>
      </c>
      <c r="U10" s="50">
        <v>31.8</v>
      </c>
      <c r="V10" s="51">
        <f>(R10+S10+T10)*W10</f>
        <v>5487.476861966378</v>
      </c>
      <c r="W10" s="23">
        <f>W9</f>
        <v>31.907645435320262</v>
      </c>
      <c r="X10" s="26">
        <f>X9</f>
        <v>29.167025758990594</v>
      </c>
      <c r="Y10" s="27">
        <f>Y9</f>
        <v>31.177527611879245</v>
      </c>
      <c r="Z10" s="5">
        <f t="shared" si="3"/>
        <v>5487.476861966378</v>
      </c>
      <c r="AA10" s="8">
        <f aca="true" t="shared" si="13" ref="AA10:AA57">IF(V10-Z10&lt;0,0,V10-Z10)</f>
        <v>0</v>
      </c>
    </row>
    <row r="11" spans="1:27" ht="15">
      <c r="A11" s="10">
        <v>41640.083333333336</v>
      </c>
      <c r="B11" s="22">
        <v>385</v>
      </c>
      <c r="C11" s="22">
        <v>0</v>
      </c>
      <c r="D11" s="22">
        <v>0</v>
      </c>
      <c r="E11" s="16">
        <f t="shared" si="0"/>
        <v>385</v>
      </c>
      <c r="F11" s="46">
        <f t="shared" si="4"/>
        <v>3</v>
      </c>
      <c r="G11" s="45" t="str">
        <f t="shared" si="5"/>
        <v>Yes</v>
      </c>
      <c r="H11" s="19">
        <v>234.663</v>
      </c>
      <c r="I11" s="38">
        <v>32.775</v>
      </c>
      <c r="J11" s="18">
        <f t="shared" si="6"/>
        <v>234.663</v>
      </c>
      <c r="K11" s="39">
        <f t="shared" si="1"/>
        <v>234.663</v>
      </c>
      <c r="L11" s="29">
        <v>740.45</v>
      </c>
      <c r="M11" s="18">
        <v>774.75</v>
      </c>
      <c r="N11" s="21">
        <v>1007.888</v>
      </c>
      <c r="O11" s="17">
        <f t="shared" si="7"/>
        <v>233.13800000000003</v>
      </c>
      <c r="P11" s="17">
        <f t="shared" si="8"/>
        <v>233.13800000000003</v>
      </c>
      <c r="Q11" s="34">
        <f t="shared" si="9"/>
        <v>0</v>
      </c>
      <c r="R11" s="22">
        <f t="shared" si="10"/>
        <v>233.13800000000003</v>
      </c>
      <c r="S11" s="22">
        <f t="shared" si="11"/>
        <v>0</v>
      </c>
      <c r="T11" s="22">
        <f t="shared" si="12"/>
        <v>0</v>
      </c>
      <c r="U11" s="50">
        <v>31.7</v>
      </c>
      <c r="V11" s="51">
        <f>(R11+S11+T11)*W11</f>
        <v>7438.884641499696</v>
      </c>
      <c r="W11" s="23">
        <f aca="true" t="shared" si="14" ref="W11:Y26">W10</f>
        <v>31.907645435320262</v>
      </c>
      <c r="X11" s="26">
        <f t="shared" si="14"/>
        <v>29.167025758990594</v>
      </c>
      <c r="Y11" s="27">
        <f t="shared" si="14"/>
        <v>31.177527611879245</v>
      </c>
      <c r="Z11" s="5">
        <f t="shared" si="3"/>
        <v>7438.884641499696</v>
      </c>
      <c r="AA11" s="8">
        <f t="shared" si="13"/>
        <v>0</v>
      </c>
    </row>
    <row r="12" spans="1:27" ht="15">
      <c r="A12" s="10">
        <v>41640.125</v>
      </c>
      <c r="B12" s="22">
        <v>385</v>
      </c>
      <c r="C12" s="22">
        <v>0</v>
      </c>
      <c r="D12" s="22">
        <v>0</v>
      </c>
      <c r="E12" s="16">
        <f t="shared" si="0"/>
        <v>385</v>
      </c>
      <c r="F12" s="46">
        <f t="shared" si="4"/>
        <v>4</v>
      </c>
      <c r="G12" s="45" t="str">
        <f t="shared" si="5"/>
        <v>Yes</v>
      </c>
      <c r="H12" s="19">
        <v>239.54600000000002</v>
      </c>
      <c r="I12" s="38">
        <v>33.789</v>
      </c>
      <c r="J12" s="18">
        <f t="shared" si="6"/>
        <v>239.54600000000002</v>
      </c>
      <c r="K12" s="39">
        <f t="shared" si="1"/>
        <v>239.54600000000002</v>
      </c>
      <c r="L12" s="29">
        <v>738.8</v>
      </c>
      <c r="M12" s="18">
        <v>854.75</v>
      </c>
      <c r="N12" s="21">
        <v>1011.135</v>
      </c>
      <c r="O12" s="17">
        <f t="shared" si="7"/>
        <v>156.385</v>
      </c>
      <c r="P12" s="17">
        <f t="shared" si="8"/>
        <v>156.385</v>
      </c>
      <c r="Q12" s="34">
        <f t="shared" si="9"/>
        <v>1</v>
      </c>
      <c r="R12" s="22">
        <f t="shared" si="10"/>
        <v>156.385</v>
      </c>
      <c r="S12" s="22">
        <f t="shared" si="11"/>
        <v>0</v>
      </c>
      <c r="T12" s="22">
        <f t="shared" si="12"/>
        <v>0</v>
      </c>
      <c r="U12" s="50">
        <v>31.7</v>
      </c>
      <c r="V12" s="51">
        <f>(R12+S12+T12)*W12</f>
        <v>4989.877131402559</v>
      </c>
      <c r="W12" s="23">
        <f t="shared" si="14"/>
        <v>31.907645435320262</v>
      </c>
      <c r="X12" s="26">
        <f t="shared" si="14"/>
        <v>29.167025758990594</v>
      </c>
      <c r="Y12" s="27">
        <f t="shared" si="14"/>
        <v>31.177527611879245</v>
      </c>
      <c r="Z12" s="5">
        <f t="shared" si="3"/>
        <v>4989.877131402559</v>
      </c>
      <c r="AA12" s="8">
        <f t="shared" si="13"/>
        <v>0</v>
      </c>
    </row>
    <row r="13" spans="1:27" ht="15">
      <c r="A13" s="10">
        <v>41640.166666666664</v>
      </c>
      <c r="B13" s="22">
        <v>385</v>
      </c>
      <c r="C13" s="22">
        <v>0</v>
      </c>
      <c r="D13" s="22">
        <v>0</v>
      </c>
      <c r="E13" s="16">
        <f t="shared" si="0"/>
        <v>385</v>
      </c>
      <c r="F13" s="46">
        <f t="shared" si="4"/>
        <v>5</v>
      </c>
      <c r="G13" s="45" t="str">
        <f t="shared" si="5"/>
        <v>Yes</v>
      </c>
      <c r="H13" s="19">
        <v>247.32</v>
      </c>
      <c r="I13" s="38">
        <v>33.598</v>
      </c>
      <c r="J13" s="18">
        <f t="shared" si="6"/>
        <v>247.32</v>
      </c>
      <c r="K13" s="39">
        <f t="shared" si="1"/>
        <v>247.32</v>
      </c>
      <c r="L13" s="29">
        <v>731.5</v>
      </c>
      <c r="M13" s="18">
        <v>854.5999999999999</v>
      </c>
      <c r="N13" s="21">
        <v>1012.418</v>
      </c>
      <c r="O13" s="17">
        <f t="shared" si="7"/>
        <v>157.8180000000001</v>
      </c>
      <c r="P13" s="17">
        <f t="shared" si="8"/>
        <v>157.8180000000001</v>
      </c>
      <c r="Q13" s="34">
        <f t="shared" si="9"/>
        <v>-1.1368683772161603E-13</v>
      </c>
      <c r="R13" s="22">
        <f t="shared" si="10"/>
        <v>157.8180000000001</v>
      </c>
      <c r="S13" s="22">
        <f t="shared" si="11"/>
        <v>0</v>
      </c>
      <c r="T13" s="22">
        <f t="shared" si="12"/>
        <v>0</v>
      </c>
      <c r="U13" s="50">
        <v>32.18</v>
      </c>
      <c r="V13" s="51">
        <f t="shared" si="2"/>
        <v>5078.583240000003</v>
      </c>
      <c r="W13" s="23">
        <f t="shared" si="14"/>
        <v>31.907645435320262</v>
      </c>
      <c r="X13" s="26">
        <f t="shared" si="14"/>
        <v>29.167025758990594</v>
      </c>
      <c r="Y13" s="27">
        <f t="shared" si="14"/>
        <v>31.177527611879245</v>
      </c>
      <c r="Z13" s="5">
        <f t="shared" si="3"/>
        <v>5035.600787311376</v>
      </c>
      <c r="AA13" s="8">
        <f t="shared" si="13"/>
        <v>42.982452688626836</v>
      </c>
    </row>
    <row r="14" spans="1:27" ht="15">
      <c r="A14" s="10">
        <v>41640.208333333336</v>
      </c>
      <c r="B14" s="22">
        <v>385</v>
      </c>
      <c r="C14" s="22">
        <v>0</v>
      </c>
      <c r="D14" s="22">
        <v>0</v>
      </c>
      <c r="E14" s="16">
        <f t="shared" si="0"/>
        <v>385</v>
      </c>
      <c r="F14" s="46">
        <f t="shared" si="4"/>
        <v>6</v>
      </c>
      <c r="G14" s="45" t="str">
        <f t="shared" si="5"/>
        <v>Yes</v>
      </c>
      <c r="H14" s="19">
        <v>266.491</v>
      </c>
      <c r="I14" s="38">
        <v>31.894</v>
      </c>
      <c r="J14" s="18">
        <f t="shared" si="6"/>
        <v>266.491</v>
      </c>
      <c r="K14" s="39">
        <f t="shared" si="1"/>
        <v>266.491</v>
      </c>
      <c r="L14" s="29">
        <v>739</v>
      </c>
      <c r="M14" s="18">
        <v>855.05</v>
      </c>
      <c r="N14" s="21">
        <v>1037.385</v>
      </c>
      <c r="O14" s="17">
        <f t="shared" si="7"/>
        <v>182.33500000000004</v>
      </c>
      <c r="P14" s="17">
        <f t="shared" si="8"/>
        <v>182.33500000000004</v>
      </c>
      <c r="Q14" s="34">
        <f t="shared" si="9"/>
        <v>0</v>
      </c>
      <c r="R14" s="22">
        <f t="shared" si="10"/>
        <v>182.33500000000004</v>
      </c>
      <c r="S14" s="22">
        <f t="shared" si="11"/>
        <v>0</v>
      </c>
      <c r="T14" s="22">
        <f t="shared" si="12"/>
        <v>0</v>
      </c>
      <c r="U14" s="50">
        <v>32.25</v>
      </c>
      <c r="V14" s="51">
        <f t="shared" si="2"/>
        <v>5880.303750000001</v>
      </c>
      <c r="W14" s="23">
        <f t="shared" si="14"/>
        <v>31.907645435320262</v>
      </c>
      <c r="X14" s="26">
        <f t="shared" si="14"/>
        <v>29.167025758990594</v>
      </c>
      <c r="Y14" s="27">
        <f t="shared" si="14"/>
        <v>31.177527611879245</v>
      </c>
      <c r="Z14" s="5">
        <f t="shared" si="3"/>
        <v>5817.880530449122</v>
      </c>
      <c r="AA14" s="8">
        <f t="shared" si="13"/>
        <v>62.42321955087937</v>
      </c>
    </row>
    <row r="15" spans="1:27" ht="15">
      <c r="A15" s="10">
        <v>41640.25</v>
      </c>
      <c r="B15" s="22">
        <v>385</v>
      </c>
      <c r="C15" s="22">
        <v>0</v>
      </c>
      <c r="D15" s="22">
        <v>0</v>
      </c>
      <c r="E15" s="16">
        <f t="shared" si="0"/>
        <v>385</v>
      </c>
      <c r="F15" s="46">
        <f t="shared" si="4"/>
        <v>7</v>
      </c>
      <c r="G15" s="45" t="str">
        <f t="shared" si="5"/>
        <v>Yes</v>
      </c>
      <c r="H15" s="19">
        <v>268.07800000000003</v>
      </c>
      <c r="I15" s="38">
        <v>32.185</v>
      </c>
      <c r="J15" s="18">
        <f t="shared" si="6"/>
        <v>268.07800000000003</v>
      </c>
      <c r="K15" s="39">
        <f t="shared" si="1"/>
        <v>268.07800000000003</v>
      </c>
      <c r="L15" s="29">
        <v>754.95</v>
      </c>
      <c r="M15" s="18">
        <v>886.9</v>
      </c>
      <c r="N15" s="21">
        <v>1055.213</v>
      </c>
      <c r="O15" s="17">
        <f t="shared" si="7"/>
        <v>168.313</v>
      </c>
      <c r="P15" s="17">
        <f t="shared" si="8"/>
        <v>168.313</v>
      </c>
      <c r="Q15" s="34">
        <f t="shared" si="9"/>
        <v>0</v>
      </c>
      <c r="R15" s="22">
        <f t="shared" si="10"/>
        <v>168.313</v>
      </c>
      <c r="S15" s="22">
        <f t="shared" si="11"/>
        <v>0</v>
      </c>
      <c r="T15" s="22">
        <f t="shared" si="12"/>
        <v>0</v>
      </c>
      <c r="U15" s="50">
        <v>33.91</v>
      </c>
      <c r="V15" s="51">
        <f t="shared" si="2"/>
        <v>5707.493829999999</v>
      </c>
      <c r="W15" s="23">
        <f t="shared" si="14"/>
        <v>31.907645435320262</v>
      </c>
      <c r="X15" s="26">
        <f t="shared" si="14"/>
        <v>29.167025758990594</v>
      </c>
      <c r="Y15" s="27">
        <f t="shared" si="14"/>
        <v>31.177527611879245</v>
      </c>
      <c r="Z15" s="5">
        <f t="shared" si="3"/>
        <v>5370.471526155059</v>
      </c>
      <c r="AA15" s="8">
        <f t="shared" si="13"/>
        <v>337.0223038449403</v>
      </c>
    </row>
    <row r="16" spans="1:27" ht="15">
      <c r="A16" s="10">
        <v>41640.291666666664</v>
      </c>
      <c r="B16" s="22">
        <v>385</v>
      </c>
      <c r="C16" s="22">
        <v>0</v>
      </c>
      <c r="D16" s="22">
        <v>0</v>
      </c>
      <c r="E16" s="16">
        <f t="shared" si="0"/>
        <v>385</v>
      </c>
      <c r="F16" s="46">
        <f t="shared" si="4"/>
        <v>8</v>
      </c>
      <c r="G16" s="45" t="str">
        <f t="shared" si="5"/>
        <v>Yes</v>
      </c>
      <c r="H16" s="19">
        <v>247.85999999999999</v>
      </c>
      <c r="I16" s="38">
        <v>33.276</v>
      </c>
      <c r="J16" s="18">
        <f t="shared" si="6"/>
        <v>247.85999999999999</v>
      </c>
      <c r="K16" s="39">
        <f t="shared" si="1"/>
        <v>247.85999999999999</v>
      </c>
      <c r="L16" s="29">
        <v>812.0500000000001</v>
      </c>
      <c r="M16" s="18">
        <v>890.9</v>
      </c>
      <c r="N16" s="21">
        <v>1093.187</v>
      </c>
      <c r="O16" s="17">
        <f t="shared" si="7"/>
        <v>202.28699999999992</v>
      </c>
      <c r="P16" s="17">
        <f t="shared" si="8"/>
        <v>202.28699999999992</v>
      </c>
      <c r="Q16" s="34">
        <f t="shared" si="9"/>
        <v>-0.0009999999999763531</v>
      </c>
      <c r="R16" s="22">
        <f t="shared" si="10"/>
        <v>202.28699999999992</v>
      </c>
      <c r="S16" s="22">
        <f t="shared" si="11"/>
        <v>0</v>
      </c>
      <c r="T16" s="22">
        <f t="shared" si="12"/>
        <v>0</v>
      </c>
      <c r="U16" s="50">
        <v>35.89</v>
      </c>
      <c r="V16" s="51">
        <f t="shared" si="2"/>
        <v>7260.080429999997</v>
      </c>
      <c r="W16" s="23">
        <f t="shared" si="14"/>
        <v>31.907645435320262</v>
      </c>
      <c r="X16" s="26">
        <f t="shared" si="14"/>
        <v>29.167025758990594</v>
      </c>
      <c r="Y16" s="27">
        <f t="shared" si="14"/>
        <v>31.177527611879245</v>
      </c>
      <c r="Z16" s="5">
        <f t="shared" si="3"/>
        <v>6454.501872174627</v>
      </c>
      <c r="AA16" s="8">
        <f t="shared" si="13"/>
        <v>805.5785578253699</v>
      </c>
    </row>
    <row r="17" spans="1:27" ht="15">
      <c r="A17" s="10">
        <v>41640.333333333336</v>
      </c>
      <c r="B17" s="22">
        <v>385</v>
      </c>
      <c r="C17" s="22">
        <v>0</v>
      </c>
      <c r="D17" s="22">
        <v>0</v>
      </c>
      <c r="E17" s="16">
        <f t="shared" si="0"/>
        <v>385</v>
      </c>
      <c r="F17" s="46">
        <f t="shared" si="4"/>
        <v>9</v>
      </c>
      <c r="G17" s="45" t="str">
        <f t="shared" si="5"/>
        <v>Yes</v>
      </c>
      <c r="H17" s="19">
        <v>260.031</v>
      </c>
      <c r="I17" s="38">
        <v>34.587</v>
      </c>
      <c r="J17" s="18">
        <f t="shared" si="6"/>
        <v>260.031</v>
      </c>
      <c r="K17" s="39">
        <f t="shared" si="1"/>
        <v>260.031</v>
      </c>
      <c r="L17" s="29">
        <v>812.75</v>
      </c>
      <c r="M17" s="18">
        <v>889.3</v>
      </c>
      <c r="N17" s="21">
        <v>1107.368</v>
      </c>
      <c r="O17" s="17">
        <f t="shared" si="7"/>
        <v>218.06799999999998</v>
      </c>
      <c r="P17" s="17">
        <f t="shared" si="8"/>
        <v>218.06799999999998</v>
      </c>
      <c r="Q17" s="34">
        <f t="shared" si="9"/>
        <v>0</v>
      </c>
      <c r="R17" s="22">
        <f t="shared" si="10"/>
        <v>218.06799999999998</v>
      </c>
      <c r="S17" s="22">
        <f t="shared" si="11"/>
        <v>0</v>
      </c>
      <c r="T17" s="22">
        <f t="shared" si="12"/>
        <v>0</v>
      </c>
      <c r="U17" s="50">
        <v>36.47</v>
      </c>
      <c r="V17" s="51">
        <f t="shared" si="2"/>
        <v>7952.939959999999</v>
      </c>
      <c r="W17" s="23">
        <f t="shared" si="14"/>
        <v>31.907645435320262</v>
      </c>
      <c r="X17" s="26">
        <f t="shared" si="14"/>
        <v>29.167025758990594</v>
      </c>
      <c r="Y17" s="27">
        <f t="shared" si="14"/>
        <v>31.177527611879245</v>
      </c>
      <c r="Z17" s="5">
        <f t="shared" si="3"/>
        <v>6958.036424789419</v>
      </c>
      <c r="AA17" s="8">
        <f t="shared" si="13"/>
        <v>994.9035352105802</v>
      </c>
    </row>
    <row r="18" spans="1:27" ht="15">
      <c r="A18" s="10">
        <v>41640.375</v>
      </c>
      <c r="B18" s="22">
        <v>385</v>
      </c>
      <c r="C18" s="22">
        <v>0</v>
      </c>
      <c r="D18" s="22">
        <v>0</v>
      </c>
      <c r="E18" s="16">
        <f t="shared" si="0"/>
        <v>385</v>
      </c>
      <c r="F18" s="46">
        <f t="shared" si="4"/>
        <v>10</v>
      </c>
      <c r="G18" s="45" t="str">
        <f t="shared" si="5"/>
        <v>Yes</v>
      </c>
      <c r="H18" s="19">
        <v>229.346</v>
      </c>
      <c r="I18" s="38">
        <v>34.19</v>
      </c>
      <c r="J18" s="18">
        <f t="shared" si="6"/>
        <v>229.346</v>
      </c>
      <c r="K18" s="39">
        <f t="shared" si="1"/>
        <v>229.346</v>
      </c>
      <c r="L18" s="29">
        <v>830.25</v>
      </c>
      <c r="M18" s="18">
        <v>891.05</v>
      </c>
      <c r="N18" s="21">
        <v>1093.786</v>
      </c>
      <c r="O18" s="17">
        <f t="shared" si="7"/>
        <v>202.7360000000001</v>
      </c>
      <c r="P18" s="17">
        <f t="shared" si="8"/>
        <v>202.7360000000001</v>
      </c>
      <c r="Q18" s="34">
        <f t="shared" si="9"/>
        <v>0</v>
      </c>
      <c r="R18" s="22">
        <f t="shared" si="10"/>
        <v>202.7360000000001</v>
      </c>
      <c r="S18" s="22">
        <f t="shared" si="11"/>
        <v>0</v>
      </c>
      <c r="T18" s="22">
        <f t="shared" si="12"/>
        <v>0</v>
      </c>
      <c r="U18" s="50">
        <v>36.03</v>
      </c>
      <c r="V18" s="51">
        <f t="shared" si="2"/>
        <v>7304.578080000004</v>
      </c>
      <c r="W18" s="23">
        <f t="shared" si="14"/>
        <v>31.907645435320262</v>
      </c>
      <c r="X18" s="26">
        <f t="shared" si="14"/>
        <v>29.167025758990594</v>
      </c>
      <c r="Y18" s="27">
        <f t="shared" si="14"/>
        <v>31.177527611879245</v>
      </c>
      <c r="Z18" s="5">
        <f t="shared" si="3"/>
        <v>6468.828404975092</v>
      </c>
      <c r="AA18" s="8">
        <f t="shared" si="13"/>
        <v>835.749675024912</v>
      </c>
    </row>
    <row r="19" spans="1:27" ht="15">
      <c r="A19" s="10">
        <v>41640.416666666664</v>
      </c>
      <c r="B19" s="22">
        <v>385</v>
      </c>
      <c r="C19" s="22">
        <v>0</v>
      </c>
      <c r="D19" s="22">
        <v>0</v>
      </c>
      <c r="E19" s="16">
        <f t="shared" si="0"/>
        <v>385</v>
      </c>
      <c r="F19" s="46">
        <f t="shared" si="4"/>
        <v>11</v>
      </c>
      <c r="G19" s="45" t="str">
        <f t="shared" si="5"/>
        <v>Yes</v>
      </c>
      <c r="H19" s="19">
        <v>176.68099999999998</v>
      </c>
      <c r="I19" s="38">
        <v>31.906</v>
      </c>
      <c r="J19" s="18">
        <f t="shared" si="6"/>
        <v>176.68099999999998</v>
      </c>
      <c r="K19" s="39">
        <f t="shared" si="1"/>
        <v>176.68099999999998</v>
      </c>
      <c r="L19" s="29">
        <v>834.1</v>
      </c>
      <c r="M19" s="18">
        <v>891.05</v>
      </c>
      <c r="N19" s="21">
        <v>1042.687</v>
      </c>
      <c r="O19" s="17">
        <f t="shared" si="7"/>
        <v>151.63699999999994</v>
      </c>
      <c r="P19" s="17">
        <f t="shared" si="8"/>
        <v>151.63699999999994</v>
      </c>
      <c r="Q19" s="34">
        <f t="shared" si="9"/>
        <v>0</v>
      </c>
      <c r="R19" s="22">
        <f t="shared" si="10"/>
        <v>151.63699999999994</v>
      </c>
      <c r="S19" s="22">
        <f t="shared" si="11"/>
        <v>0</v>
      </c>
      <c r="T19" s="22">
        <f t="shared" si="12"/>
        <v>0</v>
      </c>
      <c r="U19" s="50">
        <v>35.48</v>
      </c>
      <c r="V19" s="51">
        <f t="shared" si="2"/>
        <v>5380.080759999997</v>
      </c>
      <c r="W19" s="23">
        <f t="shared" si="14"/>
        <v>31.907645435320262</v>
      </c>
      <c r="X19" s="26">
        <f t="shared" si="14"/>
        <v>29.167025758990594</v>
      </c>
      <c r="Y19" s="27">
        <f t="shared" si="14"/>
        <v>31.177527611879245</v>
      </c>
      <c r="Z19" s="5">
        <f t="shared" si="3"/>
        <v>4838.379630875656</v>
      </c>
      <c r="AA19" s="8">
        <f t="shared" si="13"/>
        <v>541.7011291243407</v>
      </c>
    </row>
    <row r="20" spans="1:27" ht="15">
      <c r="A20" s="10">
        <v>41640.458333333336</v>
      </c>
      <c r="B20" s="22">
        <v>385</v>
      </c>
      <c r="C20" s="22">
        <v>0</v>
      </c>
      <c r="D20" s="22">
        <v>0</v>
      </c>
      <c r="E20" s="16">
        <f t="shared" si="0"/>
        <v>385</v>
      </c>
      <c r="F20" s="46">
        <f t="shared" si="4"/>
        <v>12</v>
      </c>
      <c r="G20" s="45" t="str">
        <f t="shared" si="5"/>
        <v>Yes</v>
      </c>
      <c r="H20" s="19">
        <v>101.06299999999999</v>
      </c>
      <c r="I20" s="38">
        <v>29.303</v>
      </c>
      <c r="J20" s="18">
        <f t="shared" si="6"/>
        <v>101.06299999999999</v>
      </c>
      <c r="K20" s="39">
        <f t="shared" si="1"/>
        <v>101.06299999999999</v>
      </c>
      <c r="L20" s="29">
        <v>839.1</v>
      </c>
      <c r="M20" s="18">
        <v>891.05</v>
      </c>
      <c r="N20" s="21">
        <v>969.466</v>
      </c>
      <c r="O20" s="17">
        <f t="shared" si="7"/>
        <v>78.41600000000005</v>
      </c>
      <c r="P20" s="17">
        <f t="shared" si="8"/>
        <v>78.41600000000005</v>
      </c>
      <c r="Q20" s="34">
        <f t="shared" si="9"/>
        <v>0</v>
      </c>
      <c r="R20" s="22">
        <f t="shared" si="10"/>
        <v>78.41600000000005</v>
      </c>
      <c r="S20" s="22">
        <f t="shared" si="11"/>
        <v>0</v>
      </c>
      <c r="T20" s="22">
        <f t="shared" si="12"/>
        <v>0</v>
      </c>
      <c r="U20" s="50">
        <v>34.61</v>
      </c>
      <c r="V20" s="51">
        <f t="shared" si="2"/>
        <v>2713.977760000002</v>
      </c>
      <c r="W20" s="23">
        <f t="shared" si="14"/>
        <v>31.907645435320262</v>
      </c>
      <c r="X20" s="26">
        <f t="shared" si="14"/>
        <v>29.167025758990594</v>
      </c>
      <c r="Y20" s="27">
        <f t="shared" si="14"/>
        <v>31.177527611879245</v>
      </c>
      <c r="Z20" s="5">
        <f t="shared" si="3"/>
        <v>2502.0699244560756</v>
      </c>
      <c r="AA20" s="8">
        <f t="shared" si="13"/>
        <v>211.90783554392647</v>
      </c>
    </row>
    <row r="21" spans="1:27" ht="15">
      <c r="A21" s="10">
        <v>41640.5</v>
      </c>
      <c r="B21" s="22">
        <v>385</v>
      </c>
      <c r="C21" s="22">
        <v>0</v>
      </c>
      <c r="D21" s="22">
        <v>0</v>
      </c>
      <c r="E21" s="16">
        <f t="shared" si="0"/>
        <v>385</v>
      </c>
      <c r="F21" s="46">
        <f t="shared" si="4"/>
        <v>13</v>
      </c>
      <c r="G21" s="45" t="str">
        <f t="shared" si="5"/>
        <v>Yes</v>
      </c>
      <c r="H21" s="19">
        <v>35.459999999999994</v>
      </c>
      <c r="I21" s="38">
        <v>27.081</v>
      </c>
      <c r="J21" s="18">
        <f t="shared" si="6"/>
        <v>35.459999999999994</v>
      </c>
      <c r="K21" s="39">
        <f t="shared" si="1"/>
        <v>35.459999999999994</v>
      </c>
      <c r="L21" s="29">
        <v>850.6</v>
      </c>
      <c r="M21" s="18">
        <v>891.05</v>
      </c>
      <c r="N21" s="21">
        <v>912.142</v>
      </c>
      <c r="O21" s="17">
        <f t="shared" si="7"/>
        <v>21.0920000000001</v>
      </c>
      <c r="P21" s="17">
        <f t="shared" si="8"/>
        <v>21.0920000000001</v>
      </c>
      <c r="Q21" s="34">
        <f t="shared" si="9"/>
        <v>0.9990000000000236</v>
      </c>
      <c r="R21" s="22">
        <f t="shared" si="10"/>
        <v>21.0920000000001</v>
      </c>
      <c r="S21" s="22">
        <f t="shared" si="11"/>
        <v>0</v>
      </c>
      <c r="T21" s="22">
        <f t="shared" si="12"/>
        <v>0</v>
      </c>
      <c r="U21" s="50">
        <v>32.83</v>
      </c>
      <c r="V21" s="51">
        <f>(R21+S21+T21)*U21</f>
        <v>692.4503600000032</v>
      </c>
      <c r="W21" s="23">
        <f t="shared" si="14"/>
        <v>31.907645435320262</v>
      </c>
      <c r="X21" s="26">
        <f t="shared" si="14"/>
        <v>29.167025758990594</v>
      </c>
      <c r="Y21" s="27">
        <f t="shared" si="14"/>
        <v>31.177527611879245</v>
      </c>
      <c r="Z21" s="5">
        <f t="shared" si="3"/>
        <v>672.9960575217781</v>
      </c>
      <c r="AA21" s="8">
        <f t="shared" si="13"/>
        <v>19.454302478225145</v>
      </c>
    </row>
    <row r="22" spans="1:27" ht="15">
      <c r="A22" s="10">
        <v>41640.541666666664</v>
      </c>
      <c r="B22" s="22">
        <v>385</v>
      </c>
      <c r="C22" s="22">
        <v>0</v>
      </c>
      <c r="D22" s="22">
        <v>0</v>
      </c>
      <c r="E22" s="16">
        <f t="shared" si="0"/>
        <v>385</v>
      </c>
      <c r="F22" s="46">
        <f t="shared" si="4"/>
        <v>14</v>
      </c>
      <c r="G22" s="45" t="str">
        <f t="shared" si="5"/>
        <v>Yes</v>
      </c>
      <c r="H22" s="19">
        <v>2.618000000000009</v>
      </c>
      <c r="I22" s="38">
        <v>26.791</v>
      </c>
      <c r="J22" s="18">
        <f t="shared" si="6"/>
        <v>2.618000000000009</v>
      </c>
      <c r="K22" s="39">
        <f t="shared" si="1"/>
        <v>2.618000000000009</v>
      </c>
      <c r="L22" s="29">
        <v>851.6</v>
      </c>
      <c r="M22" s="18">
        <v>891.05</v>
      </c>
      <c r="N22" s="21">
        <v>870.534</v>
      </c>
      <c r="O22" s="17">
        <f t="shared" si="7"/>
        <v>0</v>
      </c>
      <c r="P22" s="17">
        <f t="shared" si="8"/>
        <v>0</v>
      </c>
      <c r="Q22" s="34">
        <f>IF(P22&lt;=0,0,L22+I22+H22-N22)</f>
        <v>0</v>
      </c>
      <c r="R22" s="22">
        <f t="shared" si="10"/>
        <v>0</v>
      </c>
      <c r="S22" s="22">
        <f t="shared" si="11"/>
        <v>0</v>
      </c>
      <c r="T22" s="22">
        <f t="shared" si="12"/>
        <v>0</v>
      </c>
      <c r="U22" s="50">
        <v>32.17</v>
      </c>
      <c r="V22" s="51">
        <f t="shared" si="2"/>
        <v>0</v>
      </c>
      <c r="W22" s="23">
        <f t="shared" si="14"/>
        <v>31.907645435320262</v>
      </c>
      <c r="X22" s="26">
        <f t="shared" si="14"/>
        <v>29.167025758990594</v>
      </c>
      <c r="Y22" s="27">
        <f t="shared" si="14"/>
        <v>31.177527611879245</v>
      </c>
      <c r="Z22" s="5">
        <f t="shared" si="3"/>
        <v>0</v>
      </c>
      <c r="AA22" s="8">
        <f t="shared" si="13"/>
        <v>0</v>
      </c>
    </row>
    <row r="23" spans="1:27" ht="15">
      <c r="A23" s="10">
        <v>41640.583333333336</v>
      </c>
      <c r="B23" s="22">
        <v>385</v>
      </c>
      <c r="C23" s="22">
        <v>0</v>
      </c>
      <c r="D23" s="22">
        <v>0</v>
      </c>
      <c r="E23" s="16">
        <f t="shared" si="0"/>
        <v>385</v>
      </c>
      <c r="F23" s="46">
        <f t="shared" si="4"/>
        <v>15</v>
      </c>
      <c r="G23" s="45" t="str">
        <f t="shared" si="5"/>
        <v>Yes</v>
      </c>
      <c r="H23" s="19">
        <v>0</v>
      </c>
      <c r="I23" s="38">
        <v>26.085</v>
      </c>
      <c r="J23" s="18">
        <f t="shared" si="6"/>
        <v>0</v>
      </c>
      <c r="K23" s="39">
        <f t="shared" si="1"/>
        <v>0</v>
      </c>
      <c r="L23" s="29">
        <v>852.05</v>
      </c>
      <c r="M23" s="18">
        <v>891.3499999999999</v>
      </c>
      <c r="N23" s="21">
        <v>844.469</v>
      </c>
      <c r="O23" s="17">
        <f t="shared" si="7"/>
        <v>0</v>
      </c>
      <c r="P23" s="17">
        <f t="shared" si="8"/>
        <v>0</v>
      </c>
      <c r="Q23" s="34">
        <f t="shared" si="9"/>
        <v>0</v>
      </c>
      <c r="R23" s="22">
        <f t="shared" si="10"/>
        <v>0</v>
      </c>
      <c r="S23" s="22">
        <f t="shared" si="11"/>
        <v>0</v>
      </c>
      <c r="T23" s="22">
        <f t="shared" si="12"/>
        <v>0</v>
      </c>
      <c r="U23" s="50">
        <v>0</v>
      </c>
      <c r="V23" s="51">
        <f t="shared" si="2"/>
        <v>0</v>
      </c>
      <c r="W23" s="23">
        <f t="shared" si="14"/>
        <v>31.907645435320262</v>
      </c>
      <c r="X23" s="26">
        <f t="shared" si="14"/>
        <v>29.167025758990594</v>
      </c>
      <c r="Y23" s="27">
        <f t="shared" si="14"/>
        <v>31.177527611879245</v>
      </c>
      <c r="Z23" s="5">
        <f t="shared" si="3"/>
        <v>0</v>
      </c>
      <c r="AA23" s="8">
        <f t="shared" si="13"/>
        <v>0</v>
      </c>
    </row>
    <row r="24" spans="1:27" ht="15">
      <c r="A24" s="10">
        <v>41640.625</v>
      </c>
      <c r="B24" s="22">
        <v>385</v>
      </c>
      <c r="C24" s="22">
        <v>0</v>
      </c>
      <c r="D24" s="22">
        <v>0</v>
      </c>
      <c r="E24" s="16">
        <f t="shared" si="0"/>
        <v>385</v>
      </c>
      <c r="F24" s="46">
        <f t="shared" si="4"/>
        <v>16</v>
      </c>
      <c r="G24" s="45" t="str">
        <f t="shared" si="5"/>
        <v>Yes</v>
      </c>
      <c r="H24" s="19">
        <v>0</v>
      </c>
      <c r="I24" s="38">
        <v>25.967</v>
      </c>
      <c r="J24" s="18">
        <f t="shared" si="6"/>
        <v>0</v>
      </c>
      <c r="K24" s="39">
        <f t="shared" si="1"/>
        <v>0</v>
      </c>
      <c r="L24" s="29">
        <v>846.8000000000001</v>
      </c>
      <c r="M24" s="18">
        <v>890.9</v>
      </c>
      <c r="N24" s="21">
        <v>835.098</v>
      </c>
      <c r="O24" s="17">
        <f t="shared" si="7"/>
        <v>0</v>
      </c>
      <c r="P24" s="17">
        <f t="shared" si="8"/>
        <v>0</v>
      </c>
      <c r="Q24" s="34">
        <f t="shared" si="9"/>
        <v>0</v>
      </c>
      <c r="R24" s="22">
        <f t="shared" si="10"/>
        <v>0</v>
      </c>
      <c r="S24" s="22">
        <f t="shared" si="11"/>
        <v>0</v>
      </c>
      <c r="T24" s="22">
        <f t="shared" si="12"/>
        <v>0</v>
      </c>
      <c r="U24" s="50">
        <v>0</v>
      </c>
      <c r="V24" s="51">
        <f t="shared" si="2"/>
        <v>0</v>
      </c>
      <c r="W24" s="23">
        <f t="shared" si="14"/>
        <v>31.907645435320262</v>
      </c>
      <c r="X24" s="26">
        <f t="shared" si="14"/>
        <v>29.167025758990594</v>
      </c>
      <c r="Y24" s="27">
        <f t="shared" si="14"/>
        <v>31.177527611879245</v>
      </c>
      <c r="Z24" s="5">
        <f t="shared" si="3"/>
        <v>0</v>
      </c>
      <c r="AA24" s="8">
        <f t="shared" si="13"/>
        <v>0</v>
      </c>
    </row>
    <row r="25" spans="1:27" ht="15">
      <c r="A25" s="10">
        <v>41640.666666666664</v>
      </c>
      <c r="B25" s="22">
        <v>385</v>
      </c>
      <c r="C25" s="22">
        <v>0</v>
      </c>
      <c r="D25" s="22">
        <v>0</v>
      </c>
      <c r="E25" s="16">
        <f t="shared" si="0"/>
        <v>385</v>
      </c>
      <c r="F25" s="46">
        <f t="shared" si="4"/>
        <v>17</v>
      </c>
      <c r="G25" s="45" t="str">
        <f t="shared" si="5"/>
        <v>Yes</v>
      </c>
      <c r="H25" s="19">
        <v>6.405999999999999</v>
      </c>
      <c r="I25" s="38">
        <v>25.433</v>
      </c>
      <c r="J25" s="18">
        <f t="shared" si="6"/>
        <v>6.405999999999999</v>
      </c>
      <c r="K25" s="39">
        <f t="shared" si="1"/>
        <v>6.405999999999999</v>
      </c>
      <c r="L25" s="29">
        <v>825.25</v>
      </c>
      <c r="M25" s="18">
        <v>891.1999999999999</v>
      </c>
      <c r="N25" s="21">
        <v>857.09</v>
      </c>
      <c r="O25" s="17">
        <f t="shared" si="7"/>
        <v>0</v>
      </c>
      <c r="P25" s="17">
        <f t="shared" si="8"/>
        <v>0</v>
      </c>
      <c r="Q25" s="34">
        <f t="shared" si="9"/>
        <v>0</v>
      </c>
      <c r="R25" s="22">
        <f t="shared" si="10"/>
        <v>0</v>
      </c>
      <c r="S25" s="22">
        <f t="shared" si="11"/>
        <v>0</v>
      </c>
      <c r="T25" s="22">
        <f t="shared" si="12"/>
        <v>0</v>
      </c>
      <c r="U25" s="50">
        <v>33.77</v>
      </c>
      <c r="V25" s="51">
        <f t="shared" si="2"/>
        <v>0</v>
      </c>
      <c r="W25" s="23">
        <f t="shared" si="14"/>
        <v>31.907645435320262</v>
      </c>
      <c r="X25" s="26">
        <f t="shared" si="14"/>
        <v>29.167025758990594</v>
      </c>
      <c r="Y25" s="27">
        <f t="shared" si="14"/>
        <v>31.177527611879245</v>
      </c>
      <c r="Z25" s="5">
        <f t="shared" si="3"/>
        <v>0</v>
      </c>
      <c r="AA25" s="8">
        <f t="shared" si="13"/>
        <v>0</v>
      </c>
    </row>
    <row r="26" spans="1:27" ht="15">
      <c r="A26" s="10">
        <v>41640.708333333336</v>
      </c>
      <c r="B26" s="22">
        <v>385</v>
      </c>
      <c r="C26" s="22">
        <v>0</v>
      </c>
      <c r="D26" s="22">
        <v>0</v>
      </c>
      <c r="E26" s="16">
        <f t="shared" si="0"/>
        <v>385</v>
      </c>
      <c r="F26" s="46">
        <f t="shared" si="4"/>
        <v>18</v>
      </c>
      <c r="G26" s="45" t="str">
        <f t="shared" si="5"/>
        <v>Yes</v>
      </c>
      <c r="H26" s="19">
        <v>28.28</v>
      </c>
      <c r="I26" s="38">
        <v>30.351</v>
      </c>
      <c r="J26" s="18">
        <f t="shared" si="6"/>
        <v>28.28</v>
      </c>
      <c r="K26" s="39">
        <f t="shared" si="1"/>
        <v>28.28</v>
      </c>
      <c r="L26" s="29">
        <v>853.5</v>
      </c>
      <c r="M26" s="18">
        <v>890.75</v>
      </c>
      <c r="N26" s="21">
        <v>912.131</v>
      </c>
      <c r="O26" s="17">
        <f t="shared" si="7"/>
        <v>21.380999999999972</v>
      </c>
      <c r="P26" s="17">
        <f t="shared" si="8"/>
        <v>21.380999999999972</v>
      </c>
      <c r="Q26" s="34">
        <f t="shared" si="9"/>
        <v>0</v>
      </c>
      <c r="R26" s="22">
        <f>IF($P26&gt;0,MIN($P26,$E26)*(B26/$E26),0)</f>
        <v>21.380999999999972</v>
      </c>
      <c r="S26" s="22">
        <f t="shared" si="11"/>
        <v>0</v>
      </c>
      <c r="T26" s="22">
        <f t="shared" si="12"/>
        <v>0</v>
      </c>
      <c r="U26" s="50">
        <v>40.23</v>
      </c>
      <c r="V26" s="51">
        <f t="shared" si="2"/>
        <v>860.1576299999988</v>
      </c>
      <c r="W26" s="23">
        <f t="shared" si="14"/>
        <v>31.907645435320262</v>
      </c>
      <c r="X26" s="26">
        <f t="shared" si="14"/>
        <v>29.167025758990594</v>
      </c>
      <c r="Y26" s="27">
        <f t="shared" si="14"/>
        <v>31.177527611879245</v>
      </c>
      <c r="Z26" s="5">
        <f t="shared" si="3"/>
        <v>682.2173670525816</v>
      </c>
      <c r="AA26" s="8">
        <f t="shared" si="13"/>
        <v>177.94026294741718</v>
      </c>
    </row>
    <row r="27" spans="1:27" ht="15">
      <c r="A27" s="10">
        <v>41640.75</v>
      </c>
      <c r="B27" s="22">
        <v>385</v>
      </c>
      <c r="C27" s="22">
        <v>0</v>
      </c>
      <c r="D27" s="22">
        <v>0</v>
      </c>
      <c r="E27" s="16">
        <f t="shared" si="0"/>
        <v>385</v>
      </c>
      <c r="F27" s="46">
        <f t="shared" si="4"/>
        <v>19</v>
      </c>
      <c r="G27" s="45" t="str">
        <f t="shared" si="5"/>
        <v>Yes</v>
      </c>
      <c r="H27" s="33">
        <v>27.799</v>
      </c>
      <c r="I27" s="38">
        <v>28.449</v>
      </c>
      <c r="J27" s="18">
        <f t="shared" si="6"/>
        <v>27.799</v>
      </c>
      <c r="K27" s="39">
        <f t="shared" si="1"/>
        <v>27.799</v>
      </c>
      <c r="L27" s="29">
        <v>891.95</v>
      </c>
      <c r="M27" s="18">
        <v>895.9</v>
      </c>
      <c r="N27" s="21">
        <v>948.198</v>
      </c>
      <c r="O27" s="17">
        <f t="shared" si="7"/>
        <v>52.298</v>
      </c>
      <c r="P27" s="17">
        <f t="shared" si="8"/>
        <v>27.799</v>
      </c>
      <c r="Q27" s="34">
        <f t="shared" si="9"/>
        <v>0</v>
      </c>
      <c r="R27" s="22">
        <f t="shared" si="10"/>
        <v>27.799</v>
      </c>
      <c r="S27" s="22">
        <f t="shared" si="11"/>
        <v>0</v>
      </c>
      <c r="T27" s="22">
        <f t="shared" si="12"/>
        <v>0</v>
      </c>
      <c r="U27" s="50">
        <v>36.97</v>
      </c>
      <c r="V27" s="51">
        <f t="shared" si="2"/>
        <v>1027.72903</v>
      </c>
      <c r="W27" s="23">
        <f aca="true" t="shared" si="15" ref="W27:Y32">W26</f>
        <v>31.907645435320262</v>
      </c>
      <c r="X27" s="26">
        <f t="shared" si="15"/>
        <v>29.167025758990594</v>
      </c>
      <c r="Y27" s="27">
        <f t="shared" si="15"/>
        <v>31.177527611879245</v>
      </c>
      <c r="Z27" s="5">
        <f t="shared" si="3"/>
        <v>887.000635456468</v>
      </c>
      <c r="AA27" s="8">
        <f t="shared" si="13"/>
        <v>140.72839454353198</v>
      </c>
    </row>
    <row r="28" spans="1:27" ht="15">
      <c r="A28" s="10">
        <v>41640.791666666664</v>
      </c>
      <c r="B28" s="22">
        <v>385</v>
      </c>
      <c r="C28" s="22">
        <v>0</v>
      </c>
      <c r="D28" s="22">
        <v>0</v>
      </c>
      <c r="E28" s="16">
        <f t="shared" si="0"/>
        <v>385</v>
      </c>
      <c r="F28" s="46">
        <f t="shared" si="4"/>
        <v>20</v>
      </c>
      <c r="G28" s="45" t="str">
        <f t="shared" si="5"/>
        <v>Yes</v>
      </c>
      <c r="H28" s="33">
        <v>45.901999999999994</v>
      </c>
      <c r="I28" s="38">
        <v>28.371</v>
      </c>
      <c r="J28" s="18">
        <f t="shared" si="6"/>
        <v>45.901999999999994</v>
      </c>
      <c r="K28" s="39">
        <f t="shared" si="1"/>
        <v>45.901999999999994</v>
      </c>
      <c r="L28" s="29">
        <v>893.4</v>
      </c>
      <c r="M28" s="18">
        <v>895.1999999999999</v>
      </c>
      <c r="N28" s="21">
        <v>967.674</v>
      </c>
      <c r="O28" s="17">
        <f t="shared" si="7"/>
        <v>72.47400000000005</v>
      </c>
      <c r="P28" s="17">
        <f t="shared" si="8"/>
        <v>45.901999999999994</v>
      </c>
      <c r="Q28" s="34">
        <f t="shared" si="9"/>
        <v>-0.0009999999999763531</v>
      </c>
      <c r="R28" s="22">
        <f t="shared" si="10"/>
        <v>45.901999999999994</v>
      </c>
      <c r="S28" s="22">
        <f t="shared" si="11"/>
        <v>0</v>
      </c>
      <c r="T28" s="22">
        <f t="shared" si="12"/>
        <v>0</v>
      </c>
      <c r="U28" s="50">
        <v>35.42</v>
      </c>
      <c r="V28" s="51">
        <f t="shared" si="2"/>
        <v>1625.8488399999999</v>
      </c>
      <c r="W28" s="23">
        <f t="shared" si="15"/>
        <v>31.907645435320262</v>
      </c>
      <c r="X28" s="26">
        <f t="shared" si="15"/>
        <v>29.167025758990594</v>
      </c>
      <c r="Y28" s="27">
        <f t="shared" si="15"/>
        <v>31.177527611879245</v>
      </c>
      <c r="Z28" s="5">
        <f t="shared" si="3"/>
        <v>1464.6247407720705</v>
      </c>
      <c r="AA28" s="8">
        <f t="shared" si="13"/>
        <v>161.2240992279294</v>
      </c>
    </row>
    <row r="29" spans="1:27" ht="15">
      <c r="A29" s="10">
        <v>41640.833333333336</v>
      </c>
      <c r="B29" s="22">
        <v>385</v>
      </c>
      <c r="C29" s="22">
        <v>0</v>
      </c>
      <c r="D29" s="22">
        <v>0</v>
      </c>
      <c r="E29" s="16">
        <f t="shared" si="0"/>
        <v>385</v>
      </c>
      <c r="F29" s="46">
        <f t="shared" si="4"/>
        <v>21</v>
      </c>
      <c r="G29" s="45" t="str">
        <f t="shared" si="5"/>
        <v>Yes</v>
      </c>
      <c r="H29" s="33">
        <v>5.218000000000001</v>
      </c>
      <c r="I29" s="38">
        <v>32.235</v>
      </c>
      <c r="J29" s="18">
        <f t="shared" si="6"/>
        <v>5.218000000000001</v>
      </c>
      <c r="K29" s="39">
        <f t="shared" si="1"/>
        <v>5.218000000000001</v>
      </c>
      <c r="L29" s="29">
        <v>935.75</v>
      </c>
      <c r="M29" s="18">
        <v>941.1999999999999</v>
      </c>
      <c r="N29" s="21">
        <v>973.202</v>
      </c>
      <c r="O29" s="17">
        <f t="shared" si="7"/>
        <v>32.002000000000066</v>
      </c>
      <c r="P29" s="17">
        <f t="shared" si="8"/>
        <v>5.218000000000001</v>
      </c>
      <c r="Q29" s="34">
        <f t="shared" si="9"/>
        <v>0.0009999999999763531</v>
      </c>
      <c r="R29" s="22">
        <f t="shared" si="10"/>
        <v>5.218000000000001</v>
      </c>
      <c r="S29" s="22">
        <f t="shared" si="11"/>
        <v>0</v>
      </c>
      <c r="T29" s="22">
        <f t="shared" si="12"/>
        <v>0</v>
      </c>
      <c r="U29" s="50">
        <v>45.26</v>
      </c>
      <c r="V29" s="51">
        <f t="shared" si="2"/>
        <v>236.16668000000004</v>
      </c>
      <c r="W29" s="23">
        <f t="shared" si="15"/>
        <v>31.907645435320262</v>
      </c>
      <c r="X29" s="26">
        <f t="shared" si="15"/>
        <v>29.167025758990594</v>
      </c>
      <c r="Y29" s="27">
        <f t="shared" si="15"/>
        <v>31.177527611879245</v>
      </c>
      <c r="Z29" s="5">
        <f t="shared" si="3"/>
        <v>166.49409388150116</v>
      </c>
      <c r="AA29" s="8">
        <f t="shared" si="13"/>
        <v>69.67258611849888</v>
      </c>
    </row>
    <row r="30" spans="1:27" ht="15">
      <c r="A30" s="10">
        <v>41640.875</v>
      </c>
      <c r="B30" s="22">
        <v>385</v>
      </c>
      <c r="C30" s="22">
        <v>0</v>
      </c>
      <c r="D30" s="22">
        <v>0</v>
      </c>
      <c r="E30" s="16">
        <f t="shared" si="0"/>
        <v>385</v>
      </c>
      <c r="F30" s="46">
        <f t="shared" si="4"/>
        <v>22</v>
      </c>
      <c r="G30" s="45" t="str">
        <f t="shared" si="5"/>
        <v>Yes</v>
      </c>
      <c r="H30" s="19">
        <v>0</v>
      </c>
      <c r="I30" s="38">
        <v>33.161</v>
      </c>
      <c r="J30" s="18">
        <f t="shared" si="6"/>
        <v>0</v>
      </c>
      <c r="K30" s="39">
        <f t="shared" si="1"/>
        <v>0</v>
      </c>
      <c r="L30" s="29">
        <v>985.9</v>
      </c>
      <c r="M30" s="18">
        <v>994.05</v>
      </c>
      <c r="N30" s="21">
        <v>985.648</v>
      </c>
      <c r="O30" s="17">
        <f t="shared" si="7"/>
        <v>0</v>
      </c>
      <c r="P30" s="17">
        <f t="shared" si="8"/>
        <v>0</v>
      </c>
      <c r="Q30" s="34">
        <f t="shared" si="9"/>
        <v>0</v>
      </c>
      <c r="R30" s="22">
        <f t="shared" si="10"/>
        <v>0</v>
      </c>
      <c r="S30" s="22">
        <f t="shared" si="11"/>
        <v>0</v>
      </c>
      <c r="T30" s="22">
        <f t="shared" si="12"/>
        <v>0</v>
      </c>
      <c r="U30" s="50">
        <v>0</v>
      </c>
      <c r="V30" s="51">
        <f t="shared" si="2"/>
        <v>0</v>
      </c>
      <c r="W30" s="23">
        <f t="shared" si="15"/>
        <v>31.907645435320262</v>
      </c>
      <c r="X30" s="26">
        <f t="shared" si="15"/>
        <v>29.167025758990594</v>
      </c>
      <c r="Y30" s="27">
        <f t="shared" si="15"/>
        <v>31.177527611879245</v>
      </c>
      <c r="Z30" s="5">
        <f t="shared" si="3"/>
        <v>0</v>
      </c>
      <c r="AA30" s="8">
        <f t="shared" si="13"/>
        <v>0</v>
      </c>
    </row>
    <row r="31" spans="1:27" ht="15">
      <c r="A31" s="10">
        <v>41640.916666666664</v>
      </c>
      <c r="B31" s="22">
        <v>385</v>
      </c>
      <c r="C31" s="22">
        <v>0</v>
      </c>
      <c r="D31" s="22">
        <v>0</v>
      </c>
      <c r="E31" s="16">
        <f t="shared" si="0"/>
        <v>385</v>
      </c>
      <c r="F31" s="46">
        <f t="shared" si="4"/>
        <v>23</v>
      </c>
      <c r="G31" s="45" t="str">
        <f t="shared" si="5"/>
        <v>Yes</v>
      </c>
      <c r="H31" s="19">
        <v>0</v>
      </c>
      <c r="I31" s="38">
        <v>29.889</v>
      </c>
      <c r="J31" s="18">
        <f t="shared" si="6"/>
        <v>0</v>
      </c>
      <c r="K31" s="39">
        <f t="shared" si="1"/>
        <v>0</v>
      </c>
      <c r="L31" s="29">
        <v>979.6</v>
      </c>
      <c r="M31" s="18">
        <v>988.05</v>
      </c>
      <c r="N31" s="21">
        <v>968.526</v>
      </c>
      <c r="O31" s="17">
        <f t="shared" si="7"/>
        <v>0</v>
      </c>
      <c r="P31" s="17">
        <f t="shared" si="8"/>
        <v>0</v>
      </c>
      <c r="Q31" s="34">
        <f t="shared" si="9"/>
        <v>0</v>
      </c>
      <c r="R31" s="22">
        <f t="shared" si="10"/>
        <v>0</v>
      </c>
      <c r="S31" s="22">
        <f t="shared" si="11"/>
        <v>0</v>
      </c>
      <c r="T31" s="22">
        <f t="shared" si="12"/>
        <v>0</v>
      </c>
      <c r="U31" s="50">
        <v>0</v>
      </c>
      <c r="V31" s="51">
        <f t="shared" si="2"/>
        <v>0</v>
      </c>
      <c r="W31" s="23">
        <f t="shared" si="15"/>
        <v>31.907645435320262</v>
      </c>
      <c r="X31" s="26">
        <f t="shared" si="15"/>
        <v>29.167025758990594</v>
      </c>
      <c r="Y31" s="27">
        <f t="shared" si="15"/>
        <v>31.177527611879245</v>
      </c>
      <c r="Z31" s="5">
        <f t="shared" si="3"/>
        <v>0</v>
      </c>
      <c r="AA31" s="8">
        <f t="shared" si="13"/>
        <v>0</v>
      </c>
    </row>
    <row r="32" spans="1:27" ht="15.75" thickBot="1">
      <c r="A32" s="11">
        <v>41640.958333333336</v>
      </c>
      <c r="B32" s="22">
        <v>385</v>
      </c>
      <c r="C32" s="22">
        <v>0</v>
      </c>
      <c r="D32" s="22">
        <v>0</v>
      </c>
      <c r="E32" s="16">
        <f t="shared" si="0"/>
        <v>385</v>
      </c>
      <c r="F32" s="46">
        <f t="shared" si="4"/>
        <v>24</v>
      </c>
      <c r="G32" s="45" t="str">
        <f t="shared" si="5"/>
        <v>Yes</v>
      </c>
      <c r="H32" s="19">
        <v>0</v>
      </c>
      <c r="I32" s="38">
        <v>28.864</v>
      </c>
      <c r="J32" s="18">
        <f t="shared" si="6"/>
        <v>0</v>
      </c>
      <c r="K32" s="39">
        <f t="shared" si="1"/>
        <v>0</v>
      </c>
      <c r="L32" s="29">
        <v>988.3000000000001</v>
      </c>
      <c r="M32" s="18">
        <v>993.9</v>
      </c>
      <c r="N32" s="21">
        <v>944.417</v>
      </c>
      <c r="O32" s="17">
        <f t="shared" si="7"/>
        <v>0</v>
      </c>
      <c r="P32" s="17">
        <f t="shared" si="8"/>
        <v>0</v>
      </c>
      <c r="Q32" s="34">
        <f t="shared" si="9"/>
        <v>0</v>
      </c>
      <c r="R32" s="22">
        <f t="shared" si="10"/>
        <v>0</v>
      </c>
      <c r="S32" s="22">
        <f t="shared" si="11"/>
        <v>0</v>
      </c>
      <c r="T32" s="22">
        <f t="shared" si="12"/>
        <v>0</v>
      </c>
      <c r="U32" s="50">
        <v>0</v>
      </c>
      <c r="V32" s="51">
        <f>(R31+S31+T31)*U31</f>
        <v>0</v>
      </c>
      <c r="W32" s="23">
        <f t="shared" si="15"/>
        <v>31.907645435320262</v>
      </c>
      <c r="X32" s="26">
        <f t="shared" si="15"/>
        <v>29.167025758990594</v>
      </c>
      <c r="Y32" s="27">
        <f t="shared" si="15"/>
        <v>31.177527611879245</v>
      </c>
      <c r="Z32" s="5">
        <f>(R31*W31)+(S31*X31)+(T31*Y31)</f>
        <v>0</v>
      </c>
      <c r="AA32" s="8">
        <f t="shared" si="13"/>
        <v>0</v>
      </c>
    </row>
    <row r="33" spans="1:27" ht="15.75" thickBot="1">
      <c r="A33" s="1" t="s">
        <v>23</v>
      </c>
      <c r="H33" s="20"/>
      <c r="I33" s="35"/>
      <c r="J33" s="20"/>
      <c r="K33" s="40"/>
      <c r="L33" s="20"/>
      <c r="M33" s="20"/>
      <c r="N33" s="20"/>
      <c r="O33" s="20"/>
      <c r="P33" s="20"/>
      <c r="Q33" s="20"/>
      <c r="R33" s="20">
        <f>SUM(R9:R32)</f>
        <v>2144.361</v>
      </c>
      <c r="S33" s="20">
        <f>SUM(S9:S32)</f>
        <v>0</v>
      </c>
      <c r="T33" s="20">
        <f>SUM(T9:T32)</f>
        <v>0</v>
      </c>
      <c r="U33" s="49">
        <f>V33/(R33+S33+T33)</f>
        <v>34.13673732401804</v>
      </c>
      <c r="V33" s="47">
        <f>SUM(V9:V32)</f>
        <v>73201.48818486865</v>
      </c>
      <c r="Z33" s="48">
        <f>AA33/(R33+S33+T33)</f>
        <v>2.2290918886977695</v>
      </c>
      <c r="AA33" s="7">
        <f>SUM(AA9:AA32)</f>
        <v>4779.977711539837</v>
      </c>
    </row>
    <row r="34" spans="1:27" ht="15">
      <c r="A34" s="10">
        <v>41661</v>
      </c>
      <c r="B34" s="22">
        <v>385</v>
      </c>
      <c r="C34" s="22">
        <v>0</v>
      </c>
      <c r="D34" s="22">
        <v>0</v>
      </c>
      <c r="E34" s="16">
        <f t="shared" si="0"/>
        <v>385</v>
      </c>
      <c r="F34" s="46">
        <f aca="true" t="shared" si="16" ref="F34:F57">IF(E34&gt;0,F33+1,0)</f>
        <v>1</v>
      </c>
      <c r="G34" s="45" t="str">
        <f t="shared" si="5"/>
        <v>Yes</v>
      </c>
      <c r="H34" s="19">
        <v>0</v>
      </c>
      <c r="I34" s="38">
        <v>44.833</v>
      </c>
      <c r="J34" s="18">
        <f t="shared" si="6"/>
        <v>0</v>
      </c>
      <c r="K34" s="39">
        <f aca="true" t="shared" si="17" ref="K34:K57">IF(J34=0,0,IF(G34&lt;&gt;"Yes",0,J34))</f>
        <v>0</v>
      </c>
      <c r="L34" s="29">
        <v>1690.95</v>
      </c>
      <c r="M34" s="92">
        <v>1784.3</v>
      </c>
      <c r="N34" s="21">
        <v>1263.71</v>
      </c>
      <c r="O34" s="17">
        <f t="shared" si="7"/>
        <v>0</v>
      </c>
      <c r="P34" s="17">
        <f aca="true" t="shared" si="18" ref="P34:P57">MIN(K34,O34)</f>
        <v>0</v>
      </c>
      <c r="Q34" s="34">
        <f aca="true" t="shared" si="19" ref="Q34:Q57">IF(P34&lt;=0,0,L34+I34+H34-N34)</f>
        <v>0</v>
      </c>
      <c r="R34" s="22">
        <f aca="true" t="shared" si="20" ref="R34:R57">IF($P34&gt;0,MIN($P34,$E34)*(B34/$E34),0)</f>
        <v>0</v>
      </c>
      <c r="S34" s="22">
        <f aca="true" t="shared" si="21" ref="S34:S57">IF($P34&gt;0,MIN($P34,$E34)*(C34/$E34),0)</f>
        <v>0</v>
      </c>
      <c r="T34" s="22">
        <f aca="true" t="shared" si="22" ref="T34:T57">IF($P34&gt;0,MIN($P34,$E34)*(D34/$E34),0)</f>
        <v>0</v>
      </c>
      <c r="U34" s="4">
        <v>0</v>
      </c>
      <c r="V34" s="6">
        <f aca="true" t="shared" si="23" ref="V34:V56">(R34+S34+T34)*U34</f>
        <v>0</v>
      </c>
      <c r="W34" s="23">
        <f>W9</f>
        <v>31.907645435320262</v>
      </c>
      <c r="X34" s="24">
        <f>X9</f>
        <v>29.167025758990594</v>
      </c>
      <c r="Y34" s="25">
        <f>Y9</f>
        <v>31.177527611879245</v>
      </c>
      <c r="Z34" s="5">
        <f aca="true" t="shared" si="24" ref="Z34:Z56">(R34*W34)+(S34*X34)+(T34*Y34)</f>
        <v>0</v>
      </c>
      <c r="AA34" s="8">
        <f t="shared" si="13"/>
        <v>0</v>
      </c>
    </row>
    <row r="35" spans="1:27" ht="15">
      <c r="A35" s="10">
        <v>41661.041666666664</v>
      </c>
      <c r="B35" s="22">
        <v>385</v>
      </c>
      <c r="C35" s="22">
        <v>0</v>
      </c>
      <c r="D35" s="22">
        <v>0</v>
      </c>
      <c r="E35" s="16">
        <f t="shared" si="0"/>
        <v>385</v>
      </c>
      <c r="F35" s="46">
        <f t="shared" si="16"/>
        <v>2</v>
      </c>
      <c r="G35" s="45" t="str">
        <f t="shared" si="5"/>
        <v>Yes</v>
      </c>
      <c r="H35" s="19">
        <v>0</v>
      </c>
      <c r="I35" s="38">
        <v>48.495</v>
      </c>
      <c r="J35" s="18">
        <f t="shared" si="6"/>
        <v>0</v>
      </c>
      <c r="K35" s="39">
        <f t="shared" si="17"/>
        <v>0</v>
      </c>
      <c r="L35" s="29">
        <v>1642.45</v>
      </c>
      <c r="M35" s="92">
        <v>1748.45</v>
      </c>
      <c r="N35" s="21">
        <v>1258.506</v>
      </c>
      <c r="O35" s="17">
        <f t="shared" si="7"/>
        <v>0</v>
      </c>
      <c r="P35" s="17">
        <f t="shared" si="18"/>
        <v>0</v>
      </c>
      <c r="Q35" s="34">
        <f t="shared" si="19"/>
        <v>0</v>
      </c>
      <c r="R35" s="22">
        <f t="shared" si="20"/>
        <v>0</v>
      </c>
      <c r="S35" s="22">
        <f t="shared" si="21"/>
        <v>0</v>
      </c>
      <c r="T35" s="22">
        <f t="shared" si="22"/>
        <v>0</v>
      </c>
      <c r="U35" s="4">
        <v>0</v>
      </c>
      <c r="V35" s="6">
        <f t="shared" si="23"/>
        <v>0</v>
      </c>
      <c r="W35" s="23">
        <f aca="true" t="shared" si="25" ref="W35:W57">W34</f>
        <v>31.907645435320262</v>
      </c>
      <c r="X35" s="26">
        <f aca="true" t="shared" si="26" ref="X35:X57">X34</f>
        <v>29.167025758990594</v>
      </c>
      <c r="Y35" s="27">
        <f aca="true" t="shared" si="27" ref="Y35:Y57">Y34</f>
        <v>31.177527611879245</v>
      </c>
      <c r="Z35" s="5">
        <f t="shared" si="24"/>
        <v>0</v>
      </c>
      <c r="AA35" s="8">
        <f t="shared" si="13"/>
        <v>0</v>
      </c>
    </row>
    <row r="36" spans="1:27" ht="15">
      <c r="A36" s="10">
        <v>41661.083333333336</v>
      </c>
      <c r="B36" s="22">
        <v>385</v>
      </c>
      <c r="C36" s="22">
        <v>0</v>
      </c>
      <c r="D36" s="22">
        <v>0</v>
      </c>
      <c r="E36" s="16">
        <f t="shared" si="0"/>
        <v>385</v>
      </c>
      <c r="F36" s="46">
        <f t="shared" si="16"/>
        <v>3</v>
      </c>
      <c r="G36" s="45" t="str">
        <f t="shared" si="5"/>
        <v>Yes</v>
      </c>
      <c r="H36" s="19">
        <v>0</v>
      </c>
      <c r="I36" s="38">
        <v>50.269</v>
      </c>
      <c r="J36" s="18">
        <f t="shared" si="6"/>
        <v>0</v>
      </c>
      <c r="K36" s="39">
        <f t="shared" si="17"/>
        <v>0</v>
      </c>
      <c r="L36" s="29">
        <v>1595.6</v>
      </c>
      <c r="M36" s="92">
        <v>1684.2</v>
      </c>
      <c r="N36" s="21">
        <v>1277.04</v>
      </c>
      <c r="O36" s="17">
        <f t="shared" si="7"/>
        <v>0</v>
      </c>
      <c r="P36" s="17">
        <f t="shared" si="18"/>
        <v>0</v>
      </c>
      <c r="Q36" s="34">
        <f t="shared" si="19"/>
        <v>0</v>
      </c>
      <c r="R36" s="22">
        <f t="shared" si="20"/>
        <v>0</v>
      </c>
      <c r="S36" s="22">
        <f t="shared" si="21"/>
        <v>0</v>
      </c>
      <c r="T36" s="22">
        <f t="shared" si="22"/>
        <v>0</v>
      </c>
      <c r="U36" s="4">
        <v>0</v>
      </c>
      <c r="V36" s="6">
        <f t="shared" si="23"/>
        <v>0</v>
      </c>
      <c r="W36" s="23">
        <f t="shared" si="25"/>
        <v>31.907645435320262</v>
      </c>
      <c r="X36" s="26">
        <f t="shared" si="26"/>
        <v>29.167025758990594</v>
      </c>
      <c r="Y36" s="27">
        <f t="shared" si="27"/>
        <v>31.177527611879245</v>
      </c>
      <c r="Z36" s="5">
        <f t="shared" si="24"/>
        <v>0</v>
      </c>
      <c r="AA36" s="8">
        <f t="shared" si="13"/>
        <v>0</v>
      </c>
    </row>
    <row r="37" spans="1:27" ht="15">
      <c r="A37" s="10">
        <v>41661.125</v>
      </c>
      <c r="B37" s="22">
        <v>385</v>
      </c>
      <c r="C37" s="22">
        <v>0</v>
      </c>
      <c r="D37" s="22">
        <v>0</v>
      </c>
      <c r="E37" s="16">
        <f t="shared" si="0"/>
        <v>385</v>
      </c>
      <c r="F37" s="46">
        <f t="shared" si="16"/>
        <v>4</v>
      </c>
      <c r="G37" s="45" t="str">
        <f t="shared" si="5"/>
        <v>Yes</v>
      </c>
      <c r="H37" s="19">
        <v>0</v>
      </c>
      <c r="I37" s="38">
        <v>51.528</v>
      </c>
      <c r="J37" s="18">
        <f t="shared" si="6"/>
        <v>0</v>
      </c>
      <c r="K37" s="39">
        <f t="shared" si="17"/>
        <v>0</v>
      </c>
      <c r="L37" s="29">
        <v>1593.75</v>
      </c>
      <c r="M37" s="92">
        <v>1621.05</v>
      </c>
      <c r="N37" s="21">
        <v>1293.383</v>
      </c>
      <c r="O37" s="17">
        <f t="shared" si="7"/>
        <v>0</v>
      </c>
      <c r="P37" s="17">
        <f t="shared" si="18"/>
        <v>0</v>
      </c>
      <c r="Q37" s="34">
        <f t="shared" si="19"/>
        <v>0</v>
      </c>
      <c r="R37" s="22">
        <f t="shared" si="20"/>
        <v>0</v>
      </c>
      <c r="S37" s="22">
        <f t="shared" si="21"/>
        <v>0</v>
      </c>
      <c r="T37" s="22">
        <f t="shared" si="22"/>
        <v>0</v>
      </c>
      <c r="U37" s="4">
        <v>0</v>
      </c>
      <c r="V37" s="6">
        <f t="shared" si="23"/>
        <v>0</v>
      </c>
      <c r="W37" s="23">
        <f t="shared" si="25"/>
        <v>31.907645435320262</v>
      </c>
      <c r="X37" s="26">
        <f t="shared" si="26"/>
        <v>29.167025758990594</v>
      </c>
      <c r="Y37" s="27">
        <f t="shared" si="27"/>
        <v>31.177527611879245</v>
      </c>
      <c r="Z37" s="5">
        <f t="shared" si="24"/>
        <v>0</v>
      </c>
      <c r="AA37" s="8">
        <f t="shared" si="13"/>
        <v>0</v>
      </c>
    </row>
    <row r="38" spans="1:27" ht="15">
      <c r="A38" s="10">
        <v>41661.166666666664</v>
      </c>
      <c r="B38" s="22">
        <v>385</v>
      </c>
      <c r="C38" s="22">
        <v>397</v>
      </c>
      <c r="D38" s="22">
        <v>0</v>
      </c>
      <c r="E38" s="16">
        <f t="shared" si="0"/>
        <v>782</v>
      </c>
      <c r="F38" s="46">
        <f t="shared" si="16"/>
        <v>5</v>
      </c>
      <c r="G38" s="45" t="str">
        <f t="shared" si="5"/>
        <v>Yes</v>
      </c>
      <c r="H38" s="19">
        <v>0</v>
      </c>
      <c r="I38" s="38">
        <v>50.464</v>
      </c>
      <c r="J38" s="18">
        <f t="shared" si="6"/>
        <v>0</v>
      </c>
      <c r="K38" s="39">
        <f t="shared" si="17"/>
        <v>0</v>
      </c>
      <c r="L38" s="29">
        <v>1446.6000000000001</v>
      </c>
      <c r="M38" s="92">
        <v>1449.2</v>
      </c>
      <c r="N38" s="21">
        <v>1338.983</v>
      </c>
      <c r="O38" s="17">
        <f t="shared" si="7"/>
        <v>0</v>
      </c>
      <c r="P38" s="17">
        <f t="shared" si="18"/>
        <v>0</v>
      </c>
      <c r="Q38" s="34">
        <f t="shared" si="19"/>
        <v>0</v>
      </c>
      <c r="R38" s="22">
        <f t="shared" si="20"/>
        <v>0</v>
      </c>
      <c r="S38" s="22">
        <f t="shared" si="21"/>
        <v>0</v>
      </c>
      <c r="T38" s="22">
        <f t="shared" si="22"/>
        <v>0</v>
      </c>
      <c r="U38" s="4">
        <v>0</v>
      </c>
      <c r="V38" s="6">
        <f t="shared" si="23"/>
        <v>0</v>
      </c>
      <c r="W38" s="23">
        <f t="shared" si="25"/>
        <v>31.907645435320262</v>
      </c>
      <c r="X38" s="26">
        <f t="shared" si="26"/>
        <v>29.167025758990594</v>
      </c>
      <c r="Y38" s="27">
        <f t="shared" si="27"/>
        <v>31.177527611879245</v>
      </c>
      <c r="Z38" s="5">
        <f t="shared" si="24"/>
        <v>0</v>
      </c>
      <c r="AA38" s="8">
        <f t="shared" si="13"/>
        <v>0</v>
      </c>
    </row>
    <row r="39" spans="1:27" ht="15">
      <c r="A39" s="10">
        <v>41661.208333333336</v>
      </c>
      <c r="B39" s="22">
        <v>385</v>
      </c>
      <c r="C39" s="22">
        <v>397</v>
      </c>
      <c r="D39" s="22">
        <v>0</v>
      </c>
      <c r="E39" s="16">
        <f t="shared" si="0"/>
        <v>782</v>
      </c>
      <c r="F39" s="46">
        <f t="shared" si="16"/>
        <v>6</v>
      </c>
      <c r="G39" s="45" t="str">
        <f t="shared" si="5"/>
        <v>Yes</v>
      </c>
      <c r="H39" s="19">
        <v>0</v>
      </c>
      <c r="I39" s="38">
        <v>49.449</v>
      </c>
      <c r="J39" s="18">
        <f t="shared" si="6"/>
        <v>0</v>
      </c>
      <c r="K39" s="39">
        <f t="shared" si="17"/>
        <v>0</v>
      </c>
      <c r="L39" s="29">
        <v>1438.7</v>
      </c>
      <c r="M39" s="92">
        <v>1449.05</v>
      </c>
      <c r="N39" s="21">
        <v>1375.214</v>
      </c>
      <c r="O39" s="17">
        <f t="shared" si="7"/>
        <v>0</v>
      </c>
      <c r="P39" s="17">
        <f t="shared" si="18"/>
        <v>0</v>
      </c>
      <c r="Q39" s="34">
        <f t="shared" si="19"/>
        <v>0</v>
      </c>
      <c r="R39" s="22">
        <f t="shared" si="20"/>
        <v>0</v>
      </c>
      <c r="S39" s="22">
        <f t="shared" si="21"/>
        <v>0</v>
      </c>
      <c r="T39" s="22">
        <f t="shared" si="22"/>
        <v>0</v>
      </c>
      <c r="U39" s="4">
        <v>0</v>
      </c>
      <c r="V39" s="6">
        <f t="shared" si="23"/>
        <v>0</v>
      </c>
      <c r="W39" s="23">
        <f t="shared" si="25"/>
        <v>31.907645435320262</v>
      </c>
      <c r="X39" s="26">
        <f t="shared" si="26"/>
        <v>29.167025758990594</v>
      </c>
      <c r="Y39" s="27">
        <f t="shared" si="27"/>
        <v>31.177527611879245</v>
      </c>
      <c r="Z39" s="5">
        <f t="shared" si="24"/>
        <v>0</v>
      </c>
      <c r="AA39" s="8">
        <f t="shared" si="13"/>
        <v>0</v>
      </c>
    </row>
    <row r="40" spans="1:27" ht="15">
      <c r="A40" s="10">
        <v>41661.25</v>
      </c>
      <c r="B40" s="22">
        <v>385</v>
      </c>
      <c r="C40" s="22">
        <v>397</v>
      </c>
      <c r="D40" s="22">
        <v>0</v>
      </c>
      <c r="E40" s="16">
        <f t="shared" si="0"/>
        <v>782</v>
      </c>
      <c r="F40" s="46">
        <f t="shared" si="16"/>
        <v>7</v>
      </c>
      <c r="G40" s="45" t="str">
        <f t="shared" si="5"/>
        <v>Yes</v>
      </c>
      <c r="H40" s="19">
        <v>0</v>
      </c>
      <c r="I40" s="38">
        <v>52.468</v>
      </c>
      <c r="J40" s="18">
        <f t="shared" si="6"/>
        <v>0</v>
      </c>
      <c r="K40" s="39">
        <f t="shared" si="17"/>
        <v>0</v>
      </c>
      <c r="L40" s="29">
        <v>1439.2</v>
      </c>
      <c r="M40" s="92">
        <v>1450.05</v>
      </c>
      <c r="N40" s="21">
        <v>1415.852</v>
      </c>
      <c r="O40" s="17">
        <f t="shared" si="7"/>
        <v>0</v>
      </c>
      <c r="P40" s="17">
        <f t="shared" si="18"/>
        <v>0</v>
      </c>
      <c r="Q40" s="34">
        <f t="shared" si="19"/>
        <v>0</v>
      </c>
      <c r="R40" s="22">
        <f t="shared" si="20"/>
        <v>0</v>
      </c>
      <c r="S40" s="22">
        <f t="shared" si="21"/>
        <v>0</v>
      </c>
      <c r="T40" s="22">
        <f t="shared" si="22"/>
        <v>0</v>
      </c>
      <c r="U40" s="4">
        <v>0</v>
      </c>
      <c r="V40" s="6">
        <f t="shared" si="23"/>
        <v>0</v>
      </c>
      <c r="W40" s="23">
        <f t="shared" si="25"/>
        <v>31.907645435320262</v>
      </c>
      <c r="X40" s="26">
        <f t="shared" si="26"/>
        <v>29.167025758990594</v>
      </c>
      <c r="Y40" s="27">
        <f t="shared" si="27"/>
        <v>31.177527611879245</v>
      </c>
      <c r="Z40" s="5">
        <f t="shared" si="24"/>
        <v>0</v>
      </c>
      <c r="AA40" s="8">
        <f t="shared" si="13"/>
        <v>0</v>
      </c>
    </row>
    <row r="41" spans="1:27" ht="15">
      <c r="A41" s="10">
        <v>41661.291666666664</v>
      </c>
      <c r="B41" s="22">
        <v>385</v>
      </c>
      <c r="C41" s="22">
        <v>397</v>
      </c>
      <c r="D41" s="22">
        <v>0</v>
      </c>
      <c r="E41" s="16">
        <f t="shared" si="0"/>
        <v>782</v>
      </c>
      <c r="F41" s="46">
        <f t="shared" si="16"/>
        <v>8</v>
      </c>
      <c r="G41" s="45" t="str">
        <f t="shared" si="5"/>
        <v>Yes</v>
      </c>
      <c r="H41" s="19">
        <v>0</v>
      </c>
      <c r="I41" s="38">
        <v>55.703</v>
      </c>
      <c r="J41" s="18">
        <f t="shared" si="6"/>
        <v>0</v>
      </c>
      <c r="K41" s="39">
        <f t="shared" si="17"/>
        <v>0</v>
      </c>
      <c r="L41" s="29">
        <v>1447.05</v>
      </c>
      <c r="M41" s="92">
        <v>1450.5</v>
      </c>
      <c r="N41" s="21">
        <v>1466.107</v>
      </c>
      <c r="O41" s="17">
        <f t="shared" si="7"/>
        <v>15.606999999999971</v>
      </c>
      <c r="P41" s="17">
        <f t="shared" si="18"/>
        <v>0</v>
      </c>
      <c r="Q41" s="34">
        <f t="shared" si="19"/>
        <v>0</v>
      </c>
      <c r="R41" s="22">
        <f t="shared" si="20"/>
        <v>0</v>
      </c>
      <c r="S41" s="22">
        <f t="shared" si="21"/>
        <v>0</v>
      </c>
      <c r="T41" s="22">
        <f t="shared" si="22"/>
        <v>0</v>
      </c>
      <c r="U41" s="4">
        <v>0</v>
      </c>
      <c r="V41" s="6">
        <f t="shared" si="23"/>
        <v>0</v>
      </c>
      <c r="W41" s="23">
        <f t="shared" si="25"/>
        <v>31.907645435320262</v>
      </c>
      <c r="X41" s="26">
        <f t="shared" si="26"/>
        <v>29.167025758990594</v>
      </c>
      <c r="Y41" s="27">
        <f t="shared" si="27"/>
        <v>31.177527611879245</v>
      </c>
      <c r="Z41" s="5">
        <f t="shared" si="24"/>
        <v>0</v>
      </c>
      <c r="AA41" s="8">
        <f t="shared" si="13"/>
        <v>0</v>
      </c>
    </row>
    <row r="42" spans="1:27" ht="15">
      <c r="A42" s="10">
        <v>41661.333333333336</v>
      </c>
      <c r="B42" s="22">
        <v>385</v>
      </c>
      <c r="C42" s="22">
        <v>397</v>
      </c>
      <c r="D42" s="22">
        <v>0</v>
      </c>
      <c r="E42" s="16">
        <f t="shared" si="0"/>
        <v>782</v>
      </c>
      <c r="F42" s="46">
        <f t="shared" si="16"/>
        <v>9</v>
      </c>
      <c r="G42" s="45" t="str">
        <f t="shared" si="5"/>
        <v>Yes</v>
      </c>
      <c r="H42" s="19">
        <v>0</v>
      </c>
      <c r="I42" s="38">
        <v>58.863</v>
      </c>
      <c r="J42" s="18">
        <f t="shared" si="6"/>
        <v>0</v>
      </c>
      <c r="K42" s="39">
        <f t="shared" si="17"/>
        <v>0</v>
      </c>
      <c r="L42" s="29">
        <v>1449.35</v>
      </c>
      <c r="M42" s="92">
        <v>1447.35</v>
      </c>
      <c r="N42" s="21">
        <v>1476.724</v>
      </c>
      <c r="O42" s="17">
        <f t="shared" si="7"/>
        <v>29.374000000000024</v>
      </c>
      <c r="P42" s="17">
        <f t="shared" si="18"/>
        <v>0</v>
      </c>
      <c r="Q42" s="34">
        <f t="shared" si="19"/>
        <v>0</v>
      </c>
      <c r="R42" s="22">
        <f t="shared" si="20"/>
        <v>0</v>
      </c>
      <c r="S42" s="22">
        <f t="shared" si="21"/>
        <v>0</v>
      </c>
      <c r="T42" s="22">
        <f t="shared" si="22"/>
        <v>0</v>
      </c>
      <c r="U42" s="4">
        <v>0</v>
      </c>
      <c r="V42" s="6">
        <f t="shared" si="23"/>
        <v>0</v>
      </c>
      <c r="W42" s="23">
        <f t="shared" si="25"/>
        <v>31.907645435320262</v>
      </c>
      <c r="X42" s="26">
        <f t="shared" si="26"/>
        <v>29.167025758990594</v>
      </c>
      <c r="Y42" s="27">
        <f t="shared" si="27"/>
        <v>31.177527611879245</v>
      </c>
      <c r="Z42" s="5">
        <f t="shared" si="24"/>
        <v>0</v>
      </c>
      <c r="AA42" s="8">
        <f t="shared" si="13"/>
        <v>0</v>
      </c>
    </row>
    <row r="43" spans="1:27" ht="15">
      <c r="A43" s="10">
        <v>41661.375</v>
      </c>
      <c r="B43" s="22">
        <v>385</v>
      </c>
      <c r="C43" s="22">
        <v>397</v>
      </c>
      <c r="D43" s="22">
        <v>0</v>
      </c>
      <c r="E43" s="16">
        <f t="shared" si="0"/>
        <v>782</v>
      </c>
      <c r="F43" s="46">
        <f t="shared" si="16"/>
        <v>10</v>
      </c>
      <c r="G43" s="45" t="str">
        <f t="shared" si="5"/>
        <v>Yes</v>
      </c>
      <c r="H43" s="19">
        <v>0</v>
      </c>
      <c r="I43" s="38">
        <v>58.704</v>
      </c>
      <c r="J43" s="18">
        <f t="shared" si="6"/>
        <v>0</v>
      </c>
      <c r="K43" s="39">
        <f t="shared" si="17"/>
        <v>0</v>
      </c>
      <c r="L43" s="29">
        <v>1455.3</v>
      </c>
      <c r="M43" s="92">
        <v>1456.2</v>
      </c>
      <c r="N43" s="21">
        <v>1457.671</v>
      </c>
      <c r="O43" s="17">
        <f t="shared" si="7"/>
        <v>1.4710000000000036</v>
      </c>
      <c r="P43" s="17">
        <f t="shared" si="18"/>
        <v>0</v>
      </c>
      <c r="Q43" s="34">
        <f t="shared" si="19"/>
        <v>0</v>
      </c>
      <c r="R43" s="22">
        <f t="shared" si="20"/>
        <v>0</v>
      </c>
      <c r="S43" s="22">
        <f t="shared" si="21"/>
        <v>0</v>
      </c>
      <c r="T43" s="22">
        <f t="shared" si="22"/>
        <v>0</v>
      </c>
      <c r="U43" s="4">
        <v>0</v>
      </c>
      <c r="V43" s="6">
        <f t="shared" si="23"/>
        <v>0</v>
      </c>
      <c r="W43" s="23">
        <f t="shared" si="25"/>
        <v>31.907645435320262</v>
      </c>
      <c r="X43" s="26">
        <f t="shared" si="26"/>
        <v>29.167025758990594</v>
      </c>
      <c r="Y43" s="27">
        <f t="shared" si="27"/>
        <v>31.177527611879245</v>
      </c>
      <c r="Z43" s="5">
        <f t="shared" si="24"/>
        <v>0</v>
      </c>
      <c r="AA43" s="8">
        <f t="shared" si="13"/>
        <v>0</v>
      </c>
    </row>
    <row r="44" spans="1:27" ht="15">
      <c r="A44" s="10">
        <v>41661.416666666664</v>
      </c>
      <c r="B44" s="22">
        <v>385</v>
      </c>
      <c r="C44" s="22">
        <v>397</v>
      </c>
      <c r="D44" s="22">
        <v>0</v>
      </c>
      <c r="E44" s="16">
        <f t="shared" si="0"/>
        <v>782</v>
      </c>
      <c r="F44" s="46">
        <f t="shared" si="16"/>
        <v>11</v>
      </c>
      <c r="G44" s="45" t="str">
        <f t="shared" si="5"/>
        <v>Yes</v>
      </c>
      <c r="H44" s="19">
        <v>0</v>
      </c>
      <c r="I44" s="38">
        <v>59.039</v>
      </c>
      <c r="J44" s="18">
        <f t="shared" si="6"/>
        <v>0</v>
      </c>
      <c r="K44" s="39">
        <f t="shared" si="17"/>
        <v>0</v>
      </c>
      <c r="L44" s="29">
        <v>1450.35</v>
      </c>
      <c r="M44" s="92">
        <v>1457.05</v>
      </c>
      <c r="N44" s="21">
        <v>1390.59</v>
      </c>
      <c r="O44" s="17">
        <f t="shared" si="7"/>
        <v>0</v>
      </c>
      <c r="P44" s="17">
        <f t="shared" si="18"/>
        <v>0</v>
      </c>
      <c r="Q44" s="34">
        <f t="shared" si="19"/>
        <v>0</v>
      </c>
      <c r="R44" s="22">
        <f t="shared" si="20"/>
        <v>0</v>
      </c>
      <c r="S44" s="22">
        <f t="shared" si="21"/>
        <v>0</v>
      </c>
      <c r="T44" s="22">
        <f t="shared" si="22"/>
        <v>0</v>
      </c>
      <c r="U44" s="4">
        <v>0</v>
      </c>
      <c r="V44" s="6">
        <f t="shared" si="23"/>
        <v>0</v>
      </c>
      <c r="W44" s="23">
        <f t="shared" si="25"/>
        <v>31.907645435320262</v>
      </c>
      <c r="X44" s="26">
        <f t="shared" si="26"/>
        <v>29.167025758990594</v>
      </c>
      <c r="Y44" s="27">
        <f t="shared" si="27"/>
        <v>31.177527611879245</v>
      </c>
      <c r="Z44" s="5">
        <f t="shared" si="24"/>
        <v>0</v>
      </c>
      <c r="AA44" s="8">
        <f t="shared" si="13"/>
        <v>0</v>
      </c>
    </row>
    <row r="45" spans="1:27" ht="15">
      <c r="A45" s="10">
        <v>41661.458333333336</v>
      </c>
      <c r="B45" s="22">
        <v>385</v>
      </c>
      <c r="C45" s="22">
        <v>397</v>
      </c>
      <c r="D45" s="22">
        <v>0</v>
      </c>
      <c r="E45" s="16">
        <f t="shared" si="0"/>
        <v>782</v>
      </c>
      <c r="F45" s="46">
        <f t="shared" si="16"/>
        <v>12</v>
      </c>
      <c r="G45" s="45" t="str">
        <f t="shared" si="5"/>
        <v>Yes</v>
      </c>
      <c r="H45" s="19">
        <v>0</v>
      </c>
      <c r="I45" s="38">
        <v>56.25</v>
      </c>
      <c r="J45" s="18">
        <f t="shared" si="6"/>
        <v>0</v>
      </c>
      <c r="K45" s="39">
        <f t="shared" si="17"/>
        <v>0</v>
      </c>
      <c r="L45" s="29">
        <v>1457.65</v>
      </c>
      <c r="M45" s="92">
        <v>1461.35</v>
      </c>
      <c r="N45" s="21">
        <v>1328.141</v>
      </c>
      <c r="O45" s="17">
        <f t="shared" si="7"/>
        <v>0</v>
      </c>
      <c r="P45" s="17">
        <f t="shared" si="18"/>
        <v>0</v>
      </c>
      <c r="Q45" s="34">
        <f t="shared" si="19"/>
        <v>0</v>
      </c>
      <c r="R45" s="22">
        <f t="shared" si="20"/>
        <v>0</v>
      </c>
      <c r="S45" s="22">
        <f t="shared" si="21"/>
        <v>0</v>
      </c>
      <c r="T45" s="22">
        <f t="shared" si="22"/>
        <v>0</v>
      </c>
      <c r="U45" s="4">
        <v>0</v>
      </c>
      <c r="V45" s="6">
        <f t="shared" si="23"/>
        <v>0</v>
      </c>
      <c r="W45" s="23">
        <f t="shared" si="25"/>
        <v>31.907645435320262</v>
      </c>
      <c r="X45" s="26">
        <f t="shared" si="26"/>
        <v>29.167025758990594</v>
      </c>
      <c r="Y45" s="27">
        <f t="shared" si="27"/>
        <v>31.177527611879245</v>
      </c>
      <c r="Z45" s="5">
        <f t="shared" si="24"/>
        <v>0</v>
      </c>
      <c r="AA45" s="8">
        <f t="shared" si="13"/>
        <v>0</v>
      </c>
    </row>
    <row r="46" spans="1:27" ht="15">
      <c r="A46" s="10">
        <v>41661.5</v>
      </c>
      <c r="B46" s="22">
        <v>385</v>
      </c>
      <c r="C46" s="22">
        <v>397</v>
      </c>
      <c r="D46" s="22">
        <v>0</v>
      </c>
      <c r="E46" s="16">
        <f t="shared" si="0"/>
        <v>782</v>
      </c>
      <c r="F46" s="46">
        <f t="shared" si="16"/>
        <v>13</v>
      </c>
      <c r="G46" s="45" t="str">
        <f t="shared" si="5"/>
        <v>Yes</v>
      </c>
      <c r="H46" s="19">
        <v>0</v>
      </c>
      <c r="I46" s="38">
        <v>54.835</v>
      </c>
      <c r="J46" s="18">
        <f t="shared" si="6"/>
        <v>0</v>
      </c>
      <c r="K46" s="39">
        <f t="shared" si="17"/>
        <v>0</v>
      </c>
      <c r="L46" s="29">
        <v>1468.05</v>
      </c>
      <c r="M46" s="92">
        <v>1468.2</v>
      </c>
      <c r="N46" s="21">
        <v>1284.985</v>
      </c>
      <c r="O46" s="17">
        <f t="shared" si="7"/>
        <v>0</v>
      </c>
      <c r="P46" s="17">
        <f t="shared" si="18"/>
        <v>0</v>
      </c>
      <c r="Q46" s="34">
        <f t="shared" si="19"/>
        <v>0</v>
      </c>
      <c r="R46" s="22">
        <f t="shared" si="20"/>
        <v>0</v>
      </c>
      <c r="S46" s="22">
        <f t="shared" si="21"/>
        <v>0</v>
      </c>
      <c r="T46" s="22">
        <f t="shared" si="22"/>
        <v>0</v>
      </c>
      <c r="U46" s="4">
        <v>0</v>
      </c>
      <c r="V46" s="6">
        <f t="shared" si="23"/>
        <v>0</v>
      </c>
      <c r="W46" s="23">
        <f t="shared" si="25"/>
        <v>31.907645435320262</v>
      </c>
      <c r="X46" s="26">
        <f t="shared" si="26"/>
        <v>29.167025758990594</v>
      </c>
      <c r="Y46" s="27">
        <f t="shared" si="27"/>
        <v>31.177527611879245</v>
      </c>
      <c r="Z46" s="5">
        <f t="shared" si="24"/>
        <v>0</v>
      </c>
      <c r="AA46" s="8">
        <f t="shared" si="13"/>
        <v>0</v>
      </c>
    </row>
    <row r="47" spans="1:27" ht="15">
      <c r="A47" s="10">
        <v>41661.541666666664</v>
      </c>
      <c r="B47" s="22">
        <v>385</v>
      </c>
      <c r="C47" s="22">
        <v>397</v>
      </c>
      <c r="D47" s="22">
        <v>0</v>
      </c>
      <c r="E47" s="16">
        <f t="shared" si="0"/>
        <v>782</v>
      </c>
      <c r="F47" s="46">
        <f t="shared" si="16"/>
        <v>14</v>
      </c>
      <c r="G47" s="45" t="str">
        <f t="shared" si="5"/>
        <v>Yes</v>
      </c>
      <c r="H47" s="19">
        <v>0</v>
      </c>
      <c r="I47" s="38">
        <v>51.516</v>
      </c>
      <c r="J47" s="18">
        <f t="shared" si="6"/>
        <v>0</v>
      </c>
      <c r="K47" s="39">
        <f t="shared" si="17"/>
        <v>0</v>
      </c>
      <c r="L47" s="29">
        <v>1455.85</v>
      </c>
      <c r="M47" s="92">
        <v>1471.05</v>
      </c>
      <c r="N47" s="21">
        <v>1256.234</v>
      </c>
      <c r="O47" s="17">
        <f t="shared" si="7"/>
        <v>0</v>
      </c>
      <c r="P47" s="17">
        <f t="shared" si="18"/>
        <v>0</v>
      </c>
      <c r="Q47" s="34">
        <f t="shared" si="19"/>
        <v>0</v>
      </c>
      <c r="R47" s="22">
        <f t="shared" si="20"/>
        <v>0</v>
      </c>
      <c r="S47" s="22">
        <f t="shared" si="21"/>
        <v>0</v>
      </c>
      <c r="T47" s="22">
        <f t="shared" si="22"/>
        <v>0</v>
      </c>
      <c r="U47" s="4">
        <v>0</v>
      </c>
      <c r="V47" s="6">
        <f t="shared" si="23"/>
        <v>0</v>
      </c>
      <c r="W47" s="23">
        <f t="shared" si="25"/>
        <v>31.907645435320262</v>
      </c>
      <c r="X47" s="26">
        <f t="shared" si="26"/>
        <v>29.167025758990594</v>
      </c>
      <c r="Y47" s="27">
        <f t="shared" si="27"/>
        <v>31.177527611879245</v>
      </c>
      <c r="Z47" s="5">
        <f t="shared" si="24"/>
        <v>0</v>
      </c>
      <c r="AA47" s="8">
        <f t="shared" si="13"/>
        <v>0</v>
      </c>
    </row>
    <row r="48" spans="1:27" ht="15">
      <c r="A48" s="10">
        <v>41661.583333333336</v>
      </c>
      <c r="B48" s="22">
        <v>385</v>
      </c>
      <c r="C48" s="22">
        <v>397</v>
      </c>
      <c r="D48" s="22">
        <v>0</v>
      </c>
      <c r="E48" s="16">
        <f t="shared" si="0"/>
        <v>782</v>
      </c>
      <c r="F48" s="46">
        <f t="shared" si="16"/>
        <v>15</v>
      </c>
      <c r="G48" s="45" t="str">
        <f t="shared" si="5"/>
        <v>Yes</v>
      </c>
      <c r="H48" s="19">
        <v>0</v>
      </c>
      <c r="I48" s="38">
        <v>50.588</v>
      </c>
      <c r="J48" s="18">
        <f t="shared" si="6"/>
        <v>0</v>
      </c>
      <c r="K48" s="39">
        <f t="shared" si="17"/>
        <v>0</v>
      </c>
      <c r="L48" s="29">
        <v>1465.65</v>
      </c>
      <c r="M48" s="92">
        <v>1471.2</v>
      </c>
      <c r="N48" s="21">
        <v>1234.459</v>
      </c>
      <c r="O48" s="17">
        <f t="shared" si="7"/>
        <v>0</v>
      </c>
      <c r="P48" s="17">
        <f t="shared" si="18"/>
        <v>0</v>
      </c>
      <c r="Q48" s="34">
        <f t="shared" si="19"/>
        <v>0</v>
      </c>
      <c r="R48" s="22">
        <f t="shared" si="20"/>
        <v>0</v>
      </c>
      <c r="S48" s="22">
        <f t="shared" si="21"/>
        <v>0</v>
      </c>
      <c r="T48" s="22">
        <f t="shared" si="22"/>
        <v>0</v>
      </c>
      <c r="U48" s="4">
        <v>0</v>
      </c>
      <c r="V48" s="6">
        <f t="shared" si="23"/>
        <v>0</v>
      </c>
      <c r="W48" s="23">
        <f t="shared" si="25"/>
        <v>31.907645435320262</v>
      </c>
      <c r="X48" s="26">
        <f t="shared" si="26"/>
        <v>29.167025758990594</v>
      </c>
      <c r="Y48" s="27">
        <f t="shared" si="27"/>
        <v>31.177527611879245</v>
      </c>
      <c r="Z48" s="5">
        <f t="shared" si="24"/>
        <v>0</v>
      </c>
      <c r="AA48" s="8">
        <f t="shared" si="13"/>
        <v>0</v>
      </c>
    </row>
    <row r="49" spans="1:27" ht="15">
      <c r="A49" s="10">
        <v>41661.625</v>
      </c>
      <c r="B49" s="22">
        <v>385</v>
      </c>
      <c r="C49" s="22">
        <v>397</v>
      </c>
      <c r="D49" s="22">
        <v>0</v>
      </c>
      <c r="E49" s="16">
        <f t="shared" si="0"/>
        <v>782</v>
      </c>
      <c r="F49" s="46">
        <f t="shared" si="16"/>
        <v>16</v>
      </c>
      <c r="G49" s="45" t="str">
        <f t="shared" si="5"/>
        <v>Yes</v>
      </c>
      <c r="H49" s="19">
        <v>0</v>
      </c>
      <c r="I49" s="38">
        <v>53.735</v>
      </c>
      <c r="J49" s="18">
        <f t="shared" si="6"/>
        <v>0</v>
      </c>
      <c r="K49" s="39">
        <f t="shared" si="17"/>
        <v>0</v>
      </c>
      <c r="L49" s="29">
        <v>1459.45</v>
      </c>
      <c r="M49" s="92">
        <v>1471.2</v>
      </c>
      <c r="N49" s="21">
        <v>1253.765</v>
      </c>
      <c r="O49" s="17">
        <f t="shared" si="7"/>
        <v>0</v>
      </c>
      <c r="P49" s="17">
        <f t="shared" si="18"/>
        <v>0</v>
      </c>
      <c r="Q49" s="34">
        <f t="shared" si="19"/>
        <v>0</v>
      </c>
      <c r="R49" s="22">
        <f t="shared" si="20"/>
        <v>0</v>
      </c>
      <c r="S49" s="22">
        <f t="shared" si="21"/>
        <v>0</v>
      </c>
      <c r="T49" s="22">
        <f t="shared" si="22"/>
        <v>0</v>
      </c>
      <c r="U49" s="4">
        <v>0</v>
      </c>
      <c r="V49" s="6">
        <f t="shared" si="23"/>
        <v>0</v>
      </c>
      <c r="W49" s="23">
        <f t="shared" si="25"/>
        <v>31.907645435320262</v>
      </c>
      <c r="X49" s="26">
        <f t="shared" si="26"/>
        <v>29.167025758990594</v>
      </c>
      <c r="Y49" s="27">
        <f t="shared" si="27"/>
        <v>31.177527611879245</v>
      </c>
      <c r="Z49" s="5">
        <f t="shared" si="24"/>
        <v>0</v>
      </c>
      <c r="AA49" s="8">
        <f t="shared" si="13"/>
        <v>0</v>
      </c>
    </row>
    <row r="50" spans="1:27" ht="15">
      <c r="A50" s="10">
        <v>41661.666666666664</v>
      </c>
      <c r="B50" s="22">
        <v>385</v>
      </c>
      <c r="C50" s="22">
        <v>397</v>
      </c>
      <c r="D50" s="22">
        <v>0</v>
      </c>
      <c r="E50" s="16">
        <f t="shared" si="0"/>
        <v>782</v>
      </c>
      <c r="F50" s="46">
        <f t="shared" si="16"/>
        <v>17</v>
      </c>
      <c r="G50" s="45" t="str">
        <f t="shared" si="5"/>
        <v>Yes</v>
      </c>
      <c r="H50" s="19">
        <v>0</v>
      </c>
      <c r="I50" s="38">
        <v>54.866</v>
      </c>
      <c r="J50" s="18">
        <f t="shared" si="6"/>
        <v>0</v>
      </c>
      <c r="K50" s="39">
        <f t="shared" si="17"/>
        <v>0</v>
      </c>
      <c r="L50" s="29">
        <v>1452.8500000000001</v>
      </c>
      <c r="M50" s="92">
        <v>1470.45</v>
      </c>
      <c r="N50" s="21">
        <v>1275.919</v>
      </c>
      <c r="O50" s="17">
        <f t="shared" si="7"/>
        <v>0</v>
      </c>
      <c r="P50" s="17">
        <f t="shared" si="18"/>
        <v>0</v>
      </c>
      <c r="Q50" s="34">
        <f t="shared" si="19"/>
        <v>0</v>
      </c>
      <c r="R50" s="22">
        <f t="shared" si="20"/>
        <v>0</v>
      </c>
      <c r="S50" s="22">
        <f t="shared" si="21"/>
        <v>0</v>
      </c>
      <c r="T50" s="22">
        <f t="shared" si="22"/>
        <v>0</v>
      </c>
      <c r="U50" s="4">
        <v>0</v>
      </c>
      <c r="V50" s="6">
        <f t="shared" si="23"/>
        <v>0</v>
      </c>
      <c r="W50" s="23">
        <f t="shared" si="25"/>
        <v>31.907645435320262</v>
      </c>
      <c r="X50" s="26">
        <f t="shared" si="26"/>
        <v>29.167025758990594</v>
      </c>
      <c r="Y50" s="27">
        <f t="shared" si="27"/>
        <v>31.177527611879245</v>
      </c>
      <c r="Z50" s="5">
        <f t="shared" si="24"/>
        <v>0</v>
      </c>
      <c r="AA50" s="8">
        <f t="shared" si="13"/>
        <v>0</v>
      </c>
    </row>
    <row r="51" spans="1:27" ht="15">
      <c r="A51" s="10">
        <v>41661.708333333336</v>
      </c>
      <c r="B51" s="22">
        <v>385</v>
      </c>
      <c r="C51" s="22">
        <v>397</v>
      </c>
      <c r="D51" s="22">
        <v>0</v>
      </c>
      <c r="E51" s="16">
        <f t="shared" si="0"/>
        <v>782</v>
      </c>
      <c r="F51" s="46">
        <f t="shared" si="16"/>
        <v>18</v>
      </c>
      <c r="G51" s="45" t="str">
        <f t="shared" si="5"/>
        <v>Yes</v>
      </c>
      <c r="H51" s="19">
        <v>0</v>
      </c>
      <c r="I51" s="38">
        <v>57.754</v>
      </c>
      <c r="J51" s="18">
        <f t="shared" si="6"/>
        <v>0</v>
      </c>
      <c r="K51" s="39">
        <f t="shared" si="17"/>
        <v>0</v>
      </c>
      <c r="L51" s="29">
        <v>1465.7</v>
      </c>
      <c r="M51" s="92">
        <v>1470.6</v>
      </c>
      <c r="N51" s="21">
        <v>1305.858</v>
      </c>
      <c r="O51" s="17">
        <f t="shared" si="7"/>
        <v>0</v>
      </c>
      <c r="P51" s="17">
        <f t="shared" si="18"/>
        <v>0</v>
      </c>
      <c r="Q51" s="34">
        <f t="shared" si="19"/>
        <v>0</v>
      </c>
      <c r="R51" s="22">
        <f t="shared" si="20"/>
        <v>0</v>
      </c>
      <c r="S51" s="22">
        <f t="shared" si="21"/>
        <v>0</v>
      </c>
      <c r="T51" s="22">
        <f t="shared" si="22"/>
        <v>0</v>
      </c>
      <c r="U51" s="4">
        <v>0</v>
      </c>
      <c r="V51" s="6">
        <f t="shared" si="23"/>
        <v>0</v>
      </c>
      <c r="W51" s="23">
        <f t="shared" si="25"/>
        <v>31.907645435320262</v>
      </c>
      <c r="X51" s="26">
        <f t="shared" si="26"/>
        <v>29.167025758990594</v>
      </c>
      <c r="Y51" s="27">
        <f t="shared" si="27"/>
        <v>31.177527611879245</v>
      </c>
      <c r="Z51" s="5">
        <f t="shared" si="24"/>
        <v>0</v>
      </c>
      <c r="AA51" s="8">
        <f t="shared" si="13"/>
        <v>0</v>
      </c>
    </row>
    <row r="52" spans="1:27" ht="15">
      <c r="A52" s="10">
        <v>41661.75</v>
      </c>
      <c r="B52" s="22">
        <v>385</v>
      </c>
      <c r="C52" s="22">
        <v>397</v>
      </c>
      <c r="D52" s="22">
        <v>0</v>
      </c>
      <c r="E52" s="16">
        <f t="shared" si="0"/>
        <v>782</v>
      </c>
      <c r="F52" s="46">
        <f t="shared" si="16"/>
        <v>19</v>
      </c>
      <c r="G52" s="45" t="str">
        <f t="shared" si="5"/>
        <v>Yes</v>
      </c>
      <c r="H52" s="19">
        <v>0</v>
      </c>
      <c r="I52" s="38">
        <v>54.77</v>
      </c>
      <c r="J52" s="18">
        <f t="shared" si="6"/>
        <v>0</v>
      </c>
      <c r="K52" s="39">
        <f t="shared" si="17"/>
        <v>0</v>
      </c>
      <c r="L52" s="29">
        <v>1432</v>
      </c>
      <c r="M52" s="92">
        <v>1468.75</v>
      </c>
      <c r="N52" s="21">
        <v>1329.217</v>
      </c>
      <c r="O52" s="17">
        <f t="shared" si="7"/>
        <v>0</v>
      </c>
      <c r="P52" s="17">
        <f t="shared" si="18"/>
        <v>0</v>
      </c>
      <c r="Q52" s="34">
        <f t="shared" si="19"/>
        <v>0</v>
      </c>
      <c r="R52" s="22">
        <f t="shared" si="20"/>
        <v>0</v>
      </c>
      <c r="S52" s="22">
        <f t="shared" si="21"/>
        <v>0</v>
      </c>
      <c r="T52" s="22">
        <f t="shared" si="22"/>
        <v>0</v>
      </c>
      <c r="U52" s="4">
        <v>0</v>
      </c>
      <c r="V52" s="6">
        <f t="shared" si="23"/>
        <v>0</v>
      </c>
      <c r="W52" s="23">
        <f t="shared" si="25"/>
        <v>31.907645435320262</v>
      </c>
      <c r="X52" s="26">
        <f t="shared" si="26"/>
        <v>29.167025758990594</v>
      </c>
      <c r="Y52" s="27">
        <f t="shared" si="27"/>
        <v>31.177527611879245</v>
      </c>
      <c r="Z52" s="5">
        <f t="shared" si="24"/>
        <v>0</v>
      </c>
      <c r="AA52" s="8">
        <f t="shared" si="13"/>
        <v>0</v>
      </c>
    </row>
    <row r="53" spans="1:27" ht="15">
      <c r="A53" s="10">
        <v>41661.791666666664</v>
      </c>
      <c r="B53" s="22">
        <v>385</v>
      </c>
      <c r="C53" s="22">
        <v>397</v>
      </c>
      <c r="D53" s="22">
        <v>0</v>
      </c>
      <c r="E53" s="16">
        <f t="shared" si="0"/>
        <v>782</v>
      </c>
      <c r="F53" s="46">
        <f t="shared" si="16"/>
        <v>20</v>
      </c>
      <c r="G53" s="45" t="str">
        <f t="shared" si="5"/>
        <v>Yes</v>
      </c>
      <c r="H53" s="19">
        <v>0</v>
      </c>
      <c r="I53" s="38">
        <v>56.69</v>
      </c>
      <c r="J53" s="18">
        <f t="shared" si="6"/>
        <v>0</v>
      </c>
      <c r="K53" s="39">
        <f t="shared" si="17"/>
        <v>0</v>
      </c>
      <c r="L53" s="29">
        <v>1434.1499999999999</v>
      </c>
      <c r="M53" s="92">
        <v>1462.75</v>
      </c>
      <c r="N53" s="21">
        <v>1317.483</v>
      </c>
      <c r="O53" s="17">
        <f t="shared" si="7"/>
        <v>0</v>
      </c>
      <c r="P53" s="17">
        <f t="shared" si="18"/>
        <v>0</v>
      </c>
      <c r="Q53" s="34">
        <f t="shared" si="19"/>
        <v>0</v>
      </c>
      <c r="R53" s="22">
        <f t="shared" si="20"/>
        <v>0</v>
      </c>
      <c r="S53" s="22">
        <f t="shared" si="21"/>
        <v>0</v>
      </c>
      <c r="T53" s="22">
        <f t="shared" si="22"/>
        <v>0</v>
      </c>
      <c r="U53" s="4">
        <v>0</v>
      </c>
      <c r="V53" s="6">
        <f t="shared" si="23"/>
        <v>0</v>
      </c>
      <c r="W53" s="23">
        <f t="shared" si="25"/>
        <v>31.907645435320262</v>
      </c>
      <c r="X53" s="26">
        <f t="shared" si="26"/>
        <v>29.167025758990594</v>
      </c>
      <c r="Y53" s="27">
        <f t="shared" si="27"/>
        <v>31.177527611879245</v>
      </c>
      <c r="Z53" s="5">
        <f t="shared" si="24"/>
        <v>0</v>
      </c>
      <c r="AA53" s="8">
        <f t="shared" si="13"/>
        <v>0</v>
      </c>
    </row>
    <row r="54" spans="1:27" ht="15">
      <c r="A54" s="10">
        <v>41661.833333333336</v>
      </c>
      <c r="B54" s="22">
        <v>385</v>
      </c>
      <c r="C54" s="22">
        <v>397</v>
      </c>
      <c r="D54" s="22">
        <v>0</v>
      </c>
      <c r="E54" s="16">
        <f t="shared" si="0"/>
        <v>782</v>
      </c>
      <c r="F54" s="46">
        <f t="shared" si="16"/>
        <v>21</v>
      </c>
      <c r="G54" s="45" t="str">
        <f t="shared" si="5"/>
        <v>Yes</v>
      </c>
      <c r="H54" s="19">
        <v>0</v>
      </c>
      <c r="I54" s="38">
        <v>56.001</v>
      </c>
      <c r="J54" s="18">
        <f t="shared" si="6"/>
        <v>0</v>
      </c>
      <c r="K54" s="39">
        <f t="shared" si="17"/>
        <v>0</v>
      </c>
      <c r="L54" s="29">
        <v>1448.4499999999998</v>
      </c>
      <c r="M54" s="92">
        <v>1451.9</v>
      </c>
      <c r="N54" s="21">
        <v>1297.068</v>
      </c>
      <c r="O54" s="17">
        <f t="shared" si="7"/>
        <v>0</v>
      </c>
      <c r="P54" s="17">
        <f t="shared" si="18"/>
        <v>0</v>
      </c>
      <c r="Q54" s="34">
        <f t="shared" si="19"/>
        <v>0</v>
      </c>
      <c r="R54" s="22">
        <f t="shared" si="20"/>
        <v>0</v>
      </c>
      <c r="S54" s="22">
        <f t="shared" si="21"/>
        <v>0</v>
      </c>
      <c r="T54" s="22">
        <f t="shared" si="22"/>
        <v>0</v>
      </c>
      <c r="U54" s="4">
        <v>0</v>
      </c>
      <c r="V54" s="6">
        <f t="shared" si="23"/>
        <v>0</v>
      </c>
      <c r="W54" s="23">
        <f t="shared" si="25"/>
        <v>31.907645435320262</v>
      </c>
      <c r="X54" s="26">
        <f t="shared" si="26"/>
        <v>29.167025758990594</v>
      </c>
      <c r="Y54" s="27">
        <f t="shared" si="27"/>
        <v>31.177527611879245</v>
      </c>
      <c r="Z54" s="5">
        <f t="shared" si="24"/>
        <v>0</v>
      </c>
      <c r="AA54" s="8">
        <f t="shared" si="13"/>
        <v>0</v>
      </c>
    </row>
    <row r="55" spans="1:27" ht="15">
      <c r="A55" s="10">
        <v>41661.875</v>
      </c>
      <c r="B55" s="22">
        <v>385</v>
      </c>
      <c r="C55" s="22">
        <v>0</v>
      </c>
      <c r="D55" s="22">
        <v>0</v>
      </c>
      <c r="E55" s="16">
        <f t="shared" si="0"/>
        <v>385</v>
      </c>
      <c r="F55" s="46">
        <f t="shared" si="16"/>
        <v>22</v>
      </c>
      <c r="G55" s="45" t="str">
        <f t="shared" si="5"/>
        <v>Yes</v>
      </c>
      <c r="H55" s="19">
        <v>0</v>
      </c>
      <c r="I55" s="38">
        <v>55.089</v>
      </c>
      <c r="J55" s="18">
        <f t="shared" si="6"/>
        <v>0</v>
      </c>
      <c r="K55" s="39">
        <f t="shared" si="17"/>
        <v>0</v>
      </c>
      <c r="L55" s="29">
        <v>1469.05</v>
      </c>
      <c r="M55" s="92">
        <v>1475.45</v>
      </c>
      <c r="N55" s="21">
        <v>1269.656</v>
      </c>
      <c r="O55" s="17">
        <f t="shared" si="7"/>
        <v>0</v>
      </c>
      <c r="P55" s="17">
        <f t="shared" si="18"/>
        <v>0</v>
      </c>
      <c r="Q55" s="34">
        <f t="shared" si="19"/>
        <v>0</v>
      </c>
      <c r="R55" s="22">
        <f t="shared" si="20"/>
        <v>0</v>
      </c>
      <c r="S55" s="22">
        <f t="shared" si="21"/>
        <v>0</v>
      </c>
      <c r="T55" s="22">
        <f t="shared" si="22"/>
        <v>0</v>
      </c>
      <c r="U55" s="4">
        <v>0</v>
      </c>
      <c r="V55" s="6">
        <f t="shared" si="23"/>
        <v>0</v>
      </c>
      <c r="W55" s="23">
        <f t="shared" si="25"/>
        <v>31.907645435320262</v>
      </c>
      <c r="X55" s="26">
        <f t="shared" si="26"/>
        <v>29.167025758990594</v>
      </c>
      <c r="Y55" s="27">
        <f t="shared" si="27"/>
        <v>31.177527611879245</v>
      </c>
      <c r="Z55" s="5">
        <f t="shared" si="24"/>
        <v>0</v>
      </c>
      <c r="AA55" s="8">
        <f t="shared" si="13"/>
        <v>0</v>
      </c>
    </row>
    <row r="56" spans="1:27" ht="15">
      <c r="A56" s="10">
        <v>41661.916666666664</v>
      </c>
      <c r="B56" s="22">
        <v>385</v>
      </c>
      <c r="C56" s="22">
        <v>0</v>
      </c>
      <c r="D56" s="22">
        <v>0</v>
      </c>
      <c r="E56" s="16">
        <f t="shared" si="0"/>
        <v>385</v>
      </c>
      <c r="F56" s="46">
        <f t="shared" si="16"/>
        <v>23</v>
      </c>
      <c r="G56" s="45" t="str">
        <f t="shared" si="5"/>
        <v>Yes</v>
      </c>
      <c r="H56" s="19">
        <v>0</v>
      </c>
      <c r="I56" s="38">
        <v>54.403</v>
      </c>
      <c r="J56" s="18">
        <f t="shared" si="6"/>
        <v>0</v>
      </c>
      <c r="K56" s="39">
        <f t="shared" si="17"/>
        <v>0</v>
      </c>
      <c r="L56" s="29">
        <v>1468.25</v>
      </c>
      <c r="M56" s="92">
        <v>1480.6</v>
      </c>
      <c r="N56" s="21">
        <v>1247.607</v>
      </c>
      <c r="O56" s="17">
        <f t="shared" si="7"/>
        <v>0</v>
      </c>
      <c r="P56" s="17">
        <f t="shared" si="18"/>
        <v>0</v>
      </c>
      <c r="Q56" s="34">
        <f t="shared" si="19"/>
        <v>0</v>
      </c>
      <c r="R56" s="22">
        <f t="shared" si="20"/>
        <v>0</v>
      </c>
      <c r="S56" s="22">
        <f t="shared" si="21"/>
        <v>0</v>
      </c>
      <c r="T56" s="22">
        <f t="shared" si="22"/>
        <v>0</v>
      </c>
      <c r="U56" s="4">
        <v>0</v>
      </c>
      <c r="V56" s="6">
        <f t="shared" si="23"/>
        <v>0</v>
      </c>
      <c r="W56" s="23">
        <f t="shared" si="25"/>
        <v>31.907645435320262</v>
      </c>
      <c r="X56" s="26">
        <f t="shared" si="26"/>
        <v>29.167025758990594</v>
      </c>
      <c r="Y56" s="27">
        <f t="shared" si="27"/>
        <v>31.177527611879245</v>
      </c>
      <c r="Z56" s="5">
        <f t="shared" si="24"/>
        <v>0</v>
      </c>
      <c r="AA56" s="8">
        <f t="shared" si="13"/>
        <v>0</v>
      </c>
    </row>
    <row r="57" spans="1:27" ht="15.75" thickBot="1">
      <c r="A57" s="11">
        <v>41661.958333333336</v>
      </c>
      <c r="B57" s="22">
        <v>385</v>
      </c>
      <c r="C57" s="22">
        <v>0</v>
      </c>
      <c r="D57" s="22">
        <v>0</v>
      </c>
      <c r="E57" s="16">
        <f t="shared" si="0"/>
        <v>385</v>
      </c>
      <c r="F57" s="46">
        <f t="shared" si="16"/>
        <v>24</v>
      </c>
      <c r="G57" s="45" t="str">
        <f t="shared" si="5"/>
        <v>Yes</v>
      </c>
      <c r="H57" s="19">
        <v>0</v>
      </c>
      <c r="I57" s="38">
        <v>52.595</v>
      </c>
      <c r="J57" s="18">
        <f t="shared" si="6"/>
        <v>0</v>
      </c>
      <c r="K57" s="39">
        <f t="shared" si="17"/>
        <v>0</v>
      </c>
      <c r="L57" s="29">
        <v>1475.75</v>
      </c>
      <c r="M57" s="92">
        <v>1499.05</v>
      </c>
      <c r="N57" s="21">
        <v>1212.488</v>
      </c>
      <c r="O57" s="17">
        <f t="shared" si="7"/>
        <v>0</v>
      </c>
      <c r="P57" s="17">
        <f t="shared" si="18"/>
        <v>0</v>
      </c>
      <c r="Q57" s="34">
        <f t="shared" si="19"/>
        <v>0</v>
      </c>
      <c r="R57" s="22">
        <f t="shared" si="20"/>
        <v>0</v>
      </c>
      <c r="S57" s="22">
        <f t="shared" si="21"/>
        <v>0</v>
      </c>
      <c r="T57" s="22">
        <f t="shared" si="22"/>
        <v>0</v>
      </c>
      <c r="U57" s="4">
        <v>0</v>
      </c>
      <c r="V57" s="6">
        <f>(R56+S56+T56)*U56</f>
        <v>0</v>
      </c>
      <c r="W57" s="23">
        <f t="shared" si="25"/>
        <v>31.907645435320262</v>
      </c>
      <c r="X57" s="26">
        <f t="shared" si="26"/>
        <v>29.167025758990594</v>
      </c>
      <c r="Y57" s="27">
        <f t="shared" si="27"/>
        <v>31.177527611879245</v>
      </c>
      <c r="Z57" s="5">
        <f>(R56*W56)+(S56*X56)+(T56*Y56)</f>
        <v>0</v>
      </c>
      <c r="AA57" s="8">
        <f t="shared" si="13"/>
        <v>0</v>
      </c>
    </row>
    <row r="58" spans="1:27" ht="15.75" thickBot="1">
      <c r="A58" s="1" t="s">
        <v>24</v>
      </c>
      <c r="AA58" s="7">
        <f>SUM(AA34:AA57)</f>
        <v>0</v>
      </c>
    </row>
    <row r="59" spans="1:27" ht="15">
      <c r="A59" s="1" t="s">
        <v>43</v>
      </c>
      <c r="AA59" s="13"/>
    </row>
    <row r="60" spans="1:27" ht="15">
      <c r="A60" s="1" t="s">
        <v>44</v>
      </c>
      <c r="AA60" s="13"/>
    </row>
    <row r="61" ht="15">
      <c r="A61" s="1" t="s">
        <v>42</v>
      </c>
    </row>
  </sheetData>
  <sheetProtection/>
  <mergeCells count="53">
    <mergeCell ref="R3:T3"/>
    <mergeCell ref="B3:D3"/>
    <mergeCell ref="Q4:Q5"/>
    <mergeCell ref="H4:H5"/>
    <mergeCell ref="K4:K5"/>
    <mergeCell ref="F6:F8"/>
    <mergeCell ref="G6:G8"/>
    <mergeCell ref="I4:I5"/>
    <mergeCell ref="P6:P8"/>
    <mergeCell ref="H6:H8"/>
    <mergeCell ref="U4:U5"/>
    <mergeCell ref="V4:V5"/>
    <mergeCell ref="M6:M8"/>
    <mergeCell ref="N6:N8"/>
    <mergeCell ref="J6:J8"/>
    <mergeCell ref="S6:S8"/>
    <mergeCell ref="W2:Y2"/>
    <mergeCell ref="E4:E5"/>
    <mergeCell ref="J4:J5"/>
    <mergeCell ref="L4:L5"/>
    <mergeCell ref="W3:Y3"/>
    <mergeCell ref="X6:X8"/>
    <mergeCell ref="Q6:Q8"/>
    <mergeCell ref="T6:T8"/>
    <mergeCell ref="R6:R8"/>
    <mergeCell ref="E6:E8"/>
    <mergeCell ref="A4:A5"/>
    <mergeCell ref="B4:D5"/>
    <mergeCell ref="M4:M5"/>
    <mergeCell ref="N4:N5"/>
    <mergeCell ref="P4:P5"/>
    <mergeCell ref="I6:I8"/>
    <mergeCell ref="C6:C8"/>
    <mergeCell ref="AA6:AA8"/>
    <mergeCell ref="AA4:AA5"/>
    <mergeCell ref="U6:U8"/>
    <mergeCell ref="V6:V8"/>
    <mergeCell ref="W6:W8"/>
    <mergeCell ref="R4:T5"/>
    <mergeCell ref="Z6:Z8"/>
    <mergeCell ref="Z4:Z5"/>
    <mergeCell ref="W4:Y5"/>
    <mergeCell ref="Y6:Y8"/>
    <mergeCell ref="R2:T2"/>
    <mergeCell ref="B1:K1"/>
    <mergeCell ref="O4:O5"/>
    <mergeCell ref="O6:O8"/>
    <mergeCell ref="M1:P1"/>
    <mergeCell ref="L6:L8"/>
    <mergeCell ref="B6:B8"/>
    <mergeCell ref="D6:D8"/>
    <mergeCell ref="K6:K8"/>
    <mergeCell ref="B2:D2"/>
  </mergeCells>
  <printOptions/>
  <pageMargins left="0.25" right="0.25" top="0.75" bottom="0.75" header="0.3" footer="0.3"/>
  <pageSetup fitToHeight="1" fitToWidth="1" horizontalDpi="600" verticalDpi="600" orientation="landscape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Lila P Munsey</dc:creator>
  <cp:keywords/>
  <dc:description/>
  <cp:lastModifiedBy>AEP</cp:lastModifiedBy>
  <cp:lastPrinted>2014-04-16T14:08:16Z</cp:lastPrinted>
  <dcterms:created xsi:type="dcterms:W3CDTF">2014-02-26T19:23:10Z</dcterms:created>
  <dcterms:modified xsi:type="dcterms:W3CDTF">2014-09-12T18:42:04Z</dcterms:modified>
  <cp:category/>
  <cp:version/>
  <cp:contentType/>
  <cp:contentStatus/>
</cp:coreProperties>
</file>