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5" windowWidth="19230" windowHeight="5610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0">'INPUT'!$A$2:$J$54</definedName>
    <definedName name="_xlnm.Print_Area" localSheetId="1">'TONS INVENTORY'!$A$1:$F$33</definedName>
  </definedNames>
  <calcPr fullCalcOnLoad="1"/>
</workbook>
</file>

<file path=xl/comments1.xml><?xml version="1.0" encoding="utf-8"?>
<comments xmlns="http://schemas.openxmlformats.org/spreadsheetml/2006/main">
  <authors>
    <author>AEP</author>
    <author>The Great One</author>
  </authors>
  <commentList>
    <comment ref="A35" authorId="0">
      <text>
        <r>
          <rPr>
            <b/>
            <sz val="9"/>
            <rFont val="Tahoma"/>
            <family val="2"/>
          </rPr>
          <t>AEP:</t>
        </r>
        <r>
          <rPr>
            <sz val="9"/>
            <rFont val="Tahoma"/>
            <family val="2"/>
          </rPr>
          <t xml:space="preserve">
Comtrac quality module, report view, burn analysis detail report, total by unit</t>
        </r>
      </text>
    </comment>
    <comment ref="I19" authorId="1">
      <text>
        <r>
          <rPr>
            <b/>
            <sz val="9"/>
            <rFont val="Tahoma"/>
            <family val="2"/>
          </rPr>
          <t>Brian Frantz:</t>
        </r>
        <r>
          <rPr>
            <sz val="9"/>
            <rFont val="Tahoma"/>
            <family val="2"/>
          </rPr>
          <t xml:space="preserve">
input CCT transfers out in here</t>
        </r>
      </text>
    </comment>
  </commentList>
</comments>
</file>

<file path=xl/sharedStrings.xml><?xml version="1.0" encoding="utf-8"?>
<sst xmlns="http://schemas.openxmlformats.org/spreadsheetml/2006/main" count="142" uniqueCount="75">
  <si>
    <t>GAVIN</t>
  </si>
  <si>
    <t>PLANT</t>
  </si>
  <si>
    <t>KAMMER</t>
  </si>
  <si>
    <t>MITCHELL</t>
  </si>
  <si>
    <t>TOTAL</t>
  </si>
  <si>
    <t>DIFFERENCE</t>
  </si>
  <si>
    <t xml:space="preserve">UNLOADED </t>
  </si>
  <si>
    <t>TONS RECEIVED</t>
  </si>
  <si>
    <t>TONS RECEIVED (FROM FDR COAL INVENTORY OR SUBOFFICE REPORT)</t>
  </si>
  <si>
    <t>RECEIVED</t>
  </si>
  <si>
    <t xml:space="preserve">TRANSFERS FROM  </t>
  </si>
  <si>
    <t>OTHER PILES</t>
  </si>
  <si>
    <t>TONS CONSUMED (FROM FDR COAL INVENTORY OR SUBOFFICE REPORT)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</si>
  <si>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</si>
  <si>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</si>
  <si>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</si>
  <si>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</si>
  <si>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</si>
  <si>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</si>
  <si>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</si>
  <si>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</si>
  <si>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UNIT 1</t>
  </si>
  <si>
    <t>BTU/LB</t>
  </si>
  <si>
    <t>AS-FIRED QUALITY FACTORS (FROM FDR COAL RECEIPT/CONSUMPTION ANALYSIS)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</si>
  <si>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</si>
  <si>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</si>
  <si>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</si>
  <si>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</si>
  <si>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</si>
  <si>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</si>
  <si>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</si>
  <si>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</si>
  <si>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</si>
  <si>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</si>
  <si>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</si>
  <si>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</si>
  <si>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</si>
  <si>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</si>
  <si>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</si>
  <si>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</si>
  <si>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</si>
  <si>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</si>
  <si>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</si>
  <si>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</si>
  <si>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</si>
  <si>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</si>
  <si>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</si>
  <si>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</si>
  <si>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 xml:space="preserve">RECONCILIATION OF COAL TONS ENDING INVENTORY </t>
  </si>
  <si>
    <t>INVENTORY</t>
  </si>
  <si>
    <t>ON HAND</t>
  </si>
  <si>
    <t>* USE ROLLCLEAR MACRO TO VALUE COPY ENDING INVENTORY TO BEGINNING INVENTORY AT THE START OF CLOSING.</t>
  </si>
  <si>
    <t>TONS CONSUMED-SURVEY ADJ (FROM FDR COAL INVENTORY, GADS, OR SURVEY LETTERS)</t>
  </si>
  <si>
    <t>OTHER</t>
  </si>
  <si>
    <t>ENDING INVENT (FDR COAL INVENTORY/SUBOFFICE REPT)</t>
  </si>
  <si>
    <t>PRIOR MONTH</t>
  </si>
  <si>
    <t>TRUE UP</t>
  </si>
  <si>
    <t xml:space="preserve">WEIGHT </t>
  </si>
  <si>
    <t>ADJUSTMENTS</t>
  </si>
  <si>
    <t xml:space="preserve">TRANSFERS </t>
  </si>
  <si>
    <t>WEIGHT GAIN-MUSK</t>
  </si>
  <si>
    <t>INV ADJ-CCT</t>
  </si>
  <si>
    <t>COAL TRANSFERS IN (OUT) / WT ADJ</t>
  </si>
  <si>
    <t xml:space="preserve"> IN /(OUT)</t>
  </si>
  <si>
    <t>CCT MITCHELL</t>
  </si>
  <si>
    <t xml:space="preserve">MITCHELL IN TRANSIT </t>
  </si>
  <si>
    <t>(SUBOFFICE)</t>
  </si>
  <si>
    <t>TRNSF FR</t>
  </si>
  <si>
    <t>MITCHELL HIGH SULFUR</t>
  </si>
  <si>
    <t>MITCHELL LOW SULFUR</t>
  </si>
  <si>
    <t>KENTUCKY POWER</t>
  </si>
  <si>
    <t xml:space="preserve">KENTUCKY POWER </t>
  </si>
  <si>
    <t>UNIT 1 NET GEN</t>
  </si>
  <si>
    <t>UNIT 2 NET GEN</t>
  </si>
  <si>
    <t>TOTAL PLANT NET GEN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</si>
</sst>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0_);\(0\)"/>
    <numFmt numFmtId="168" formatCode="_(* #,##0.0_);_(* \(#,##0.0\);_(* &quot;-&quot;??_);_(@_)"/>
    <numFmt numFmtId="169" formatCode="_(* #,##0_);_(* \(#,##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37" fontId="0" fillId="0" borderId="12" xfId="0" applyNumberFormat="1" applyBorder="1" applyAlignment="1">
      <alignment/>
    </xf>
    <xf numFmtId="37" fontId="0" fillId="33" borderId="14" xfId="0" applyNumberFormat="1" applyFill="1" applyBorder="1" applyAlignment="1">
      <alignment/>
    </xf>
    <xf numFmtId="0" fontId="0" fillId="0" borderId="15" xfId="0" applyBorder="1" applyAlignment="1">
      <alignment/>
    </xf>
    <xf numFmtId="39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39" fontId="0" fillId="33" borderId="18" xfId="0" applyNumberFormat="1" applyFill="1" applyBorder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37" fontId="3" fillId="33" borderId="0" xfId="0" applyNumberFormat="1" applyFont="1" applyFill="1" applyAlignment="1">
      <alignment/>
    </xf>
    <xf numFmtId="39" fontId="0" fillId="33" borderId="0" xfId="0" applyNumberFormat="1" applyFill="1" applyBorder="1" applyAlignment="1">
      <alignment/>
    </xf>
    <xf numFmtId="39" fontId="0" fillId="33" borderId="10" xfId="0" applyNumberForma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7" fillId="0" borderId="22" xfId="0" applyFont="1" applyBorder="1" applyAlignment="1">
      <alignment/>
    </xf>
    <xf numFmtId="39" fontId="0" fillId="0" borderId="23" xfId="0" applyNumberFormat="1" applyFont="1" applyBorder="1" applyAlignment="1">
      <alignment/>
    </xf>
    <xf numFmtId="39" fontId="0" fillId="0" borderId="28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39" fontId="0" fillId="0" borderId="0" xfId="0" applyNumberFormat="1" applyFill="1" applyAlignment="1">
      <alignment horizontal="right"/>
    </xf>
    <xf numFmtId="37" fontId="3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11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39" fontId="0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Font="1" applyFill="1" applyAlignment="1">
      <alignment/>
    </xf>
    <xf numFmtId="0" fontId="0" fillId="35" borderId="0" xfId="0" applyFill="1" applyAlignment="1">
      <alignment/>
    </xf>
    <xf numFmtId="39" fontId="3" fillId="35" borderId="0" xfId="0" applyNumberFormat="1" applyFont="1" applyFill="1" applyAlignment="1">
      <alignment/>
    </xf>
    <xf numFmtId="39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39" fontId="47" fillId="0" borderId="0" xfId="0" applyNumberFormat="1" applyFont="1" applyAlignment="1">
      <alignment/>
    </xf>
    <xf numFmtId="0" fontId="0" fillId="34" borderId="0" xfId="0" applyFill="1" applyAlignment="1">
      <alignment/>
    </xf>
    <xf numFmtId="169" fontId="0" fillId="34" borderId="0" xfId="42" applyNumberFormat="1" applyFont="1" applyFill="1" applyAlignment="1">
      <alignment/>
    </xf>
    <xf numFmtId="169" fontId="48" fillId="34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TAL CO"/>
      <sheetName val="MITCHELL"/>
      <sheetName val="MITCHELL HIGH SULFUR"/>
      <sheetName val="MITCHELL LOW SULFUR"/>
      <sheetName val="MITCHELL KPCO"/>
      <sheetName val="MITCHELL KPCO HIGH SULFUR"/>
      <sheetName val="MITCHELL KPCO LOW SULFUR"/>
      <sheetName val="MITCHELL OPCO"/>
      <sheetName val="MITCHELL OPCO HIGH SULFUR"/>
      <sheetName val="MITCHELL OPCO LOW SULFUR"/>
      <sheetName val="PRIN GEN"/>
      <sheetName val="CONTROLS"/>
      <sheetName val="CARD CONSUMED"/>
    </sheetNames>
    <sheetDataSet>
      <sheetData sheetId="2">
        <row r="22">
          <cell r="B22">
            <v>248228.28000000003</v>
          </cell>
        </row>
      </sheetData>
      <sheetData sheetId="3">
        <row r="22">
          <cell r="B22">
            <v>96016.15999999997</v>
          </cell>
        </row>
      </sheetData>
      <sheetData sheetId="4">
        <row r="22">
          <cell r="B22">
            <v>152212.12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  <sheetName val="BIG SANDY CM"/>
      <sheetName val="BIG SANDY PM"/>
    </sheetNames>
    <sheetDataSet>
      <sheetData sheetId="2">
        <row r="3">
          <cell r="A3" t="str">
            <v>JUNE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57"/>
  <sheetViews>
    <sheetView tabSelected="1" zoomScale="80" zoomScaleNormal="80" zoomScalePageLayoutView="0" workbookViewId="0" topLeftCell="A16">
      <selection activeCell="B56" sqref="B56"/>
    </sheetView>
  </sheetViews>
  <sheetFormatPr defaultColWidth="9.140625" defaultRowHeight="12.75"/>
  <cols>
    <col min="1" max="1" width="29.7109375" style="0" bestFit="1" customWidth="1"/>
    <col min="2" max="2" width="18.8515625" style="0" bestFit="1" customWidth="1"/>
    <col min="3" max="3" width="23.00390625" style="0" bestFit="1" customWidth="1"/>
    <col min="4" max="4" width="21.140625" style="0" bestFit="1" customWidth="1"/>
    <col min="5" max="5" width="23.00390625" style="0" customWidth="1"/>
    <col min="6" max="6" width="17.8515625" style="0" bestFit="1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9.8515625" style="0" bestFit="1" customWidth="1"/>
  </cols>
  <sheetData>
    <row r="2" spans="1:10" ht="12.7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 t="s">
        <v>30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6" t="str">
        <f>'[2]AP DIST CONTROL'!$A$3:$B$3</f>
        <v>JUNE 2014</v>
      </c>
      <c r="B4" s="76"/>
      <c r="C4" s="76"/>
      <c r="D4" s="76"/>
      <c r="E4" s="76"/>
      <c r="F4" s="76"/>
      <c r="G4" s="76"/>
      <c r="H4" s="76"/>
      <c r="I4" s="76"/>
      <c r="J4" s="76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73" t="s">
        <v>8</v>
      </c>
      <c r="B7" s="73"/>
      <c r="C7" s="73"/>
      <c r="D7" s="73"/>
      <c r="E7" s="73"/>
      <c r="F7" s="73"/>
    </row>
    <row r="8" spans="1:9" ht="12.75">
      <c r="A8" s="2"/>
      <c r="B8" s="2"/>
      <c r="C8" s="1"/>
      <c r="D8" s="1"/>
      <c r="I8" s="11"/>
    </row>
    <row r="9" spans="1:10" ht="12.75">
      <c r="A9" s="3"/>
      <c r="B9" s="4" t="s">
        <v>6</v>
      </c>
      <c r="C9" s="4" t="s">
        <v>10</v>
      </c>
      <c r="D9" s="4" t="s">
        <v>57</v>
      </c>
      <c r="E9" s="4" t="s">
        <v>59</v>
      </c>
      <c r="F9" s="4" t="s">
        <v>4</v>
      </c>
      <c r="H9" s="4" t="s">
        <v>55</v>
      </c>
      <c r="I9" s="4" t="s">
        <v>67</v>
      </c>
      <c r="J9" s="4" t="s">
        <v>67</v>
      </c>
    </row>
    <row r="10" spans="1:10" ht="12.75">
      <c r="A10" s="5" t="s">
        <v>1</v>
      </c>
      <c r="B10" s="5" t="s">
        <v>7</v>
      </c>
      <c r="C10" s="5" t="s">
        <v>11</v>
      </c>
      <c r="D10" s="5" t="s">
        <v>58</v>
      </c>
      <c r="E10" s="5" t="s">
        <v>63</v>
      </c>
      <c r="F10" s="5" t="s">
        <v>9</v>
      </c>
      <c r="H10" s="50" t="s">
        <v>56</v>
      </c>
      <c r="I10" s="50" t="s">
        <v>0</v>
      </c>
      <c r="J10" s="50" t="s">
        <v>2</v>
      </c>
    </row>
    <row r="11" spans="1:10" ht="12.75">
      <c r="A11" s="63" t="s">
        <v>3</v>
      </c>
      <c r="B11" s="64">
        <v>0</v>
      </c>
      <c r="C11" s="64">
        <v>0</v>
      </c>
      <c r="D11" s="64">
        <v>0</v>
      </c>
      <c r="E11" s="64">
        <v>0</v>
      </c>
      <c r="F11" s="65">
        <f>+B11+C11+D11+E11</f>
        <v>0</v>
      </c>
      <c r="H11" s="8">
        <v>0</v>
      </c>
      <c r="I11" s="8">
        <v>0</v>
      </c>
      <c r="J11" s="8">
        <v>0</v>
      </c>
    </row>
    <row r="12" spans="1:10" ht="12.75">
      <c r="A12" s="66" t="s">
        <v>68</v>
      </c>
      <c r="B12" s="71">
        <f>107160-1715.8</f>
        <v>105444.2</v>
      </c>
      <c r="C12" s="71">
        <v>0</v>
      </c>
      <c r="D12" s="71">
        <v>0</v>
      </c>
      <c r="E12" s="71">
        <v>0</v>
      </c>
      <c r="F12" s="57">
        <f>+B12+C12+D12+E12</f>
        <v>105444.2</v>
      </c>
      <c r="H12" s="8">
        <v>0</v>
      </c>
      <c r="I12" s="8">
        <v>0</v>
      </c>
      <c r="J12" s="8">
        <v>0</v>
      </c>
    </row>
    <row r="13" spans="1:10" ht="12.75">
      <c r="A13" s="66" t="s">
        <v>69</v>
      </c>
      <c r="B13" s="71">
        <v>136783.55</v>
      </c>
      <c r="C13" s="71">
        <v>0</v>
      </c>
      <c r="D13" s="71">
        <v>0</v>
      </c>
      <c r="E13" s="71">
        <v>0</v>
      </c>
      <c r="F13" s="57">
        <f>+B13+C13+D13+E13</f>
        <v>136783.55</v>
      </c>
      <c r="H13" s="8">
        <v>0</v>
      </c>
      <c r="I13" s="8">
        <v>0</v>
      </c>
      <c r="J13" s="8">
        <v>0</v>
      </c>
    </row>
    <row r="14" spans="1:10" ht="13.5" thickBot="1">
      <c r="A14" t="s">
        <v>4</v>
      </c>
      <c r="B14" s="8"/>
      <c r="C14" s="8"/>
      <c r="D14" s="8"/>
      <c r="E14" s="8"/>
      <c r="F14" s="9">
        <f>SUM(F11:F13)</f>
        <v>242227.75</v>
      </c>
      <c r="H14" s="8"/>
      <c r="I14" s="8"/>
      <c r="J14" s="8"/>
    </row>
    <row r="15" ht="13.5" thickTop="1"/>
    <row r="17" spans="1:10" ht="12.75">
      <c r="A17" s="73" t="s">
        <v>12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.75">
      <c r="A18" s="3"/>
      <c r="B18" s="4"/>
      <c r="C18" s="4"/>
      <c r="D18" s="4"/>
      <c r="E18" s="4"/>
      <c r="F18" s="4"/>
      <c r="G18" s="4"/>
      <c r="H18" s="4" t="s">
        <v>4</v>
      </c>
      <c r="I18" s="4" t="s">
        <v>19</v>
      </c>
      <c r="J18" s="4" t="s">
        <v>60</v>
      </c>
    </row>
    <row r="19" spans="1:10" ht="12.75">
      <c r="A19" s="5" t="s">
        <v>1</v>
      </c>
      <c r="B19" s="5" t="s">
        <v>21</v>
      </c>
      <c r="C19" s="5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5" t="s">
        <v>18</v>
      </c>
      <c r="I19" s="5" t="s">
        <v>20</v>
      </c>
      <c r="J19" s="5" t="s">
        <v>61</v>
      </c>
    </row>
    <row r="20" spans="1:10" ht="12.75">
      <c r="A20" s="63" t="s">
        <v>3</v>
      </c>
      <c r="B20" s="64">
        <v>0</v>
      </c>
      <c r="C20" s="64">
        <v>0</v>
      </c>
      <c r="D20" s="8">
        <v>0</v>
      </c>
      <c r="E20" s="8">
        <v>0</v>
      </c>
      <c r="F20" s="8">
        <v>0</v>
      </c>
      <c r="G20" s="8">
        <v>0</v>
      </c>
      <c r="H20" s="10">
        <f>SUM(B20:G20)</f>
        <v>0</v>
      </c>
      <c r="I20" s="8">
        <v>0</v>
      </c>
      <c r="J20" s="8">
        <v>0</v>
      </c>
    </row>
    <row r="21" spans="1:10" ht="12.75">
      <c r="A21" s="66" t="s">
        <v>68</v>
      </c>
      <c r="B21" s="71">
        <v>70847</v>
      </c>
      <c r="C21" s="71">
        <v>92279</v>
      </c>
      <c r="D21" s="8">
        <v>0</v>
      </c>
      <c r="E21" s="8">
        <v>0</v>
      </c>
      <c r="F21" s="8">
        <v>0</v>
      </c>
      <c r="G21" s="8">
        <v>0</v>
      </c>
      <c r="H21" s="10">
        <f>SUM(B21:G21)</f>
        <v>163126</v>
      </c>
      <c r="I21" s="8">
        <v>0</v>
      </c>
      <c r="J21" s="8">
        <v>0</v>
      </c>
    </row>
    <row r="22" spans="1:10" ht="12.75">
      <c r="A22" s="66" t="s">
        <v>69</v>
      </c>
      <c r="B22" s="71">
        <v>47345</v>
      </c>
      <c r="C22" s="71">
        <v>76276</v>
      </c>
      <c r="D22" s="8">
        <v>0</v>
      </c>
      <c r="E22" s="8">
        <v>0</v>
      </c>
      <c r="F22" s="8">
        <v>0</v>
      </c>
      <c r="G22" s="8">
        <v>0</v>
      </c>
      <c r="H22" s="10">
        <f>SUM(B22:G22)</f>
        <v>123621</v>
      </c>
      <c r="I22" s="8">
        <v>0</v>
      </c>
      <c r="J22" s="8">
        <v>0</v>
      </c>
    </row>
    <row r="23" spans="1:10" ht="13.5" thickBot="1">
      <c r="A23" t="s">
        <v>4</v>
      </c>
      <c r="B23" s="8"/>
      <c r="C23" s="8"/>
      <c r="D23" s="8"/>
      <c r="E23" s="8"/>
      <c r="F23" s="8"/>
      <c r="G23" s="8"/>
      <c r="H23" s="9">
        <f>SUM(H20:H22)</f>
        <v>286747</v>
      </c>
      <c r="I23" s="8"/>
      <c r="J23" s="8"/>
    </row>
    <row r="24" spans="2:10" ht="13.5" thickTop="1">
      <c r="B24" s="8"/>
      <c r="C24" s="8"/>
      <c r="D24" s="8"/>
      <c r="E24" s="8"/>
      <c r="F24" s="8"/>
      <c r="G24" s="8"/>
      <c r="I24" s="8"/>
      <c r="J24" s="8"/>
    </row>
    <row r="26" spans="1:8" ht="12.75">
      <c r="A26" s="73" t="s">
        <v>52</v>
      </c>
      <c r="B26" s="73"/>
      <c r="C26" s="73"/>
      <c r="D26" s="73"/>
      <c r="E26" s="73"/>
      <c r="F26" s="73"/>
      <c r="G26" s="73"/>
      <c r="H26" s="73"/>
    </row>
    <row r="27" spans="1:10" ht="12.75">
      <c r="A27" s="2"/>
      <c r="B27" s="2"/>
      <c r="C27" s="1"/>
      <c r="D27" s="1"/>
      <c r="J27" s="13"/>
    </row>
    <row r="28" spans="1:9" ht="12.75">
      <c r="A28" s="3"/>
      <c r="B28" s="4"/>
      <c r="C28" s="4"/>
      <c r="D28" s="4"/>
      <c r="E28" s="4"/>
      <c r="F28" s="4"/>
      <c r="G28" s="4"/>
      <c r="H28" s="4" t="s">
        <v>4</v>
      </c>
      <c r="I28" s="4" t="s">
        <v>19</v>
      </c>
    </row>
    <row r="29" spans="1:9" ht="12.75">
      <c r="A29" s="5" t="s">
        <v>1</v>
      </c>
      <c r="B29" s="5" t="s">
        <v>21</v>
      </c>
      <c r="C29" s="5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20</v>
      </c>
    </row>
    <row r="30" spans="1:9" s="19" customFormat="1" ht="12.75">
      <c r="A30" s="59" t="s">
        <v>68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57">
        <f>SUM(B30:G30)</f>
        <v>0</v>
      </c>
      <c r="I30" s="8">
        <v>0</v>
      </c>
    </row>
    <row r="31" spans="1:9" s="19" customFormat="1" ht="12.75">
      <c r="A31" s="59" t="s">
        <v>69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57">
        <f>SUM(B31:G31)</f>
        <v>0</v>
      </c>
      <c r="I31" s="8">
        <v>0</v>
      </c>
    </row>
    <row r="32" spans="1:9" ht="13.5" thickBot="1">
      <c r="A32" t="s">
        <v>4</v>
      </c>
      <c r="B32" s="8"/>
      <c r="C32" s="8"/>
      <c r="D32" s="8"/>
      <c r="E32" s="8"/>
      <c r="F32" s="8"/>
      <c r="G32" s="8"/>
      <c r="H32" s="9">
        <f>SUM(H30:H31)</f>
        <v>0</v>
      </c>
      <c r="I32" s="8"/>
    </row>
    <row r="33" spans="2:9" ht="13.5" thickTop="1">
      <c r="B33" s="8"/>
      <c r="C33" s="8"/>
      <c r="D33" s="8"/>
      <c r="E33" s="8"/>
      <c r="F33" s="8"/>
      <c r="G33" s="8"/>
      <c r="I33" s="8"/>
    </row>
    <row r="34" spans="2:9" ht="12.75">
      <c r="B34" s="8"/>
      <c r="C34" s="8"/>
      <c r="D34" s="8"/>
      <c r="E34" s="8"/>
      <c r="F34" s="8"/>
      <c r="G34" s="8"/>
      <c r="I34" s="8"/>
    </row>
    <row r="35" spans="1:6" ht="12.75">
      <c r="A35" s="73" t="s">
        <v>23</v>
      </c>
      <c r="B35" s="73"/>
      <c r="C35" s="73"/>
      <c r="D35" s="73"/>
      <c r="E35" s="73"/>
      <c r="F35" s="73"/>
    </row>
    <row r="36" spans="1:4" ht="12.75">
      <c r="A36" s="2"/>
      <c r="B36" s="2"/>
      <c r="C36" s="1"/>
      <c r="D36" s="1"/>
    </row>
    <row r="37" spans="1:8" ht="12.75">
      <c r="A37" s="3"/>
      <c r="B37" s="74" t="s">
        <v>22</v>
      </c>
      <c r="C37" s="74"/>
      <c r="D37" s="74"/>
      <c r="E37" s="74"/>
      <c r="F37" s="74"/>
      <c r="G37" s="74"/>
      <c r="H37" s="74"/>
    </row>
    <row r="38" spans="1:10" ht="12.75">
      <c r="A38" s="5" t="s">
        <v>1</v>
      </c>
      <c r="B38" s="5" t="s">
        <v>21</v>
      </c>
      <c r="C38" s="5" t="s">
        <v>13</v>
      </c>
      <c r="D38" s="5" t="s">
        <v>14</v>
      </c>
      <c r="E38" s="5" t="s">
        <v>15</v>
      </c>
      <c r="F38" s="5" t="s">
        <v>16</v>
      </c>
      <c r="G38" s="5" t="s">
        <v>17</v>
      </c>
      <c r="H38" s="56" t="s">
        <v>4</v>
      </c>
      <c r="I38" s="5" t="s">
        <v>24</v>
      </c>
      <c r="J38" s="5" t="s">
        <v>46</v>
      </c>
    </row>
    <row r="39" spans="1:10" ht="12.75">
      <c r="A39" t="s">
        <v>3</v>
      </c>
      <c r="B39" s="53">
        <v>12425</v>
      </c>
      <c r="C39" s="53">
        <v>12510</v>
      </c>
      <c r="D39" s="29"/>
      <c r="E39" s="29"/>
      <c r="F39" s="29"/>
      <c r="G39" s="29"/>
      <c r="H39" s="72">
        <v>12475</v>
      </c>
      <c r="I39" s="29"/>
      <c r="J39" s="29"/>
    </row>
    <row r="40" spans="1:10" ht="12.75">
      <c r="A40" s="59" t="s">
        <v>68</v>
      </c>
      <c r="B40" s="29">
        <v>0</v>
      </c>
      <c r="C40" s="29">
        <v>0</v>
      </c>
      <c r="D40" s="29"/>
      <c r="E40" s="29"/>
      <c r="F40" s="29"/>
      <c r="G40" s="29"/>
      <c r="H40" s="58">
        <f>ROUND(((B40*(B21+B30))+(C40*(C21+C30)))/(B21+B30+C21+C30),0)</f>
        <v>0</v>
      </c>
      <c r="I40" s="29"/>
      <c r="J40" s="29"/>
    </row>
    <row r="41" spans="1:10" ht="12.75">
      <c r="A41" s="59" t="s">
        <v>69</v>
      </c>
      <c r="B41" s="29">
        <v>0</v>
      </c>
      <c r="C41" s="29">
        <v>0</v>
      </c>
      <c r="D41" s="29"/>
      <c r="E41" s="29"/>
      <c r="F41" s="29"/>
      <c r="G41" s="29"/>
      <c r="H41" s="58">
        <f>ROUND(((B41*(B22+B31))+(C41*(C22+C31)))/(B22+B31+C22+C31),0)</f>
        <v>0</v>
      </c>
      <c r="I41" s="29"/>
      <c r="J41" s="29"/>
    </row>
    <row r="42" ht="13.5" thickBot="1"/>
    <row r="43" spans="1:10" ht="12.75">
      <c r="A43" s="32" t="s">
        <v>54</v>
      </c>
      <c r="B43" s="33"/>
      <c r="C43" s="34"/>
      <c r="E43" s="32" t="s">
        <v>53</v>
      </c>
      <c r="F43" s="33"/>
      <c r="G43" s="33"/>
      <c r="H43" s="33"/>
      <c r="I43" s="33"/>
      <c r="J43" s="34"/>
    </row>
    <row r="44" spans="1:10" ht="12.75">
      <c r="A44" s="35"/>
      <c r="B44" s="36"/>
      <c r="C44" s="37"/>
      <c r="E44" s="45"/>
      <c r="F44" s="7"/>
      <c r="G44" s="7"/>
      <c r="H44" s="7"/>
      <c r="I44" s="7"/>
      <c r="J44" s="39"/>
    </row>
    <row r="45" spans="1:10" ht="12.75">
      <c r="A45" s="38"/>
      <c r="B45" s="6" t="s">
        <v>49</v>
      </c>
      <c r="C45" s="39"/>
      <c r="E45" s="38"/>
      <c r="F45" s="6"/>
      <c r="G45" s="7"/>
      <c r="H45" s="7"/>
      <c r="I45" s="7"/>
      <c r="J45" s="39"/>
    </row>
    <row r="46" spans="1:10" ht="12.75">
      <c r="A46" s="40" t="s">
        <v>1</v>
      </c>
      <c r="B46" s="5" t="s">
        <v>50</v>
      </c>
      <c r="C46" s="39"/>
      <c r="E46" s="40" t="s">
        <v>1</v>
      </c>
      <c r="F46" s="5"/>
      <c r="G46" s="44"/>
      <c r="H46" s="44"/>
      <c r="I46" s="44"/>
      <c r="J46" s="46" t="s">
        <v>4</v>
      </c>
    </row>
    <row r="47" spans="1:10" ht="12.75">
      <c r="A47" t="s">
        <v>3</v>
      </c>
      <c r="B47" s="8">
        <f>SUM(B48:B49)</f>
        <v>248228.366</v>
      </c>
      <c r="C47" s="39"/>
      <c r="E47" s="41" t="s">
        <v>3</v>
      </c>
      <c r="F47" s="8">
        <v>0</v>
      </c>
      <c r="G47" s="8">
        <v>0</v>
      </c>
      <c r="H47" s="8">
        <v>0</v>
      </c>
      <c r="I47" s="8">
        <v>0</v>
      </c>
      <c r="J47" s="48">
        <f>SUM(F47:I47)</f>
        <v>0</v>
      </c>
    </row>
    <row r="48" spans="1:10" ht="12.75">
      <c r="A48" s="59" t="s">
        <v>68</v>
      </c>
      <c r="B48" s="8">
        <v>96016.16</v>
      </c>
      <c r="C48" s="39"/>
      <c r="E48" s="41" t="s">
        <v>68</v>
      </c>
      <c r="F48" s="8">
        <v>0</v>
      </c>
      <c r="G48" s="8">
        <v>0</v>
      </c>
      <c r="H48" s="8">
        <v>0</v>
      </c>
      <c r="I48" s="8">
        <v>0</v>
      </c>
      <c r="J48" s="48">
        <f>SUM(F48:I48)</f>
        <v>0</v>
      </c>
    </row>
    <row r="49" spans="1:10" ht="12.75">
      <c r="A49" s="59" t="s">
        <v>69</v>
      </c>
      <c r="B49" s="8">
        <v>152212.206</v>
      </c>
      <c r="C49" s="39"/>
      <c r="E49" s="41" t="s">
        <v>69</v>
      </c>
      <c r="F49" s="8">
        <v>0</v>
      </c>
      <c r="G49" s="8">
        <v>0</v>
      </c>
      <c r="H49" s="8">
        <v>0</v>
      </c>
      <c r="I49" s="8">
        <v>0</v>
      </c>
      <c r="J49" s="48">
        <f>SUM(F49:I49)</f>
        <v>0</v>
      </c>
    </row>
    <row r="50" spans="1:10" ht="12.75">
      <c r="A50" t="s">
        <v>64</v>
      </c>
      <c r="B50" s="8">
        <v>0</v>
      </c>
      <c r="C50" s="39"/>
      <c r="E50" s="41" t="s">
        <v>64</v>
      </c>
      <c r="F50" s="8">
        <v>0</v>
      </c>
      <c r="G50" s="8">
        <v>0</v>
      </c>
      <c r="H50" s="8">
        <v>0</v>
      </c>
      <c r="I50" s="8">
        <v>0</v>
      </c>
      <c r="J50" s="48">
        <f>SUM(F50:I50)</f>
        <v>0</v>
      </c>
    </row>
    <row r="51" spans="1:10" ht="12.75">
      <c r="A51" t="s">
        <v>65</v>
      </c>
      <c r="B51" s="8">
        <v>0</v>
      </c>
      <c r="C51" s="39"/>
      <c r="E51" s="41" t="s">
        <v>65</v>
      </c>
      <c r="F51" s="8">
        <v>0</v>
      </c>
      <c r="G51" s="8">
        <v>0</v>
      </c>
      <c r="H51" s="8">
        <v>0</v>
      </c>
      <c r="I51" s="8">
        <v>0</v>
      </c>
      <c r="J51" s="48">
        <f>SUM(F51:I51)</f>
        <v>0</v>
      </c>
    </row>
    <row r="52" spans="1:10" ht="13.5" thickBot="1">
      <c r="A52" s="41" t="s">
        <v>4</v>
      </c>
      <c r="B52" s="8">
        <f>SUM(B47:B51)</f>
        <v>496456.732</v>
      </c>
      <c r="C52" s="39"/>
      <c r="E52" s="47" t="s">
        <v>4</v>
      </c>
      <c r="F52" s="8">
        <f>SUM(F47:F51)</f>
        <v>0</v>
      </c>
      <c r="G52" s="8">
        <f>SUM(G47:G51)</f>
        <v>0</v>
      </c>
      <c r="H52" s="8">
        <f>SUM(H47:H51)</f>
        <v>0</v>
      </c>
      <c r="I52" s="8">
        <f>SUM(I47:I51)</f>
        <v>0</v>
      </c>
      <c r="J52" s="49">
        <f>SUM(J47:J51)</f>
        <v>0</v>
      </c>
    </row>
    <row r="53" spans="1:10" ht="14.25" thickBot="1" thickTop="1">
      <c r="A53" s="42"/>
      <c r="B53" s="61"/>
      <c r="C53" s="43"/>
      <c r="E53" s="42"/>
      <c r="F53" s="61"/>
      <c r="G53" s="61"/>
      <c r="H53" s="61"/>
      <c r="I53" s="61"/>
      <c r="J53" s="43"/>
    </row>
    <row r="54" spans="2:9" ht="12.75">
      <c r="B54" s="8"/>
      <c r="F54" s="8"/>
      <c r="G54" s="8"/>
      <c r="H54" s="8"/>
      <c r="I54" s="8"/>
    </row>
    <row r="55" spans="1:2" ht="12.75">
      <c r="A55" s="68" t="s">
        <v>72</v>
      </c>
      <c r="B55" s="70">
        <v>285128</v>
      </c>
    </row>
    <row r="56" spans="1:2" ht="12.75">
      <c r="A56" s="68" t="s">
        <v>73</v>
      </c>
      <c r="B56" s="70">
        <v>435094</v>
      </c>
    </row>
    <row r="57" spans="1:2" ht="12.75">
      <c r="A57" s="68" t="s">
        <v>74</v>
      </c>
      <c r="B57" s="69">
        <f>SUM(B55:B56)</f>
        <v>720222</v>
      </c>
    </row>
  </sheetData>
  <sheetProtection/>
  <mergeCells count="8">
    <mergeCell ref="A35:F35"/>
    <mergeCell ref="B37:H37"/>
    <mergeCell ref="A2:J2"/>
    <mergeCell ref="A3:J3"/>
    <mergeCell ref="A4:J4"/>
    <mergeCell ref="A26:H26"/>
    <mergeCell ref="A17:J17"/>
    <mergeCell ref="A7:F7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65" r:id="rId3"/>
  <headerFooter alignWithMargins="0">
    <oddFooter>&amp;L&amp;D  &amp;T&amp;C&amp;Z&amp;F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3"/>
  <sheetViews>
    <sheetView zoomScalePageLayoutView="0" workbookViewId="0" topLeftCell="A1">
      <pane xSplit="1" ySplit="6" topLeftCell="B7" activePane="bottomRight" state="frozen"/>
      <selection pane="topLeft" activeCell="H84" sqref="H84"/>
      <selection pane="topRight" activeCell="H84" sqref="H84"/>
      <selection pane="bottomLeft" activeCell="H84" sqref="H84"/>
      <selection pane="bottomRight" activeCell="A1" sqref="A1:E1"/>
    </sheetView>
  </sheetViews>
  <sheetFormatPr defaultColWidth="9.140625" defaultRowHeight="12.75"/>
  <cols>
    <col min="1" max="1" width="35.7109375" style="0" customWidth="1"/>
    <col min="2" max="2" width="14.7109375" style="0" customWidth="1"/>
    <col min="3" max="3" width="23.8515625" style="0" bestFit="1" customWidth="1"/>
    <col min="4" max="4" width="23.7109375" style="0" bestFit="1" customWidth="1"/>
    <col min="5" max="5" width="14.7109375" style="0" customWidth="1"/>
    <col min="6" max="6" width="2.28125" style="0" bestFit="1" customWidth="1"/>
    <col min="7" max="7" width="12.28125" style="0" bestFit="1" customWidth="1"/>
  </cols>
  <sheetData>
    <row r="1" spans="1:5" ht="12.75">
      <c r="A1" s="75" t="s">
        <v>70</v>
      </c>
      <c r="B1" s="75"/>
      <c r="C1" s="75"/>
      <c r="D1" s="75"/>
      <c r="E1" s="75"/>
    </row>
    <row r="2" spans="1:5" ht="12.75">
      <c r="A2" s="75" t="s">
        <v>32</v>
      </c>
      <c r="B2" s="75"/>
      <c r="C2" s="75"/>
      <c r="D2" s="75"/>
      <c r="E2" s="75"/>
    </row>
    <row r="3" spans="1:5" ht="12.75">
      <c r="A3" s="77" t="str">
        <f>+INPUT!A4</f>
        <v>JUNE 2014</v>
      </c>
      <c r="B3" s="77"/>
      <c r="C3" s="77"/>
      <c r="D3" s="77"/>
      <c r="E3" s="77"/>
    </row>
    <row r="5" spans="1:4" ht="12.75">
      <c r="A5" s="3"/>
      <c r="B5" s="4">
        <v>1510001</v>
      </c>
      <c r="C5" s="4">
        <v>1510001</v>
      </c>
      <c r="D5" s="4">
        <v>1510001</v>
      </c>
    </row>
    <row r="6" spans="1:5" ht="12.75">
      <c r="A6" s="5" t="s">
        <v>31</v>
      </c>
      <c r="B6" s="5" t="s">
        <v>3</v>
      </c>
      <c r="C6" s="60" t="s">
        <v>68</v>
      </c>
      <c r="D6" s="60" t="s">
        <v>69</v>
      </c>
      <c r="E6" s="5" t="s">
        <v>4</v>
      </c>
    </row>
    <row r="7" spans="1:6" ht="12.75">
      <c r="A7" t="s">
        <v>42</v>
      </c>
      <c r="B7" s="27">
        <f>C7+D7</f>
        <v>292747.53</v>
      </c>
      <c r="C7" s="67">
        <v>153697.96</v>
      </c>
      <c r="D7" s="67">
        <v>139049.57</v>
      </c>
      <c r="E7" s="10">
        <f>SUM(C7:D7)</f>
        <v>292747.53</v>
      </c>
      <c r="F7" t="s">
        <v>43</v>
      </c>
    </row>
    <row r="9" spans="1:5" ht="12.75">
      <c r="A9" t="s">
        <v>33</v>
      </c>
      <c r="B9" s="13">
        <f>+C9+D9</f>
        <v>242227.75</v>
      </c>
      <c r="C9" s="13">
        <f>+INPUT!B12</f>
        <v>105444.2</v>
      </c>
      <c r="D9" s="13">
        <f>+INPUT!B13</f>
        <v>136783.55</v>
      </c>
      <c r="E9" s="10">
        <f>SUM(C9:D9)</f>
        <v>242227.75</v>
      </c>
    </row>
    <row r="10" spans="1:5" ht="12.75">
      <c r="A10" t="s">
        <v>34</v>
      </c>
      <c r="B10" s="13">
        <f>+C10+D10</f>
        <v>0</v>
      </c>
      <c r="C10" s="13">
        <f>+INPUT!C12</f>
        <v>0</v>
      </c>
      <c r="D10" s="13">
        <f>+INPUT!C13</f>
        <v>0</v>
      </c>
      <c r="E10" s="10">
        <f>SUM(C10:D10)</f>
        <v>0</v>
      </c>
    </row>
    <row r="11" spans="1:5" ht="12.75">
      <c r="A11" t="s">
        <v>62</v>
      </c>
      <c r="B11" s="13">
        <f>+C11+D11</f>
        <v>0</v>
      </c>
      <c r="C11" s="13">
        <f>+INPUT!D12+INPUT!E12</f>
        <v>0</v>
      </c>
      <c r="D11" s="13">
        <f>+INPUT!D13+INPUT!E13</f>
        <v>0</v>
      </c>
      <c r="E11" s="10">
        <f>SUM(C11:D11)</f>
        <v>0</v>
      </c>
    </row>
    <row r="12" spans="1:5" ht="12.75">
      <c r="A12" t="s">
        <v>35</v>
      </c>
      <c r="B12" s="16">
        <f>+C12+D12</f>
        <v>242227.75</v>
      </c>
      <c r="C12" s="16">
        <f>SUM(C9:C11)</f>
        <v>105444.2</v>
      </c>
      <c r="D12" s="16">
        <f>SUM(D9:D11)</f>
        <v>136783.55</v>
      </c>
      <c r="E12" s="16">
        <f>SUM(E9:E11)</f>
        <v>242227.75</v>
      </c>
    </row>
    <row r="14" spans="1:5" ht="12.75">
      <c r="A14" t="s">
        <v>39</v>
      </c>
      <c r="B14" s="16">
        <f>+C14+D14</f>
        <v>534975.28</v>
      </c>
      <c r="C14" s="16">
        <f>+C7+C12</f>
        <v>259142.15999999997</v>
      </c>
      <c r="D14" s="16">
        <f>+D7+D12</f>
        <v>275833.12</v>
      </c>
      <c r="E14" s="16">
        <f>+E7+E12</f>
        <v>534975.28</v>
      </c>
    </row>
    <row r="16" spans="1:5" ht="12.75">
      <c r="A16" t="s">
        <v>36</v>
      </c>
      <c r="B16" s="13">
        <f>+C16+D16</f>
        <v>286747</v>
      </c>
      <c r="C16" s="13">
        <f>+INPUT!H21</f>
        <v>163126</v>
      </c>
      <c r="D16" s="13">
        <f>+INPUT!H22</f>
        <v>123621</v>
      </c>
      <c r="E16" s="13">
        <f>SUM(C16:D16)</f>
        <v>286747</v>
      </c>
    </row>
    <row r="17" spans="1:5" ht="12.75">
      <c r="A17" t="s">
        <v>37</v>
      </c>
      <c r="B17" s="13">
        <f>+C17+D17</f>
        <v>0</v>
      </c>
      <c r="C17" s="13">
        <f>+INPUT!$I21</f>
        <v>0</v>
      </c>
      <c r="D17" s="13">
        <f>+INPUT!$I22</f>
        <v>0</v>
      </c>
      <c r="E17" s="13">
        <f>SUM(C17:D17)</f>
        <v>0</v>
      </c>
    </row>
    <row r="18" spans="1:5" ht="12.75">
      <c r="A18" t="s">
        <v>58</v>
      </c>
      <c r="B18" s="13">
        <f>+C18+D18</f>
        <v>0</v>
      </c>
      <c r="C18" s="13">
        <f>+INPUT!$J21+INPUT!$J48</f>
        <v>0</v>
      </c>
      <c r="D18" s="13">
        <f>+INPUT!$J22+INPUT!$J49</f>
        <v>0</v>
      </c>
      <c r="E18" s="13">
        <f>SUM(C18:D18)</f>
        <v>0</v>
      </c>
    </row>
    <row r="19" spans="1:9" ht="12.75">
      <c r="A19" t="s">
        <v>40</v>
      </c>
      <c r="B19" s="13">
        <f>+C19+D19</f>
        <v>0</v>
      </c>
      <c r="C19" s="13">
        <f>+INPUT!$H30+INPUT!$I30</f>
        <v>0</v>
      </c>
      <c r="D19" s="13">
        <f>+INPUT!$H31+INPUT!$I31</f>
        <v>0</v>
      </c>
      <c r="E19" s="13">
        <f>SUM(C19:D19)</f>
        <v>0</v>
      </c>
      <c r="I19" s="13"/>
    </row>
    <row r="20" spans="1:5" ht="12.75">
      <c r="A20" t="s">
        <v>38</v>
      </c>
      <c r="B20" s="16">
        <f>+C20+D20</f>
        <v>286747</v>
      </c>
      <c r="C20" s="16">
        <f>SUM(C16:C19)</f>
        <v>163126</v>
      </c>
      <c r="D20" s="16">
        <f>SUM(D16:D19)</f>
        <v>123621</v>
      </c>
      <c r="E20" s="16">
        <f>SUM(E16:E19)</f>
        <v>286747</v>
      </c>
    </row>
    <row r="22" spans="1:5" ht="13.5" thickBot="1">
      <c r="A22" t="s">
        <v>41</v>
      </c>
      <c r="B22" s="9">
        <f>+C22+D22</f>
        <v>248228.27999999997</v>
      </c>
      <c r="C22" s="9">
        <f>+C14-C20</f>
        <v>96016.15999999997</v>
      </c>
      <c r="D22" s="9">
        <f>+D14-D20</f>
        <v>152212.12</v>
      </c>
      <c r="E22" s="9">
        <f>+E14-E20</f>
        <v>248228.28000000003</v>
      </c>
    </row>
    <row r="23" spans="1:5" ht="13.5" thickTop="1">
      <c r="A23" s="4"/>
      <c r="B23" s="4"/>
      <c r="C23" s="4"/>
      <c r="D23" s="4"/>
      <c r="E23" s="13">
        <f>SUM(C22:D22)</f>
        <v>248228.27999999997</v>
      </c>
    </row>
    <row r="24" spans="1:4" ht="12.75">
      <c r="A24" s="17"/>
      <c r="B24" s="6"/>
      <c r="C24" s="6"/>
      <c r="D24" s="6"/>
    </row>
    <row r="25" spans="1:5" ht="12.75">
      <c r="A25" s="20" t="s">
        <v>44</v>
      </c>
      <c r="B25" s="21">
        <f>+INPUT!$H39</f>
        <v>12475</v>
      </c>
      <c r="C25" s="21">
        <f>+INPUT!$H39</f>
        <v>12475</v>
      </c>
      <c r="D25" s="21">
        <f>+INPUT!$H39</f>
        <v>12475</v>
      </c>
      <c r="E25" s="22"/>
    </row>
    <row r="26" spans="1:5" ht="12.75">
      <c r="A26" s="23" t="s">
        <v>45</v>
      </c>
      <c r="B26" s="30"/>
      <c r="C26" s="30"/>
      <c r="D26" s="30"/>
      <c r="E26" s="24"/>
    </row>
    <row r="27" spans="1:5" ht="12.75">
      <c r="A27" s="25" t="s">
        <v>47</v>
      </c>
      <c r="B27" s="31"/>
      <c r="C27" s="31"/>
      <c r="D27" s="31"/>
      <c r="E27" s="26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9"/>
    </row>
    <row r="33" ht="12.75">
      <c r="A33" s="27" t="s">
        <v>51</v>
      </c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75" t="s">
        <v>71</v>
      </c>
      <c r="B1" s="75"/>
      <c r="C1" s="75"/>
      <c r="D1" s="75"/>
    </row>
    <row r="2" spans="1:4" ht="12.75">
      <c r="A2" s="75" t="s">
        <v>48</v>
      </c>
      <c r="B2" s="75"/>
      <c r="C2" s="75"/>
      <c r="D2" s="75"/>
    </row>
    <row r="3" spans="1:4" ht="12.75">
      <c r="A3" s="77" t="str">
        <f>+INPUT!A4</f>
        <v>JUNE 2014</v>
      </c>
      <c r="B3" s="77"/>
      <c r="C3" s="77"/>
      <c r="D3" s="77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25</v>
      </c>
      <c r="C6" s="4" t="s">
        <v>26</v>
      </c>
      <c r="D6" s="4" t="s">
        <v>28</v>
      </c>
    </row>
    <row r="7" spans="1:4" ht="12.75">
      <c r="A7" s="5" t="s">
        <v>1</v>
      </c>
      <c r="B7" s="5" t="s">
        <v>29</v>
      </c>
      <c r="C7" s="5" t="s">
        <v>66</v>
      </c>
      <c r="D7" s="5" t="s">
        <v>5</v>
      </c>
    </row>
    <row r="8" spans="1:4" ht="12.75">
      <c r="A8" s="19" t="s">
        <v>3</v>
      </c>
      <c r="B8" s="14">
        <f>+'TONS INVENTORY'!B22</f>
        <v>248228.27999999997</v>
      </c>
      <c r="C8" s="28">
        <f>+INPUT!B47</f>
        <v>248228.366</v>
      </c>
      <c r="D8" s="52">
        <f>+B8-C8</f>
        <v>-0.08600000003934838</v>
      </c>
    </row>
    <row r="9" spans="1:4" ht="12.75">
      <c r="A9" s="62" t="s">
        <v>68</v>
      </c>
      <c r="B9" s="14">
        <f>+'TONS INVENTORY'!C22</f>
        <v>96016.15999999997</v>
      </c>
      <c r="C9" s="28">
        <f>+INPUT!B48</f>
        <v>96016.16</v>
      </c>
      <c r="D9" s="52">
        <f>+B9-C9</f>
        <v>0</v>
      </c>
    </row>
    <row r="10" spans="1:4" ht="12.75">
      <c r="A10" s="62" t="s">
        <v>69</v>
      </c>
      <c r="B10" s="14">
        <f>+'TONS INVENTORY'!D22</f>
        <v>152212.12</v>
      </c>
      <c r="C10" s="28">
        <f>+INPUT!B49</f>
        <v>152212.206</v>
      </c>
      <c r="D10" s="52">
        <f>+B10-C10</f>
        <v>-0.08600000001024455</v>
      </c>
    </row>
    <row r="11" spans="1:4" ht="13.5" thickBot="1">
      <c r="A11" t="s">
        <v>4</v>
      </c>
      <c r="B11" s="15">
        <f>SUM(B8:B10)</f>
        <v>496456.55999999994</v>
      </c>
      <c r="C11" s="15">
        <f>SUM(C8:C10)</f>
        <v>496456.732</v>
      </c>
      <c r="D11" s="15">
        <f>SUM(D8:D10)</f>
        <v>-0.17200000004959293</v>
      </c>
    </row>
    <row r="12" spans="2:4" ht="13.5" thickTop="1">
      <c r="B12" s="18"/>
      <c r="C12" s="18"/>
      <c r="D12" s="18"/>
    </row>
    <row r="13" spans="2:4" ht="12.75">
      <c r="B13" s="18"/>
      <c r="C13" s="18"/>
      <c r="D13" s="18"/>
    </row>
    <row r="14" spans="2:4" ht="12.75">
      <c r="B14" s="3"/>
      <c r="C14" s="3"/>
      <c r="D14" s="3"/>
    </row>
    <row r="15" spans="2:4" ht="12.75">
      <c r="B15" s="6" t="s">
        <v>25</v>
      </c>
      <c r="C15" s="4" t="s">
        <v>26</v>
      </c>
      <c r="D15" s="4" t="s">
        <v>28</v>
      </c>
    </row>
    <row r="16" spans="1:5" ht="12.75">
      <c r="A16" s="5" t="s">
        <v>1</v>
      </c>
      <c r="B16" s="5" t="s">
        <v>29</v>
      </c>
      <c r="C16" s="5" t="s">
        <v>27</v>
      </c>
      <c r="D16" s="5" t="s">
        <v>5</v>
      </c>
      <c r="E16" s="51"/>
    </row>
    <row r="17" spans="1:4" ht="12.75">
      <c r="A17" t="s">
        <v>3</v>
      </c>
      <c r="B17" s="13">
        <f>+B8</f>
        <v>248228.27999999997</v>
      </c>
      <c r="C17" s="54">
        <f>'[1]MITCHELL'!$B$22</f>
        <v>248228.28000000003</v>
      </c>
      <c r="D17" s="13">
        <f>+B17-C17</f>
        <v>0</v>
      </c>
    </row>
    <row r="18" spans="1:4" ht="12.75">
      <c r="A18" s="62" t="s">
        <v>68</v>
      </c>
      <c r="B18" s="13">
        <f>+B9</f>
        <v>96016.15999999997</v>
      </c>
      <c r="C18" s="54">
        <f>'[1]MITCHELL HIGH SULFUR'!$B$22</f>
        <v>96016.15999999997</v>
      </c>
      <c r="D18" s="13">
        <f>+B18-C18</f>
        <v>0</v>
      </c>
    </row>
    <row r="19" spans="1:4" ht="12.75">
      <c r="A19" s="62" t="s">
        <v>69</v>
      </c>
      <c r="B19" s="13">
        <f>+B10</f>
        <v>152212.12</v>
      </c>
      <c r="C19" s="54">
        <f>'[1]MITCHELL LOW SULFUR'!$B$22</f>
        <v>152212.12</v>
      </c>
      <c r="D19" s="13">
        <f>+B19-C19</f>
        <v>0</v>
      </c>
    </row>
    <row r="20" spans="1:4" ht="13.5" thickBot="1">
      <c r="A20" t="s">
        <v>4</v>
      </c>
      <c r="B20" s="9">
        <f>SUM(B17:B19)</f>
        <v>496456.55999999994</v>
      </c>
      <c r="C20" s="55">
        <f>SUM(C17:C19)</f>
        <v>496456.56</v>
      </c>
      <c r="D20" s="9">
        <f>SUM(D17:D19)</f>
        <v>0</v>
      </c>
    </row>
    <row r="21" ht="13.5" thickTop="1"/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&amp;L&amp;D   &amp;T&amp;C&amp;Z&amp;F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2014-07-02T19:02:00Z</cp:lastPrinted>
  <dcterms:created xsi:type="dcterms:W3CDTF">2001-04-25T19:13:29Z</dcterms:created>
  <dcterms:modified xsi:type="dcterms:W3CDTF">2014-08-08T19:08:21Z</dcterms:modified>
  <cp:category/>
  <cp:version/>
  <cp:contentType/>
  <cp:contentStatus/>
</cp:coreProperties>
</file>