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15" activeTab="2"/>
  </bookViews>
  <sheets>
    <sheet name="INPUT" sheetId="1" r:id="rId1"/>
    <sheet name="MITCHELL" sheetId="2" r:id="rId2"/>
    <sheet name="MITCHELL_KP_OP" sheetId="3" r:id="rId3"/>
    <sheet name="CONTROLS" sheetId="4" r:id="rId4"/>
  </sheets>
  <externalReferences>
    <externalReference r:id="rId7"/>
    <externalReference r:id="rId8"/>
    <externalReference r:id="rId9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<sst xmlns="http://schemas.openxmlformats.org/spreadsheetml/2006/main" count="133" uniqueCount="63">
  <si>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</si>
  <si>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</si>
  <si>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</si>
  <si>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</si>
  <si>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</si>
  <si>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</si>
  <si>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</si>
  <si>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</si>
  <si>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</si>
  <si>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</si>
  <si>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</si>
  <si>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</si>
  <si>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</si>
  <si>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</si>
  <si>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</si>
  <si>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</si>
  <si>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</si>
  <si>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</si>
  <si>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</si>
  <si>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</si>
  <si>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</si>
  <si>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</si>
  <si>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</si>
  <si>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</si>
  <si>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</si>
  <si>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</si>
  <si>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</si>
  <si>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</si>
  <si>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</si>
  <si>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</si>
  <si>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</si>
  <si>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</si>
  <si>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KENTUCKY POWER</t>
  </si>
  <si>
    <t>INPUT FOR HANDLING INVENTORY</t>
  </si>
  <si>
    <t>ADDITIONS</t>
  </si>
  <si>
    <t>TON</t>
  </si>
  <si>
    <t>ACCOUNT 1520000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</si>
  <si>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</si>
  <si>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</si>
  <si>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</si>
  <si>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</si>
  <si>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</si>
  <si>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</si>
  <si>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</si>
  <si>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</si>
  <si>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</si>
  <si>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ACTUAL 1520000</t>
  </si>
  <si>
    <t>JE# FA0185</t>
  </si>
  <si>
    <t>Estimate 1520000</t>
  </si>
  <si>
    <t>Do a JE to Defer Handling Charges</t>
  </si>
  <si>
    <t>DR/CR 1520000 - same sign as difference shown</t>
  </si>
  <si>
    <t>CR = 2530112</t>
  </si>
  <si>
    <t>DR = 1860160</t>
  </si>
  <si>
    <t>Note: Depending on DR/CR to 1520000 - other side of entry</t>
  </si>
  <si>
    <t>MITCHELL</t>
  </si>
  <si>
    <t>MITCHELL HANDLING INVENTORY LEDGER</t>
  </si>
  <si>
    <t xml:space="preserve">BTU </t>
  </si>
  <si>
    <t>PER LB</t>
  </si>
  <si>
    <t>MITCHELL TOTAL</t>
  </si>
  <si>
    <t>MITCHELL KPCO</t>
  </si>
  <si>
    <t>MITCHELL OPCO</t>
  </si>
  <si>
    <t>MITCHELL - KPCO HANDLING INVENTORY LEDGER</t>
  </si>
  <si>
    <t>MITCHELL - OPCO HANDLING INVENTORY LEDGER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</si>
</sst>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2"/>
      <color indexed="14"/>
      <name val="Arial MT"/>
      <family val="0"/>
    </font>
    <font>
      <b/>
      <sz val="12"/>
      <color indexed="12"/>
      <name val="Arial MT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171" fontId="6" fillId="0" borderId="0" xfId="55" applyNumberFormat="1">
      <alignment/>
      <protection/>
    </xf>
    <xf numFmtId="43" fontId="10" fillId="0" borderId="0" xfId="42" applyFont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43" fontId="0" fillId="0" borderId="0" xfId="42" applyFont="1" applyAlignment="1" applyProtection="1">
      <alignment/>
      <protection locked="0"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50" fillId="0" borderId="0" xfId="55" applyNumberFormat="1" applyFont="1">
      <alignment/>
      <protection/>
    </xf>
    <xf numFmtId="39" fontId="50" fillId="0" borderId="0" xfId="56" applyNumberFormat="1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9" fontId="50" fillId="0" borderId="0" xfId="0" applyNumberFormat="1" applyFont="1" applyAlignment="1">
      <alignment/>
    </xf>
    <xf numFmtId="39" fontId="7" fillId="0" borderId="11" xfId="0" applyNumberFormat="1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39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39" fontId="14" fillId="0" borderId="11" xfId="0" applyNumberFormat="1" applyFont="1" applyFill="1" applyBorder="1" applyAlignment="1">
      <alignment/>
    </xf>
    <xf numFmtId="171" fontId="50" fillId="0" borderId="0" xfId="55" applyNumberFormat="1" applyFont="1">
      <alignment/>
      <protection/>
    </xf>
    <xf numFmtId="10" fontId="0" fillId="0" borderId="0" xfId="0" applyNumberFormat="1" applyAlignment="1">
      <alignment/>
    </xf>
    <xf numFmtId="43" fontId="1" fillId="0" borderId="0" xfId="42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70847</v>
          </cell>
          <cell r="C21">
            <v>92279</v>
          </cell>
        </row>
        <row r="22">
          <cell r="B22">
            <v>47345</v>
          </cell>
          <cell r="C22">
            <v>76276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</sheetData>
      <sheetData sheetId="1">
        <row r="12">
          <cell r="B12">
            <v>242227.75</v>
          </cell>
        </row>
        <row r="16">
          <cell r="B16">
            <v>286747</v>
          </cell>
        </row>
        <row r="18">
          <cell r="B18">
            <v>0</v>
          </cell>
        </row>
        <row r="19">
          <cell r="B19">
            <v>0</v>
          </cell>
        </row>
        <row r="22">
          <cell r="B22">
            <v>248228.27999999997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JUNE 2014</v>
          </cell>
        </row>
      </sheetData>
      <sheetData sheetId="1">
        <row r="11">
          <cell r="B11">
            <v>0.48575</v>
          </cell>
          <cell r="C11">
            <v>0.51425</v>
          </cell>
        </row>
        <row r="12">
          <cell r="B12">
            <v>0.48577</v>
          </cell>
          <cell r="C12">
            <v>0.51423</v>
          </cell>
        </row>
        <row r="31">
          <cell r="B31">
            <v>0.1938</v>
          </cell>
          <cell r="C31">
            <v>0.8062</v>
          </cell>
        </row>
        <row r="32">
          <cell r="B32">
            <v>0.1485</v>
          </cell>
          <cell r="C32">
            <v>0.8515</v>
          </cell>
        </row>
      </sheetData>
      <sheetData sheetId="3">
        <row r="23">
          <cell r="B23">
            <v>124114.13999999997</v>
          </cell>
        </row>
        <row r="48">
          <cell r="B48">
            <v>124114.14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33">
          <cell r="B33">
            <v>248228.28000000003</v>
          </cell>
          <cell r="C33">
            <v>599763.0000000001</v>
          </cell>
        </row>
      </sheetData>
      <sheetData sheetId="5">
        <row r="33">
          <cell r="B33">
            <v>124114.13999999998</v>
          </cell>
          <cell r="C33">
            <v>299881.5</v>
          </cell>
        </row>
      </sheetData>
      <sheetData sheetId="8">
        <row r="33">
          <cell r="B33">
            <v>124114.14000000004</v>
          </cell>
          <cell r="C33">
            <v>299881.5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3"/>
  <sheetViews>
    <sheetView zoomScale="75" zoomScaleNormal="75" zoomScalePageLayoutView="0" workbookViewId="0" topLeftCell="A1">
      <selection activeCell="B9" sqref="B9"/>
    </sheetView>
  </sheetViews>
  <sheetFormatPr defaultColWidth="10.77734375" defaultRowHeight="15"/>
  <cols>
    <col min="1" max="1" width="20.88671875" style="0" customWidth="1"/>
    <col min="2" max="2" width="21.5546875" style="0" bestFit="1" customWidth="1"/>
    <col min="3" max="5" width="10.77734375" style="0" customWidth="1"/>
    <col min="6" max="6" width="10.99609375" style="0" customWidth="1"/>
    <col min="7" max="8" width="11.3359375" style="0" bestFit="1" customWidth="1"/>
    <col min="9" max="9" width="12.10546875" style="0" bestFit="1" customWidth="1"/>
    <col min="10" max="10" width="12.21484375" style="0" bestFit="1" customWidth="1"/>
  </cols>
  <sheetData>
    <row r="1" spans="1:2" ht="15.75">
      <c r="A1" s="79" t="s">
        <v>32</v>
      </c>
      <c r="B1" s="79"/>
    </row>
    <row r="2" spans="1:2" ht="15.75">
      <c r="A2" s="79" t="s">
        <v>33</v>
      </c>
      <c r="B2" s="79"/>
    </row>
    <row r="3" spans="1:2" ht="15.75">
      <c r="A3" s="80" t="str">
        <f>'[2]INPUTS'!$A$3</f>
        <v>JUNE 2014</v>
      </c>
      <c r="B3" s="80"/>
    </row>
    <row r="5" spans="1:2" ht="15.75">
      <c r="A5" s="29"/>
      <c r="B5" s="29" t="s">
        <v>36</v>
      </c>
    </row>
    <row r="6" spans="1:2" ht="16.5" thickBot="1">
      <c r="A6" s="30" t="s">
        <v>15</v>
      </c>
      <c r="B6" s="30" t="s">
        <v>34</v>
      </c>
    </row>
    <row r="7" spans="1:3" ht="15">
      <c r="A7" s="28" t="s">
        <v>54</v>
      </c>
      <c r="B7" s="31"/>
      <c r="C7" s="28">
        <v>0</v>
      </c>
    </row>
    <row r="8" spans="2:3" ht="15">
      <c r="B8" s="31">
        <v>542770.29</v>
      </c>
      <c r="C8" s="28" t="s">
        <v>48</v>
      </c>
    </row>
    <row r="9" spans="2:3" ht="15">
      <c r="B9" s="31"/>
      <c r="C9" s="28"/>
    </row>
    <row r="10" spans="1:5" ht="15.75">
      <c r="A10">
        <v>0</v>
      </c>
      <c r="B10" s="34">
        <v>0</v>
      </c>
      <c r="C10" s="28" t="s">
        <v>46</v>
      </c>
      <c r="E10" s="36"/>
    </row>
    <row r="11" spans="2:3" ht="15.75" thickBot="1">
      <c r="B11" s="35">
        <f>B8-B10</f>
        <v>542770.29</v>
      </c>
      <c r="C11" s="28" t="s">
        <v>49</v>
      </c>
    </row>
    <row r="12" ht="15.75" thickTop="1">
      <c r="C12" s="28" t="s">
        <v>47</v>
      </c>
    </row>
    <row r="13" ht="15">
      <c r="C13" s="28" t="s">
        <v>50</v>
      </c>
    </row>
    <row r="14" ht="15">
      <c r="C14" s="28" t="s">
        <v>53</v>
      </c>
    </row>
    <row r="15" spans="2:3" ht="15">
      <c r="B15">
        <v>0</v>
      </c>
      <c r="C15" s="28" t="s">
        <v>51</v>
      </c>
    </row>
    <row r="16" spans="2:3" ht="15">
      <c r="B16">
        <v>0</v>
      </c>
      <c r="C16" s="28" t="s">
        <v>52</v>
      </c>
    </row>
    <row r="18" ht="15">
      <c r="A18">
        <v>0</v>
      </c>
    </row>
    <row r="20" ht="15">
      <c r="B20" s="39"/>
    </row>
    <row r="21" ht="15">
      <c r="D21">
        <v>0</v>
      </c>
    </row>
    <row r="28" ht="15">
      <c r="C28">
        <v>0</v>
      </c>
    </row>
    <row r="43" ht="15">
      <c r="A43">
        <v>0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77734375" style="1" bestFit="1" customWidth="1"/>
    <col min="8" max="16384" width="7.10546875" style="1" customWidth="1"/>
  </cols>
  <sheetData>
    <row r="1" spans="1:5" ht="12.75">
      <c r="A1" s="81" t="s">
        <v>31</v>
      </c>
      <c r="B1" s="81"/>
      <c r="C1" s="81"/>
      <c r="D1" s="81"/>
      <c r="E1" s="81"/>
    </row>
    <row r="2" spans="1:5" ht="12.75">
      <c r="A2" s="81" t="s">
        <v>55</v>
      </c>
      <c r="B2" s="81"/>
      <c r="C2" s="81"/>
      <c r="D2" s="81"/>
      <c r="E2" s="81"/>
    </row>
    <row r="3" spans="1:5" ht="12.75">
      <c r="A3" s="82" t="str">
        <f>+INPUT!A3</f>
        <v>JUNE 2014</v>
      </c>
      <c r="B3" s="82"/>
      <c r="C3" s="82"/>
      <c r="D3" s="82"/>
      <c r="E3" s="82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44">
        <v>292747.53</v>
      </c>
      <c r="C7" s="44">
        <v>749830.81</v>
      </c>
      <c r="D7" s="9">
        <f>ROUND(IF(C7&gt;0,C7/B7,0),4)</f>
        <v>2.5614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INVENTORY'!$B$12</f>
        <v>242227.75</v>
      </c>
      <c r="C9" s="21">
        <f>+INPUT!B8</f>
        <v>542770.29</v>
      </c>
      <c r="D9" s="9">
        <f>ROUND(IF(C9&gt;0,C9/B9,0),4)</f>
        <v>2.2407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534975.28</v>
      </c>
      <c r="C11" s="14">
        <f>SUM(C7:C10)</f>
        <v>1292601.1</v>
      </c>
      <c r="D11" s="15">
        <f>ROUND(IF(C11&gt;0,C11/B11,0),4)</f>
        <v>2.4162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286747</v>
      </c>
      <c r="C13" s="38">
        <f>ROUND($D$11*B13,2)</f>
        <v>692838.1</v>
      </c>
      <c r="D13" s="9">
        <f>ROUND(IF(C13&gt;0,C13/B13,0),4)</f>
        <v>2.4162</v>
      </c>
      <c r="E13"/>
    </row>
    <row r="14" spans="1:5" ht="15">
      <c r="A14" s="22" t="s">
        <v>37</v>
      </c>
      <c r="B14" s="8">
        <f>+'[1]TONS INVENTORY'!$B$19</f>
        <v>0</v>
      </c>
      <c r="C14" s="38">
        <f>ROUND($D$11*B14,2)</f>
        <v>0</v>
      </c>
      <c r="D14" s="9">
        <f>ROUND(IF(C14&lt;&gt;0,C14/B14,0),4)</f>
        <v>0</v>
      </c>
      <c r="E14"/>
    </row>
    <row r="15" spans="1:5" ht="15">
      <c r="A15" s="22" t="s">
        <v>38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286747</v>
      </c>
      <c r="C16" s="17">
        <f>ROUND(SUM(C13:C15),2)</f>
        <v>692838.1</v>
      </c>
      <c r="D16" s="15">
        <f>ROUND(IF(C16&gt;0,C16/B16,0),4)</f>
        <v>2.4162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248228.28000000003</v>
      </c>
      <c r="C18" s="18">
        <f>ROUND(+C11-C16,2)</f>
        <v>599763</v>
      </c>
      <c r="D18" s="19">
        <f>ROUND(IF(C18&gt;0,C18/B18,0),4)</f>
        <v>2.4162</v>
      </c>
      <c r="E18"/>
      <c r="G18" s="4">
        <f>+C18-C7</f>
        <v>-150067.81000000006</v>
      </c>
    </row>
    <row r="19" ht="13.5" thickTop="1">
      <c r="D19" s="10"/>
    </row>
    <row r="20" ht="12.75">
      <c r="D20" s="10"/>
    </row>
    <row r="21" spans="1:5" ht="12.75">
      <c r="A21" s="81" t="s">
        <v>31</v>
      </c>
      <c r="B21" s="81"/>
      <c r="C21" s="81"/>
      <c r="D21" s="81"/>
      <c r="E21" s="81"/>
    </row>
    <row r="22" spans="1:5" ht="12.75">
      <c r="A22" s="81" t="s">
        <v>39</v>
      </c>
      <c r="B22" s="81"/>
      <c r="C22" s="81"/>
      <c r="D22" s="81"/>
      <c r="E22" s="81"/>
    </row>
    <row r="23" spans="1:5" ht="12.75">
      <c r="A23" s="82" t="str">
        <f>+A3</f>
        <v>JUNE 2014</v>
      </c>
      <c r="B23" s="82"/>
      <c r="C23" s="82"/>
      <c r="D23" s="82"/>
      <c r="E23" s="82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+'[1]INPUT'!$B$21+'[1]INPUT'!$B$22</f>
        <v>118192</v>
      </c>
      <c r="C28" s="8">
        <f>ROUND($D$11*B28,2)</f>
        <v>285575.51</v>
      </c>
      <c r="D28" s="9">
        <f>ROUND(IF(C28&lt;&gt;0,C28/B28,0),4)</f>
        <v>2.4162</v>
      </c>
    </row>
    <row r="29" spans="1:4" ht="12.75">
      <c r="A29" s="22" t="s">
        <v>11</v>
      </c>
      <c r="B29" s="8">
        <f>+'[1]INPUT'!$C$21+'[1]INPUT'!$C$22</f>
        <v>168555</v>
      </c>
      <c r="C29" s="8">
        <f>C30-C28</f>
        <v>407262.58999999997</v>
      </c>
      <c r="D29" s="9">
        <f>ROUND(IF(C29&lt;&gt;0,C29/B29,0),4)</f>
        <v>2.4162</v>
      </c>
    </row>
    <row r="30" spans="1:6" ht="13.5" thickBot="1">
      <c r="A30" s="1" t="s">
        <v>3</v>
      </c>
      <c r="B30" s="20">
        <f>SUM(B28:B29)</f>
        <v>286747</v>
      </c>
      <c r="C30" s="20">
        <f>C13</f>
        <v>692838.1</v>
      </c>
      <c r="D30" s="19">
        <f>ROUND(IF(C30&gt;0,C30/B30,0),4)</f>
        <v>2.4162</v>
      </c>
      <c r="E30" s="4">
        <f>+C13-C30</f>
        <v>0</v>
      </c>
      <c r="F30" s="21"/>
    </row>
    <row r="31" ht="13.5" thickTop="1"/>
    <row r="32" ht="12.75">
      <c r="A32" s="22" t="s">
        <v>37</v>
      </c>
    </row>
    <row r="33" spans="1:4" ht="12.75">
      <c r="A33" s="22" t="s">
        <v>10</v>
      </c>
      <c r="B33" s="8">
        <f>+'[1]INPUT'!$B$30+'[1]INPUT'!$B$31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+'[1]INPUT'!$C$30+'[1]INPUT'!$C$31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38</v>
      </c>
    </row>
    <row r="38" spans="1:4" ht="12.75">
      <c r="A38" s="22" t="s">
        <v>10</v>
      </c>
      <c r="B38" s="45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45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/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tabSelected="1" zoomScalePageLayoutView="0" workbookViewId="0" topLeftCell="A1">
      <selection activeCell="A1" sqref="A1:E1"/>
    </sheetView>
  </sheetViews>
  <sheetFormatPr defaultColWidth="8.88671875" defaultRowHeight="15"/>
  <cols>
    <col min="1" max="1" width="28.99609375" style="47" bestFit="1" customWidth="1"/>
    <col min="2" max="2" width="11.99609375" style="50" customWidth="1"/>
    <col min="3" max="3" width="11.5546875" style="50" customWidth="1"/>
    <col min="4" max="4" width="11.21484375" style="50" bestFit="1" customWidth="1"/>
    <col min="5" max="5" width="9.10546875" style="47" customWidth="1"/>
    <col min="6" max="6" width="9.4453125" style="47" bestFit="1" customWidth="1"/>
    <col min="7" max="7" width="9.5546875" style="47" bestFit="1" customWidth="1"/>
    <col min="8" max="9" width="10.4453125" style="47" bestFit="1" customWidth="1"/>
    <col min="10" max="16384" width="8.88671875" style="47" customWidth="1"/>
  </cols>
  <sheetData>
    <row r="1" spans="1:5" ht="15">
      <c r="A1" s="83" t="s">
        <v>32</v>
      </c>
      <c r="B1" s="83"/>
      <c r="C1" s="83"/>
      <c r="D1" s="83"/>
      <c r="E1" s="83"/>
    </row>
    <row r="2" spans="1:5" ht="15">
      <c r="A2" s="83" t="s">
        <v>61</v>
      </c>
      <c r="B2" s="83"/>
      <c r="C2" s="83"/>
      <c r="D2" s="83"/>
      <c r="E2" s="83"/>
    </row>
    <row r="3" spans="1:5" ht="15">
      <c r="A3" s="84" t="str">
        <f>'[2]INPUTS'!A3</f>
        <v>JUNE 2014</v>
      </c>
      <c r="B3" s="84"/>
      <c r="C3" s="84"/>
      <c r="D3" s="84"/>
      <c r="E3" s="84"/>
    </row>
    <row r="4" spans="1:2" ht="15">
      <c r="A4" s="48"/>
      <c r="B4" s="49"/>
    </row>
    <row r="5" spans="3:5" ht="15">
      <c r="C5" s="51" t="s">
        <v>3</v>
      </c>
      <c r="D5" s="51" t="s">
        <v>4</v>
      </c>
      <c r="E5" s="46" t="s">
        <v>56</v>
      </c>
    </row>
    <row r="6" spans="1:5" ht="15.75" thickBot="1">
      <c r="A6" s="52" t="s">
        <v>5</v>
      </c>
      <c r="B6" s="53" t="s">
        <v>0</v>
      </c>
      <c r="C6" s="53" t="s">
        <v>6</v>
      </c>
      <c r="D6" s="53" t="s">
        <v>35</v>
      </c>
      <c r="E6" s="54" t="s">
        <v>57</v>
      </c>
    </row>
    <row r="7" spans="1:5" ht="15">
      <c r="A7" s="70" t="s">
        <v>7</v>
      </c>
      <c r="B7" s="67">
        <v>146373.76</v>
      </c>
      <c r="C7" s="67">
        <v>374915.4</v>
      </c>
      <c r="D7" s="56">
        <f>ROUND(IF(C7&gt;0,C7/B7,0),4)</f>
        <v>2.5614</v>
      </c>
      <c r="E7" s="71"/>
    </row>
    <row r="8" spans="1:5" ht="15">
      <c r="A8" s="70"/>
      <c r="B8" s="61"/>
      <c r="C8" s="72"/>
      <c r="D8" s="73"/>
      <c r="E8" s="71"/>
    </row>
    <row r="9" spans="1:5" ht="15">
      <c r="A9" s="70" t="s">
        <v>1</v>
      </c>
      <c r="B9" s="61">
        <f>MITCHELL!B9-MITCHELL_KP_OP!B31</f>
        <v>117031.1</v>
      </c>
      <c r="C9" s="61">
        <f>MITCHELL!C9-MITCHELL_KP_OP!C31</f>
        <v>261520.35000000003</v>
      </c>
      <c r="D9" s="56">
        <f>ROUND(IF(C9&gt;0,C9/B9,0),4)</f>
        <v>2.2346</v>
      </c>
      <c r="E9" s="71"/>
    </row>
    <row r="10" spans="1:8" ht="15">
      <c r="A10" s="70"/>
      <c r="B10" s="75"/>
      <c r="C10" s="68"/>
      <c r="D10" s="58"/>
      <c r="E10" s="71"/>
      <c r="G10" s="50"/>
      <c r="H10" s="50"/>
    </row>
    <row r="11" spans="1:5" ht="15">
      <c r="A11" s="70" t="s">
        <v>8</v>
      </c>
      <c r="B11" s="74">
        <f>+B20+B18</f>
        <v>263404.86000000004</v>
      </c>
      <c r="C11" s="74">
        <f>+C20+C18</f>
        <v>636435.75</v>
      </c>
      <c r="D11" s="60">
        <f>ROUND(IF(C11&gt;0,C11/B11,0),4)</f>
        <v>2.4162</v>
      </c>
      <c r="E11" s="71"/>
    </row>
    <row r="12" spans="1:5" ht="12" customHeight="1">
      <c r="A12" s="70"/>
      <c r="B12" s="61"/>
      <c r="C12" s="72"/>
      <c r="D12" s="73"/>
      <c r="E12" s="71"/>
    </row>
    <row r="13" spans="1:8" ht="15">
      <c r="A13" s="70" t="str">
        <f>"CONSUMED UNIT 1 -- "&amp;TEXT(ROUND('[2]CONSUMPTION RATIOS'!$B$11,5),"0.000%")</f>
        <v>CONSUMED UNIT 1 -- 48.575%</v>
      </c>
      <c r="B13" s="61">
        <f>MITCHELL!B28-MITCHELL_KP_OP!B35</f>
        <v>57411.76</v>
      </c>
      <c r="C13" s="61">
        <f>MITCHELL!C28-MITCHELL_KP_OP!C35</f>
        <v>138718.30000000002</v>
      </c>
      <c r="D13" s="56">
        <f>ROUND(IF(C13&lt;&gt;0,C13/B13,0),4)</f>
        <v>2.4162</v>
      </c>
      <c r="E13" s="71"/>
      <c r="F13" s="47">
        <v>0</v>
      </c>
      <c r="H13" s="77"/>
    </row>
    <row r="14" spans="1:6" ht="15">
      <c r="A14" s="70" t="str">
        <f>"CONSUMED UNIT 2 -- "&amp;TEXT(ROUND('[2]CONSUMPTION RATIOS'!$B$12,5),"0.000%")</f>
        <v>CONSUMED UNIT 2 -- 48.577%</v>
      </c>
      <c r="B14" s="61">
        <f>MITCHELL!B29-MITCHELL_KP_OP!B36</f>
        <v>81878.96</v>
      </c>
      <c r="C14" s="61">
        <f>MITCHELL!C29-MITCHELL_KP_OP!C36</f>
        <v>197835.94999999995</v>
      </c>
      <c r="D14" s="56">
        <f>ROUND(IF(C14&lt;&gt;0,C14/B14,0),4)</f>
        <v>2.4162</v>
      </c>
      <c r="E14" s="71"/>
      <c r="F14" s="47">
        <v>0</v>
      </c>
    </row>
    <row r="15" spans="1:5" ht="15">
      <c r="A15" s="70" t="str">
        <f>IF(YEAR(A3)&amp;MONTH(A3)="20142","SURVEY ADJUST UNIT 1 -- "&amp;TEXT(ROUND('[2]CONSUMPTION RATIOS'!$B$31,5),"0.000%"),"SURVEY ADJUST UNIT 1 -- "&amp;TEXT(ROUND('[2]CONSUMPTION RATIOS'!$B$11,5),"0.000%"))</f>
        <v>SURVEY ADJUST UNIT 1 -- 48.575%</v>
      </c>
      <c r="B15" s="61">
        <f>MITCHELL!B33-MITCHELL_KP_OP!B37</f>
        <v>0</v>
      </c>
      <c r="C15" s="61">
        <f>MITCHELL!C33-MITCHELL_KP_OP!C37</f>
        <v>0</v>
      </c>
      <c r="D15" s="56">
        <f>ROUND(IF(C15&lt;&gt;0,C15/B15,0),4)</f>
        <v>0</v>
      </c>
      <c r="E15" s="71"/>
    </row>
    <row r="16" spans="1:5" ht="15">
      <c r="A16" s="70" t="str">
        <f>IF(YEAR(A3)&amp;MONTH(A3)="20142","SURVEY ADJUST UNIT 2 -- "&amp;TEXT(ROUND('[2]CONSUMPTION RATIOS'!$B$32,5),"0.000%"),"SURVEY ADJUST UNIT 2 -- "&amp;TEXT(ROUND('[2]CONSUMPTION RATIOS'!$B$12,5),"0.000%"))</f>
        <v>SURVEY ADJUST UNIT 2 -- 48.577%</v>
      </c>
      <c r="B16" s="61">
        <f>MITCHELL!B34-MITCHELL_KP_OP!B38</f>
        <v>0</v>
      </c>
      <c r="C16" s="61">
        <f>MITCHELL!C34-MITCHELL_KP_OP!C38</f>
        <v>0</v>
      </c>
      <c r="D16" s="56">
        <f>ROUND(IF(C16&lt;&gt;0,C16/B16,0),4)</f>
        <v>0</v>
      </c>
      <c r="E16" s="71"/>
    </row>
    <row r="17" spans="1:5" ht="15">
      <c r="A17" s="70" t="s">
        <v>38</v>
      </c>
      <c r="B17" s="59">
        <f>MITCHELL!B40-MITCHELL_KP_OP!B39</f>
        <v>0</v>
      </c>
      <c r="C17" s="59">
        <f>MITCHELL!C40-MITCHELL_KP_OP!C39</f>
        <v>0</v>
      </c>
      <c r="D17" s="58">
        <f>ROUND(IF(C17&lt;&gt;0,C17/B17,0),4)</f>
        <v>0</v>
      </c>
      <c r="E17" s="71"/>
    </row>
    <row r="18" spans="1:5" ht="15">
      <c r="A18" s="70" t="s">
        <v>9</v>
      </c>
      <c r="B18" s="63">
        <f>SUM(B13:B17)</f>
        <v>139290.72</v>
      </c>
      <c r="C18" s="63">
        <f>SUM(C13:C17)</f>
        <v>336554.25</v>
      </c>
      <c r="D18" s="60">
        <f>ROUND(IF(C18&gt;0,C18/B18,0),4)</f>
        <v>2.4162</v>
      </c>
      <c r="E18" s="71"/>
    </row>
    <row r="19" spans="1:9" ht="15">
      <c r="A19" s="70"/>
      <c r="B19" s="61"/>
      <c r="C19" s="72"/>
      <c r="D19" s="73"/>
      <c r="E19" s="71"/>
      <c r="I19" s="50"/>
    </row>
    <row r="20" spans="1:5" ht="15.75" thickBot="1">
      <c r="A20" s="70" t="s">
        <v>2</v>
      </c>
      <c r="B20" s="64">
        <f>MITCHELL!B18-B42</f>
        <v>124114.14000000003</v>
      </c>
      <c r="C20" s="64">
        <f>MITCHELL!C18-C42</f>
        <v>299881.5</v>
      </c>
      <c r="D20" s="65">
        <f>ROUND(IF(C20&gt;0,C20/B20,0),4)</f>
        <v>2.4162</v>
      </c>
      <c r="E20" s="69"/>
    </row>
    <row r="21" ht="15.75" thickTop="1">
      <c r="D21" s="57"/>
    </row>
    <row r="22" spans="4:9" ht="15">
      <c r="D22" s="57"/>
      <c r="I22" s="50"/>
    </row>
    <row r="23" spans="1:5" ht="15">
      <c r="A23" s="83" t="s">
        <v>32</v>
      </c>
      <c r="B23" s="83"/>
      <c r="C23" s="83"/>
      <c r="D23" s="83"/>
      <c r="E23" s="83"/>
    </row>
    <row r="24" spans="1:8" ht="15">
      <c r="A24" s="83" t="s">
        <v>62</v>
      </c>
      <c r="B24" s="83"/>
      <c r="C24" s="83"/>
      <c r="D24" s="83"/>
      <c r="E24" s="83"/>
      <c r="H24" s="50"/>
    </row>
    <row r="25" spans="1:8" ht="15">
      <c r="A25" s="84" t="str">
        <f>+A3</f>
        <v>JUNE 2014</v>
      </c>
      <c r="B25" s="84"/>
      <c r="C25" s="84"/>
      <c r="D25" s="84"/>
      <c r="E25" s="84"/>
      <c r="G25" s="50"/>
      <c r="H25" s="50"/>
    </row>
    <row r="26" spans="1:2" ht="15">
      <c r="A26" s="78"/>
      <c r="B26" s="49"/>
    </row>
    <row r="27" spans="3:5" ht="15">
      <c r="C27" s="51" t="s">
        <v>3</v>
      </c>
      <c r="D27" s="51" t="s">
        <v>4</v>
      </c>
      <c r="E27" s="46" t="s">
        <v>56</v>
      </c>
    </row>
    <row r="28" spans="1:8" ht="15.75" thickBot="1">
      <c r="A28" s="52" t="s">
        <v>5</v>
      </c>
      <c r="B28" s="53" t="s">
        <v>0</v>
      </c>
      <c r="C28" s="53" t="s">
        <v>6</v>
      </c>
      <c r="D28" s="53" t="s">
        <v>35</v>
      </c>
      <c r="E28" s="54" t="s">
        <v>57</v>
      </c>
      <c r="H28" s="50"/>
    </row>
    <row r="29" spans="1:5" ht="15">
      <c r="A29" s="70" t="s">
        <v>7</v>
      </c>
      <c r="B29" s="67">
        <v>146373.77</v>
      </c>
      <c r="C29" s="67">
        <v>374915.41</v>
      </c>
      <c r="D29" s="56">
        <f>ROUND(IF(C29&gt;0,C29/B29,0),4)</f>
        <v>2.5614</v>
      </c>
      <c r="E29" s="71"/>
    </row>
    <row r="30" spans="1:8" ht="15">
      <c r="A30" s="70"/>
      <c r="B30" s="61"/>
      <c r="C30" s="72"/>
      <c r="D30" s="73"/>
      <c r="E30" s="71"/>
      <c r="H30" s="50"/>
    </row>
    <row r="31" spans="1:5" ht="15">
      <c r="A31" s="70" t="s">
        <v>1</v>
      </c>
      <c r="B31" s="55">
        <f>+B33-B29</f>
        <v>125196.65</v>
      </c>
      <c r="C31" s="61">
        <f>C33-C29</f>
        <v>281249.94</v>
      </c>
      <c r="D31" s="56">
        <f>ROUND(IF(C31&gt;0,C31/B31,0),4)</f>
        <v>2.2465</v>
      </c>
      <c r="E31" s="71"/>
    </row>
    <row r="32" spans="1:5" ht="15">
      <c r="A32" s="70"/>
      <c r="B32" s="75"/>
      <c r="C32" s="62"/>
      <c r="D32" s="58"/>
      <c r="E32" s="71"/>
    </row>
    <row r="33" spans="1:5" ht="15">
      <c r="A33" s="70" t="s">
        <v>8</v>
      </c>
      <c r="B33" s="74">
        <f>+B42+B40</f>
        <v>271570.42</v>
      </c>
      <c r="C33" s="74">
        <f>+C42+C40</f>
        <v>656165.35</v>
      </c>
      <c r="D33" s="60">
        <f>ROUND(IF(C33&gt;0,C33/B33,0),4)</f>
        <v>2.4162</v>
      </c>
      <c r="E33" s="71"/>
    </row>
    <row r="34" spans="1:5" ht="15">
      <c r="A34" s="70"/>
      <c r="B34" s="61"/>
      <c r="C34" s="72"/>
      <c r="D34" s="73"/>
      <c r="E34" s="71"/>
    </row>
    <row r="35" spans="1:8" ht="15">
      <c r="A35" s="70" t="str">
        <f>"CONSUMED UNIT 1 -- "&amp;TEXT(ROUND('[2]CONSUMPTION RATIOS'!$C$11,5),"0.000%")</f>
        <v>CONSUMED UNIT 1 -- 51.425%</v>
      </c>
      <c r="B35" s="61">
        <f>ROUND('[2]CONSUMPTION RATIOS'!$C$11*MITCHELL!B28,2)</f>
        <v>60780.24</v>
      </c>
      <c r="C35" s="61">
        <f>ROUND('[2]CONSUMPTION RATIOS'!$C$11*MITCHELL!C28,2)</f>
        <v>146857.21</v>
      </c>
      <c r="D35" s="56">
        <f>ROUND(IF(C35&lt;&gt;0,C35/B35,0),4)</f>
        <v>2.4162</v>
      </c>
      <c r="E35" s="71"/>
      <c r="F35" s="47">
        <v>0</v>
      </c>
      <c r="H35" s="50"/>
    </row>
    <row r="36" spans="1:8" ht="15">
      <c r="A36" s="70" t="str">
        <f>"CONSUMED UNIT 2 -- "&amp;TEXT(ROUND('[2]CONSUMPTION RATIOS'!$C$12,5),"0.000%")</f>
        <v>CONSUMED UNIT 2 -- 51.423%</v>
      </c>
      <c r="B36" s="61">
        <f>ROUND('[2]CONSUMPTION RATIOS'!$C$12*MITCHELL!B29,2)</f>
        <v>86676.04</v>
      </c>
      <c r="C36" s="61">
        <f>ROUND('[2]CONSUMPTION RATIOS'!$C$12*MITCHELL!C29,2)</f>
        <v>209426.64</v>
      </c>
      <c r="D36" s="56">
        <f>ROUND(IF(C36&lt;&gt;0,C36/B36,0),4)</f>
        <v>2.4162</v>
      </c>
      <c r="E36" s="71"/>
      <c r="F36" s="47">
        <v>0</v>
      </c>
      <c r="H36" s="50"/>
    </row>
    <row r="37" spans="1:7" ht="15">
      <c r="A37" s="70" t="str">
        <f>IF(YEAR(A3)&amp;MONTH(A3)="20142","SURVEY ADJUST UNIT 1 -- "&amp;TEXT(ROUND('[2]CONSUMPTION RATIOS'!$C$31,5),"0.000%"),"SURVEY ADJUST UNIT 1 -- "&amp;TEXT(ROUND('[2]CONSUMPTION RATIOS'!$C$11,5),"0.000%"))</f>
        <v>SURVEY ADJUST UNIT 1 -- 51.425%</v>
      </c>
      <c r="B37" s="61">
        <f>IF(YEAR(A3)&amp;MONTH(A3)="20142",ROUND('[2]CONSUMPTION RATIOS'!$C$31*MITCHELL!B33,2),ROUND('[2]CONSUMPTION RATIOS'!$C$11*MITCHELL!B33,2))</f>
        <v>0</v>
      </c>
      <c r="C37" s="61">
        <f>IF(YEAR(A3)&amp;MONTH(A3)="20142",ROUND('[2]CONSUMPTION RATIOS'!$C$31*MITCHELL!C33,2),ROUND('[2]CONSUMPTION RATIOS'!$C$11*MITCHELL!C33,2))</f>
        <v>0</v>
      </c>
      <c r="D37" s="56">
        <f>ROUND(IF(C37&lt;&gt;0,C37/B37,0),4)</f>
        <v>0</v>
      </c>
      <c r="E37" s="71"/>
      <c r="F37" s="47">
        <v>0</v>
      </c>
      <c r="G37" s="50"/>
    </row>
    <row r="38" spans="1:7" ht="15">
      <c r="A38" s="70" t="str">
        <f>IF(YEAR(A3)&amp;MONTH(A3)="20142","SURVEY ADJUST UNIT 2 -- "&amp;TEXT(ROUND('[2]CONSUMPTION RATIOS'!$C$32,5),"0.000%"),"SURVEY ADJUST UNIT 2 -- "&amp;TEXT(ROUND('[2]CONSUMPTION RATIOS'!$C$12,5),"0.000%"))</f>
        <v>SURVEY ADJUST UNIT 2 -- 51.423%</v>
      </c>
      <c r="B38" s="61">
        <f>IF(YEAR(A3)&amp;MONTH(A3)="20142",ROUND('[2]CONSUMPTION RATIOS'!$C$32*MITCHELL!B34,2),ROUND('[2]CONSUMPTION RATIOS'!$C$12*MITCHELL!B34,2))</f>
        <v>0</v>
      </c>
      <c r="C38" s="61">
        <f>IF(YEAR(A3)&amp;MONTH(A3)="20142",ROUND('[2]CONSUMPTION RATIOS'!$C$32*MITCHELL!C34,2),ROUND('[2]CONSUMPTION RATIOS'!$C$12*MITCHELL!C34,2))</f>
        <v>0</v>
      </c>
      <c r="D38" s="56">
        <f>ROUND(IF(C38&lt;&gt;0,C38/B38,0),4)</f>
        <v>0</v>
      </c>
      <c r="E38" s="71"/>
      <c r="F38" s="47">
        <v>0</v>
      </c>
      <c r="G38" s="50"/>
    </row>
    <row r="39" spans="1:9" ht="15">
      <c r="A39" s="70" t="s">
        <v>38</v>
      </c>
      <c r="B39" s="59">
        <f>ROUND('[2]CONSUMPTION RATIOS'!$C$11*MITCHELL!B38,2)+ROUND('[2]CONSUMPTION RATIOS'!$C$12*MITCHELL!B39,2)</f>
        <v>0</v>
      </c>
      <c r="C39" s="59">
        <f>ROUND('[2]CONSUMPTION RATIOS'!$C$11*MITCHELL!C38,2)+ROUND('[2]CONSUMPTION RATIOS'!$C$12*MITCHELL!C39,2)</f>
        <v>0</v>
      </c>
      <c r="D39" s="58">
        <f>ROUND(IF(C39&lt;&gt;0,C39/B39,0),4)</f>
        <v>0</v>
      </c>
      <c r="E39" s="71"/>
      <c r="I39" s="50"/>
    </row>
    <row r="40" spans="1:9" ht="15">
      <c r="A40" s="70" t="s">
        <v>9</v>
      </c>
      <c r="B40" s="63">
        <f>SUM(B35:B39)</f>
        <v>147456.28</v>
      </c>
      <c r="C40" s="63">
        <f>SUM(C35:C39)</f>
        <v>356283.85</v>
      </c>
      <c r="D40" s="60">
        <f>ROUND(IF(C40&gt;0,C40/B40,0),4)</f>
        <v>2.4162</v>
      </c>
      <c r="E40" s="71"/>
      <c r="I40" s="50"/>
    </row>
    <row r="41" spans="1:5" ht="15">
      <c r="A41" s="70"/>
      <c r="B41" s="61"/>
      <c r="C41" s="72"/>
      <c r="D41" s="73"/>
      <c r="E41" s="71"/>
    </row>
    <row r="42" spans="1:5" ht="15.75" thickBot="1">
      <c r="A42" s="70" t="s">
        <v>2</v>
      </c>
      <c r="B42" s="64">
        <f>ROUND(MITCHELL!B18*0.5,2)</f>
        <v>124114.14</v>
      </c>
      <c r="C42" s="64">
        <f>ROUND(MITCHELL!C18*0.5,2)</f>
        <v>299881.5</v>
      </c>
      <c r="D42" s="65">
        <f>ROUND(IF(C42&gt;0,C42/B42,0),4)</f>
        <v>2.4162</v>
      </c>
      <c r="E42" s="69"/>
    </row>
    <row r="43" spans="4:8" ht="15.75" thickTop="1">
      <c r="D43" s="57"/>
      <c r="H43" s="50"/>
    </row>
    <row r="44" ht="15">
      <c r="D44" s="57"/>
    </row>
    <row r="45" spans="2:4" ht="15">
      <c r="B45" s="47"/>
      <c r="C45" s="47"/>
      <c r="D45" s="47"/>
    </row>
    <row r="46" spans="2:4" ht="15">
      <c r="B46" s="47"/>
      <c r="C46" s="47"/>
      <c r="D46" s="47"/>
    </row>
    <row r="47" spans="2:4" ht="15">
      <c r="B47" s="47"/>
      <c r="C47" s="47"/>
      <c r="D47" s="47"/>
    </row>
    <row r="48" spans="2:4" ht="15">
      <c r="B48" s="47"/>
      <c r="C48" s="47"/>
      <c r="D48" s="47"/>
    </row>
    <row r="49" spans="2:9" ht="15">
      <c r="B49" s="47"/>
      <c r="C49" s="47"/>
      <c r="D49" s="47"/>
      <c r="I49" s="50"/>
    </row>
    <row r="50" spans="2:4" ht="15">
      <c r="B50" s="47"/>
      <c r="C50" s="47"/>
      <c r="D50" s="47"/>
    </row>
    <row r="51" spans="2:4" ht="15">
      <c r="B51" s="47"/>
      <c r="C51" s="47"/>
      <c r="D51" s="47"/>
    </row>
    <row r="52" spans="2:7" ht="15">
      <c r="B52" s="47"/>
      <c r="C52" s="47"/>
      <c r="D52" s="47"/>
      <c r="G52" s="50"/>
    </row>
    <row r="53" spans="2:4" ht="15">
      <c r="B53" s="47"/>
      <c r="C53" s="47"/>
      <c r="D53" s="47"/>
    </row>
    <row r="54" spans="2:8" ht="15">
      <c r="B54" s="47"/>
      <c r="C54" s="47"/>
      <c r="D54" s="47"/>
      <c r="H54" s="50"/>
    </row>
    <row r="55" spans="2:4" ht="15">
      <c r="B55" s="47"/>
      <c r="C55" s="47"/>
      <c r="D55" s="47"/>
    </row>
    <row r="56" spans="2:7" ht="15">
      <c r="B56" s="47"/>
      <c r="C56" s="47"/>
      <c r="D56" s="47"/>
      <c r="G56" s="50"/>
    </row>
    <row r="57" spans="2:4" ht="15">
      <c r="B57" s="47"/>
      <c r="C57" s="47"/>
      <c r="D57" s="47"/>
    </row>
    <row r="58" spans="2:4" ht="15">
      <c r="B58" s="47"/>
      <c r="C58" s="47"/>
      <c r="D58" s="47"/>
    </row>
    <row r="59" spans="2:4" ht="15">
      <c r="B59" s="47"/>
      <c r="C59" s="47"/>
      <c r="D59" s="47"/>
    </row>
    <row r="60" spans="2:4" ht="15">
      <c r="B60" s="47"/>
      <c r="C60" s="47"/>
      <c r="D60" s="47"/>
    </row>
    <row r="61" spans="2:4" ht="15">
      <c r="B61" s="47"/>
      <c r="C61" s="47"/>
      <c r="D61" s="47"/>
    </row>
    <row r="62" spans="2:4" ht="15">
      <c r="B62" s="47"/>
      <c r="C62" s="47"/>
      <c r="D62" s="47"/>
    </row>
    <row r="63" spans="2:4" ht="15">
      <c r="B63" s="47"/>
      <c r="C63" s="47"/>
      <c r="D63" s="47"/>
    </row>
    <row r="64" spans="2:4" ht="15">
      <c r="B64" s="47"/>
      <c r="C64" s="47"/>
      <c r="D64" s="47"/>
    </row>
    <row r="65" spans="2:4" ht="15">
      <c r="B65" s="47"/>
      <c r="C65" s="47"/>
      <c r="D65" s="47"/>
    </row>
    <row r="66" spans="2:4" ht="15">
      <c r="B66" s="47"/>
      <c r="C66" s="47"/>
      <c r="D66" s="47"/>
    </row>
    <row r="67" spans="2:4" ht="15">
      <c r="B67" s="47"/>
      <c r="C67" s="47"/>
      <c r="D67" s="47"/>
    </row>
    <row r="68" ht="15">
      <c r="D68" s="57"/>
    </row>
    <row r="69" spans="2:4" ht="15">
      <c r="B69" s="47"/>
      <c r="C69" s="47"/>
      <c r="D69" s="47"/>
    </row>
    <row r="70" spans="2:4" ht="15">
      <c r="B70" s="47"/>
      <c r="C70" s="47"/>
      <c r="D70" s="47"/>
    </row>
    <row r="71" spans="2:4" ht="15">
      <c r="B71" s="47"/>
      <c r="C71" s="47"/>
      <c r="D71" s="47"/>
    </row>
    <row r="72" spans="2:4" ht="15">
      <c r="B72" s="47"/>
      <c r="C72" s="47"/>
      <c r="D72" s="47"/>
    </row>
    <row r="73" spans="2:4" ht="15">
      <c r="B73" s="47"/>
      <c r="C73" s="47"/>
      <c r="D73" s="47"/>
    </row>
    <row r="74" spans="2:4" ht="15">
      <c r="B74" s="47"/>
      <c r="C74" s="47"/>
      <c r="D74" s="47"/>
    </row>
    <row r="75" spans="2:4" ht="15">
      <c r="B75" s="47"/>
      <c r="C75" s="47"/>
      <c r="D75" s="47"/>
    </row>
    <row r="76" spans="2:4" ht="15">
      <c r="B76" s="47"/>
      <c r="C76" s="66"/>
      <c r="D76" s="47"/>
    </row>
    <row r="77" spans="2:4" ht="15">
      <c r="B77" s="47"/>
      <c r="C77" s="47"/>
      <c r="D77" s="47"/>
    </row>
    <row r="78" spans="2:4" ht="15">
      <c r="B78" s="47"/>
      <c r="C78" s="47"/>
      <c r="D78" s="47"/>
    </row>
    <row r="79" spans="2:4" ht="15">
      <c r="B79" s="47"/>
      <c r="C79" s="47"/>
      <c r="D79" s="47"/>
    </row>
    <row r="80" spans="2:4" ht="15">
      <c r="B80" s="47"/>
      <c r="C80" s="47"/>
      <c r="D80" s="47"/>
    </row>
    <row r="81" spans="2:4" ht="15">
      <c r="B81" s="47"/>
      <c r="C81" s="47"/>
      <c r="D81" s="47"/>
    </row>
    <row r="82" spans="2:4" ht="15">
      <c r="B82" s="47"/>
      <c r="C82" s="47"/>
      <c r="D82" s="47"/>
    </row>
    <row r="83" spans="2:4" ht="15">
      <c r="B83" s="47"/>
      <c r="C83" s="47"/>
      <c r="D83" s="47"/>
    </row>
    <row r="84" spans="2:4" ht="15">
      <c r="B84" s="47"/>
      <c r="C84" s="47"/>
      <c r="D84" s="47"/>
    </row>
    <row r="85" spans="2:4" ht="15">
      <c r="B85" s="47"/>
      <c r="C85" s="47"/>
      <c r="D85" s="47"/>
    </row>
    <row r="86" spans="2:4" ht="15">
      <c r="B86" s="47"/>
      <c r="C86" s="47"/>
      <c r="D86" s="47"/>
    </row>
    <row r="87" spans="2:4" ht="15">
      <c r="B87" s="47"/>
      <c r="C87" s="47"/>
      <c r="D87" s="47"/>
    </row>
    <row r="88" spans="2:4" ht="15">
      <c r="B88" s="47"/>
      <c r="C88" s="47"/>
      <c r="D88" s="47"/>
    </row>
    <row r="89" ht="15">
      <c r="D89" s="57"/>
    </row>
    <row r="90" ht="15">
      <c r="D90" s="57"/>
    </row>
    <row r="91" ht="15">
      <c r="D91" s="57"/>
    </row>
    <row r="92" ht="15">
      <c r="D92" s="57"/>
    </row>
    <row r="93" ht="15">
      <c r="D93" s="57"/>
    </row>
    <row r="94" ht="15">
      <c r="D94" s="57"/>
    </row>
    <row r="95" ht="15">
      <c r="D95" s="57"/>
    </row>
    <row r="96" ht="15">
      <c r="D96" s="57"/>
    </row>
    <row r="97" ht="15">
      <c r="D97" s="57"/>
    </row>
    <row r="98" ht="15">
      <c r="D98" s="57"/>
    </row>
    <row r="99" ht="15">
      <c r="D99" s="57"/>
    </row>
    <row r="100" ht="15">
      <c r="D100" s="57"/>
    </row>
    <row r="101" ht="15">
      <c r="D101" s="57"/>
    </row>
    <row r="102" ht="15">
      <c r="D102" s="57"/>
    </row>
    <row r="103" ht="15">
      <c r="D103" s="57"/>
    </row>
    <row r="104" ht="15">
      <c r="D104" s="57"/>
    </row>
    <row r="105" ht="15">
      <c r="D105" s="57"/>
    </row>
    <row r="106" ht="15">
      <c r="D106" s="57"/>
    </row>
    <row r="107" ht="15">
      <c r="D107" s="57"/>
    </row>
    <row r="108" ht="15">
      <c r="D108" s="57"/>
    </row>
    <row r="109" ht="15">
      <c r="D109" s="57"/>
    </row>
    <row r="110" ht="15">
      <c r="D110" s="57"/>
    </row>
    <row r="111" ht="15">
      <c r="D111" s="57"/>
    </row>
    <row r="112" ht="15">
      <c r="D112" s="57"/>
    </row>
    <row r="113" ht="15">
      <c r="D113" s="57"/>
    </row>
    <row r="114" ht="15">
      <c r="D114" s="57"/>
    </row>
    <row r="115" ht="15">
      <c r="D115" s="57"/>
    </row>
    <row r="116" ht="15">
      <c r="D116" s="57"/>
    </row>
    <row r="117" ht="15">
      <c r="D117" s="57"/>
    </row>
    <row r="118" ht="15">
      <c r="D118" s="57"/>
    </row>
    <row r="119" ht="15">
      <c r="D119" s="57"/>
    </row>
    <row r="120" ht="15">
      <c r="D120" s="57"/>
    </row>
    <row r="121" ht="15">
      <c r="D121" s="57"/>
    </row>
    <row r="122" ht="15">
      <c r="D122" s="57"/>
    </row>
    <row r="123" ht="15">
      <c r="D123" s="57"/>
    </row>
    <row r="124" ht="15">
      <c r="D124" s="57"/>
    </row>
    <row r="125" ht="15">
      <c r="D125" s="57"/>
    </row>
    <row r="126" ht="15">
      <c r="D126" s="57"/>
    </row>
    <row r="127" ht="15">
      <c r="D127" s="57"/>
    </row>
    <row r="128" ht="15">
      <c r="D128" s="57"/>
    </row>
    <row r="129" ht="15">
      <c r="D129" s="57"/>
    </row>
    <row r="130" ht="15">
      <c r="D130" s="57"/>
    </row>
    <row r="131" ht="15">
      <c r="D131" s="57"/>
    </row>
    <row r="132" ht="15">
      <c r="D132" s="57"/>
    </row>
    <row r="133" ht="15">
      <c r="D133" s="57"/>
    </row>
    <row r="134" ht="15">
      <c r="D134" s="57"/>
    </row>
    <row r="135" ht="15">
      <c r="D135" s="57"/>
    </row>
    <row r="136" ht="15">
      <c r="D136" s="57"/>
    </row>
    <row r="137" ht="15">
      <c r="D137" s="57"/>
    </row>
    <row r="138" ht="15">
      <c r="D138" s="57"/>
    </row>
    <row r="139" ht="15">
      <c r="D139" s="57"/>
    </row>
    <row r="140" ht="15">
      <c r="D140" s="57"/>
    </row>
    <row r="141" ht="15">
      <c r="D141" s="57"/>
    </row>
    <row r="142" ht="15">
      <c r="D142" s="57"/>
    </row>
    <row r="143" ht="15">
      <c r="D143" s="57"/>
    </row>
    <row r="144" ht="15">
      <c r="D144" s="57"/>
    </row>
    <row r="145" ht="15">
      <c r="D145" s="57"/>
    </row>
    <row r="146" ht="15">
      <c r="D146" s="57"/>
    </row>
    <row r="147" ht="15">
      <c r="D147" s="57"/>
    </row>
    <row r="148" ht="15">
      <c r="D148" s="57"/>
    </row>
    <row r="149" ht="15">
      <c r="D149" s="57"/>
    </row>
    <row r="150" ht="15">
      <c r="D150" s="57"/>
    </row>
    <row r="151" ht="15">
      <c r="D151" s="57"/>
    </row>
    <row r="152" ht="15">
      <c r="D152" s="57"/>
    </row>
    <row r="153" ht="15">
      <c r="D153" s="57"/>
    </row>
    <row r="154" ht="15">
      <c r="D154" s="57"/>
    </row>
    <row r="155" ht="15">
      <c r="D155" s="57"/>
    </row>
    <row r="156" ht="15">
      <c r="D156" s="57"/>
    </row>
    <row r="157" ht="15">
      <c r="D157" s="57"/>
    </row>
    <row r="158" ht="15">
      <c r="D158" s="57"/>
    </row>
    <row r="159" ht="15">
      <c r="D159" s="57"/>
    </row>
    <row r="160" ht="15">
      <c r="D160" s="57"/>
    </row>
    <row r="161" ht="15">
      <c r="D161" s="57"/>
    </row>
    <row r="162" ht="15">
      <c r="D162" s="57"/>
    </row>
    <row r="163" ht="15">
      <c r="D163" s="57"/>
    </row>
    <row r="164" ht="15">
      <c r="D164" s="57"/>
    </row>
    <row r="165" ht="15">
      <c r="D165" s="57"/>
    </row>
    <row r="166" ht="15">
      <c r="D166" s="57"/>
    </row>
    <row r="167" ht="15">
      <c r="D167" s="57"/>
    </row>
    <row r="168" ht="15">
      <c r="D168" s="57"/>
    </row>
    <row r="169" ht="15">
      <c r="D169" s="57"/>
    </row>
    <row r="170" ht="15">
      <c r="D170" s="57"/>
    </row>
    <row r="171" ht="15">
      <c r="D171" s="57"/>
    </row>
    <row r="172" ht="15">
      <c r="D172" s="57"/>
    </row>
    <row r="173" ht="15">
      <c r="D173" s="57"/>
    </row>
    <row r="174" ht="15">
      <c r="D174" s="57"/>
    </row>
    <row r="175" ht="15">
      <c r="D175" s="57"/>
    </row>
    <row r="176" ht="15">
      <c r="D176" s="57"/>
    </row>
    <row r="177" ht="15">
      <c r="D177" s="57"/>
    </row>
    <row r="178" ht="15">
      <c r="D178" s="57"/>
    </row>
    <row r="179" ht="15">
      <c r="D179" s="57"/>
    </row>
    <row r="180" ht="15">
      <c r="D180" s="57"/>
    </row>
    <row r="181" ht="15">
      <c r="D181" s="57"/>
    </row>
    <row r="182" ht="15">
      <c r="D182" s="57"/>
    </row>
    <row r="183" ht="15">
      <c r="D183" s="57"/>
    </row>
    <row r="184" ht="15">
      <c r="D184" s="57"/>
    </row>
    <row r="185" ht="15">
      <c r="D185" s="57"/>
    </row>
    <row r="186" ht="15">
      <c r="D186" s="57"/>
    </row>
    <row r="187" ht="15">
      <c r="D187" s="57"/>
    </row>
    <row r="188" ht="15">
      <c r="D188" s="57"/>
    </row>
    <row r="189" ht="15">
      <c r="D189" s="57"/>
    </row>
    <row r="190" ht="15">
      <c r="D190" s="57"/>
    </row>
    <row r="191" ht="15">
      <c r="D191" s="57"/>
    </row>
    <row r="192" ht="15">
      <c r="D192" s="57"/>
    </row>
    <row r="193" ht="15">
      <c r="D193" s="57"/>
    </row>
    <row r="194" ht="15">
      <c r="D194" s="57"/>
    </row>
    <row r="195" ht="15">
      <c r="D195" s="57"/>
    </row>
    <row r="196" ht="15">
      <c r="D196" s="57"/>
    </row>
    <row r="197" ht="15">
      <c r="D197" s="57"/>
    </row>
    <row r="198" ht="15">
      <c r="D198" s="57"/>
    </row>
    <row r="199" ht="15">
      <c r="D199" s="57"/>
    </row>
    <row r="200" ht="15">
      <c r="D200" s="57"/>
    </row>
    <row r="201" ht="15">
      <c r="D201" s="57"/>
    </row>
    <row r="202" ht="15">
      <c r="D202" s="57"/>
    </row>
    <row r="203" ht="15">
      <c r="D203" s="57"/>
    </row>
    <row r="204" ht="15">
      <c r="D204" s="57"/>
    </row>
    <row r="205" ht="15">
      <c r="D205" s="57"/>
    </row>
    <row r="206" ht="15">
      <c r="D206" s="57"/>
    </row>
    <row r="207" ht="15">
      <c r="D207" s="57"/>
    </row>
    <row r="208" ht="15">
      <c r="D208" s="57"/>
    </row>
    <row r="209" ht="15">
      <c r="D209" s="57"/>
    </row>
    <row r="210" ht="15">
      <c r="D210" s="57"/>
    </row>
    <row r="211" ht="15">
      <c r="D211" s="57"/>
    </row>
    <row r="212" ht="15">
      <c r="D212" s="57"/>
    </row>
    <row r="213" ht="15">
      <c r="D213" s="57"/>
    </row>
    <row r="214" ht="15">
      <c r="D214" s="57"/>
    </row>
    <row r="215" ht="15">
      <c r="D215" s="57"/>
    </row>
    <row r="216" ht="15">
      <c r="D216" s="57"/>
    </row>
    <row r="217" ht="15">
      <c r="D217" s="57"/>
    </row>
    <row r="218" ht="15">
      <c r="D218" s="57"/>
    </row>
    <row r="219" ht="15">
      <c r="D219" s="57"/>
    </row>
    <row r="220" ht="15">
      <c r="D220" s="57"/>
    </row>
    <row r="221" ht="15">
      <c r="D221" s="57"/>
    </row>
    <row r="222" ht="15">
      <c r="D222" s="57"/>
    </row>
    <row r="223" ht="15">
      <c r="D223" s="57"/>
    </row>
    <row r="224" ht="15">
      <c r="D224" s="57"/>
    </row>
    <row r="225" ht="15">
      <c r="D225" s="57"/>
    </row>
    <row r="226" ht="15">
      <c r="D226" s="57"/>
    </row>
    <row r="227" ht="15">
      <c r="D227" s="57"/>
    </row>
    <row r="228" ht="15">
      <c r="D228" s="57"/>
    </row>
    <row r="229" ht="15">
      <c r="D229" s="57"/>
    </row>
    <row r="230" ht="15">
      <c r="D230" s="57"/>
    </row>
    <row r="231" ht="15">
      <c r="D231" s="57"/>
    </row>
    <row r="232" ht="15">
      <c r="D232" s="57"/>
    </row>
    <row r="233" ht="15">
      <c r="D233" s="57"/>
    </row>
    <row r="234" ht="15">
      <c r="D234" s="57"/>
    </row>
    <row r="235" ht="15">
      <c r="D235" s="57"/>
    </row>
    <row r="236" ht="15">
      <c r="D236" s="57"/>
    </row>
    <row r="237" ht="15">
      <c r="D237" s="57"/>
    </row>
    <row r="238" ht="15">
      <c r="D238" s="57"/>
    </row>
    <row r="239" ht="15">
      <c r="D239" s="57"/>
    </row>
    <row r="240" ht="15">
      <c r="D240" s="57"/>
    </row>
    <row r="241" ht="15">
      <c r="D241" s="57"/>
    </row>
    <row r="242" ht="15">
      <c r="D242" s="57"/>
    </row>
    <row r="243" ht="15">
      <c r="D243" s="57"/>
    </row>
    <row r="244" ht="15">
      <c r="D244" s="57"/>
    </row>
    <row r="245" ht="15">
      <c r="D245" s="57"/>
    </row>
    <row r="246" ht="15">
      <c r="D246" s="57"/>
    </row>
    <row r="247" ht="15">
      <c r="D247" s="57"/>
    </row>
    <row r="248" ht="15">
      <c r="D248" s="57"/>
    </row>
    <row r="249" ht="15">
      <c r="D249" s="57"/>
    </row>
    <row r="250" ht="15">
      <c r="D250" s="57"/>
    </row>
    <row r="251" ht="15">
      <c r="D251" s="57"/>
    </row>
    <row r="252" ht="15">
      <c r="D252" s="57"/>
    </row>
    <row r="253" ht="15">
      <c r="D253" s="57"/>
    </row>
    <row r="254" ht="15">
      <c r="D254" s="57"/>
    </row>
    <row r="255" ht="15">
      <c r="D255" s="57"/>
    </row>
    <row r="256" ht="15">
      <c r="D256" s="57"/>
    </row>
    <row r="257" ht="15">
      <c r="D257" s="57"/>
    </row>
    <row r="258" ht="15">
      <c r="D258" s="57"/>
    </row>
    <row r="259" ht="15">
      <c r="D259" s="57"/>
    </row>
    <row r="260" ht="15">
      <c r="D260" s="57"/>
    </row>
    <row r="261" ht="15">
      <c r="D261" s="57"/>
    </row>
    <row r="262" ht="15">
      <c r="D262" s="57"/>
    </row>
    <row r="263" ht="15">
      <c r="D263" s="57"/>
    </row>
    <row r="264" ht="15">
      <c r="D264" s="57"/>
    </row>
    <row r="265" ht="15">
      <c r="D265" s="57"/>
    </row>
    <row r="266" ht="15">
      <c r="D266" s="57"/>
    </row>
    <row r="267" ht="15">
      <c r="D267" s="57"/>
    </row>
    <row r="268" ht="15">
      <c r="D268" s="57"/>
    </row>
    <row r="269" ht="15">
      <c r="D269" s="57"/>
    </row>
    <row r="270" ht="15">
      <c r="D270" s="57"/>
    </row>
    <row r="271" ht="15">
      <c r="D271" s="57"/>
    </row>
    <row r="272" ht="15">
      <c r="D272" s="57"/>
    </row>
    <row r="273" ht="15">
      <c r="D273" s="57"/>
    </row>
    <row r="274" ht="15">
      <c r="D274" s="57"/>
    </row>
    <row r="275" ht="15">
      <c r="D275" s="57"/>
    </row>
    <row r="276" ht="15">
      <c r="D276" s="57"/>
    </row>
    <row r="277" ht="15">
      <c r="D277" s="57"/>
    </row>
    <row r="278" ht="15">
      <c r="D278" s="57"/>
    </row>
    <row r="279" ht="15">
      <c r="D279" s="57"/>
    </row>
    <row r="280" ht="15">
      <c r="D280" s="57"/>
    </row>
    <row r="281" ht="15">
      <c r="D281" s="57"/>
    </row>
    <row r="282" ht="15">
      <c r="D282" s="57"/>
    </row>
    <row r="283" ht="15">
      <c r="D283" s="57"/>
    </row>
    <row r="284" ht="15">
      <c r="D284" s="57"/>
    </row>
    <row r="285" ht="15">
      <c r="D285" s="57"/>
    </row>
    <row r="286" ht="15">
      <c r="D286" s="57"/>
    </row>
    <row r="287" ht="15">
      <c r="D287" s="57"/>
    </row>
    <row r="288" ht="15">
      <c r="D288" s="57"/>
    </row>
    <row r="289" ht="15">
      <c r="D289" s="57"/>
    </row>
    <row r="290" ht="15">
      <c r="D290" s="57"/>
    </row>
    <row r="291" ht="15">
      <c r="D291" s="57"/>
    </row>
    <row r="292" ht="15">
      <c r="D292" s="57"/>
    </row>
    <row r="293" ht="15">
      <c r="D293" s="57"/>
    </row>
    <row r="294" ht="15">
      <c r="D294" s="57"/>
    </row>
    <row r="295" ht="15">
      <c r="D295" s="57"/>
    </row>
    <row r="296" ht="15">
      <c r="D296" s="57"/>
    </row>
    <row r="297" ht="15">
      <c r="D297" s="57"/>
    </row>
    <row r="298" ht="15">
      <c r="D298" s="57"/>
    </row>
    <row r="299" ht="15">
      <c r="D299" s="57"/>
    </row>
    <row r="300" ht="15">
      <c r="D300" s="57"/>
    </row>
    <row r="301" ht="15">
      <c r="D301" s="57"/>
    </row>
    <row r="302" ht="15">
      <c r="D302" s="57"/>
    </row>
    <row r="303" ht="15">
      <c r="D303" s="57"/>
    </row>
    <row r="304" ht="15">
      <c r="D304" s="57"/>
    </row>
    <row r="305" ht="15">
      <c r="D305" s="57"/>
    </row>
    <row r="306" ht="15">
      <c r="D306" s="57"/>
    </row>
    <row r="307" ht="15">
      <c r="D307" s="57"/>
    </row>
    <row r="308" ht="15">
      <c r="D308" s="57"/>
    </row>
    <row r="309" ht="15">
      <c r="D309" s="57"/>
    </row>
    <row r="310" ht="15">
      <c r="D310" s="57"/>
    </row>
    <row r="311" ht="15">
      <c r="D311" s="57"/>
    </row>
    <row r="312" ht="15">
      <c r="D312" s="57"/>
    </row>
    <row r="313" ht="15">
      <c r="D313" s="57"/>
    </row>
    <row r="314" ht="15">
      <c r="D314" s="57"/>
    </row>
    <row r="315" ht="15">
      <c r="D315" s="57"/>
    </row>
    <row r="316" ht="15">
      <c r="D316" s="57"/>
    </row>
    <row r="317" ht="15">
      <c r="D317" s="57"/>
    </row>
    <row r="318" ht="15">
      <c r="D318" s="57"/>
    </row>
    <row r="319" ht="15">
      <c r="D319" s="57"/>
    </row>
    <row r="320" ht="15">
      <c r="D320" s="57"/>
    </row>
    <row r="321" ht="15">
      <c r="D321" s="57"/>
    </row>
    <row r="322" ht="15">
      <c r="D322" s="57"/>
    </row>
    <row r="323" ht="15">
      <c r="D323" s="57"/>
    </row>
    <row r="324" ht="15">
      <c r="D324" s="57"/>
    </row>
    <row r="325" ht="15">
      <c r="D325" s="57"/>
    </row>
    <row r="326" ht="15">
      <c r="D326" s="57"/>
    </row>
    <row r="327" ht="15">
      <c r="D327" s="57"/>
    </row>
    <row r="328" ht="15">
      <c r="D328" s="57"/>
    </row>
    <row r="329" ht="15">
      <c r="D329" s="57"/>
    </row>
    <row r="330" ht="15">
      <c r="D330" s="57"/>
    </row>
    <row r="331" ht="15">
      <c r="D331" s="57"/>
    </row>
    <row r="332" ht="15">
      <c r="D332" s="57"/>
    </row>
    <row r="333" ht="15">
      <c r="D333" s="57"/>
    </row>
    <row r="334" ht="15">
      <c r="D334" s="57"/>
    </row>
    <row r="335" ht="15">
      <c r="D335" s="57"/>
    </row>
    <row r="336" ht="15">
      <c r="D336" s="57"/>
    </row>
    <row r="337" ht="15">
      <c r="D337" s="57"/>
    </row>
    <row r="338" ht="15">
      <c r="D338" s="57"/>
    </row>
    <row r="339" ht="15">
      <c r="D339" s="57"/>
    </row>
    <row r="340" ht="15">
      <c r="D340" s="57"/>
    </row>
    <row r="341" ht="15">
      <c r="D341" s="57"/>
    </row>
    <row r="342" ht="15">
      <c r="D342" s="57"/>
    </row>
    <row r="343" ht="15">
      <c r="D343" s="57"/>
    </row>
    <row r="344" ht="15">
      <c r="D344" s="57"/>
    </row>
    <row r="345" ht="15">
      <c r="D345" s="57"/>
    </row>
    <row r="346" ht="15">
      <c r="D346" s="57"/>
    </row>
    <row r="347" ht="15">
      <c r="D347" s="57"/>
    </row>
    <row r="348" ht="15">
      <c r="D348" s="57"/>
    </row>
    <row r="349" ht="15">
      <c r="D349" s="57"/>
    </row>
    <row r="350" ht="15">
      <c r="D350" s="57"/>
    </row>
    <row r="351" ht="15">
      <c r="D351" s="57"/>
    </row>
    <row r="352" ht="15">
      <c r="D352" s="57"/>
    </row>
    <row r="353" ht="15">
      <c r="D353" s="57"/>
    </row>
    <row r="354" ht="15">
      <c r="D354" s="57"/>
    </row>
    <row r="355" ht="15">
      <c r="D355" s="57"/>
    </row>
    <row r="356" ht="15">
      <c r="D356" s="57"/>
    </row>
    <row r="357" ht="15">
      <c r="D357" s="57"/>
    </row>
    <row r="358" ht="15">
      <c r="D358" s="57"/>
    </row>
    <row r="359" ht="15">
      <c r="D359" s="57"/>
    </row>
    <row r="360" ht="15">
      <c r="D360" s="57"/>
    </row>
    <row r="361" ht="15">
      <c r="D361" s="57"/>
    </row>
    <row r="362" ht="15">
      <c r="D362" s="57"/>
    </row>
    <row r="363" ht="15">
      <c r="D363" s="57"/>
    </row>
    <row r="364" ht="15">
      <c r="D364" s="57"/>
    </row>
    <row r="365" ht="15">
      <c r="D365" s="57"/>
    </row>
    <row r="366" ht="15">
      <c r="D366" s="57"/>
    </row>
    <row r="367" ht="15">
      <c r="D367" s="57"/>
    </row>
    <row r="368" ht="15">
      <c r="D368" s="57"/>
    </row>
    <row r="369" ht="15">
      <c r="D369" s="57"/>
    </row>
    <row r="370" ht="15">
      <c r="D370" s="57"/>
    </row>
    <row r="371" ht="15">
      <c r="D371" s="57"/>
    </row>
    <row r="372" ht="15">
      <c r="D372" s="57"/>
    </row>
    <row r="373" ht="15">
      <c r="D373" s="57"/>
    </row>
    <row r="374" ht="15">
      <c r="D374" s="57"/>
    </row>
    <row r="375" ht="15">
      <c r="D375" s="57"/>
    </row>
    <row r="376" ht="15">
      <c r="D376" s="57"/>
    </row>
    <row r="377" ht="15">
      <c r="D377" s="57"/>
    </row>
    <row r="378" ht="15">
      <c r="D378" s="57"/>
    </row>
    <row r="379" ht="15">
      <c r="D379" s="57"/>
    </row>
    <row r="380" ht="15">
      <c r="D380" s="57"/>
    </row>
    <row r="381" ht="15">
      <c r="D381" s="57"/>
    </row>
    <row r="382" ht="15">
      <c r="D382" s="57"/>
    </row>
    <row r="383" ht="15">
      <c r="D383" s="57"/>
    </row>
    <row r="384" ht="15">
      <c r="D384" s="57"/>
    </row>
    <row r="385" ht="15">
      <c r="D385" s="57"/>
    </row>
    <row r="386" ht="15">
      <c r="D386" s="57"/>
    </row>
    <row r="387" ht="15">
      <c r="D387" s="57"/>
    </row>
    <row r="388" ht="15">
      <c r="D388" s="57"/>
    </row>
    <row r="389" ht="15">
      <c r="D389" s="57"/>
    </row>
    <row r="390" ht="15">
      <c r="D390" s="57"/>
    </row>
    <row r="391" ht="15">
      <c r="D391" s="57"/>
    </row>
    <row r="392" ht="15">
      <c r="D392" s="57"/>
    </row>
    <row r="393" ht="15">
      <c r="D393" s="57"/>
    </row>
    <row r="394" ht="15">
      <c r="D394" s="57"/>
    </row>
    <row r="395" ht="15">
      <c r="D395" s="57"/>
    </row>
    <row r="396" ht="15">
      <c r="D396" s="57"/>
    </row>
    <row r="397" ht="15">
      <c r="D397" s="57"/>
    </row>
    <row r="398" ht="15">
      <c r="D398" s="57"/>
    </row>
    <row r="399" ht="15">
      <c r="D399" s="57"/>
    </row>
    <row r="400" ht="15">
      <c r="D400" s="57"/>
    </row>
    <row r="401" ht="15">
      <c r="D401" s="57"/>
    </row>
    <row r="402" ht="15">
      <c r="D402" s="57"/>
    </row>
    <row r="403" ht="15">
      <c r="D403" s="57"/>
    </row>
    <row r="404" ht="15">
      <c r="D404" s="57"/>
    </row>
    <row r="405" ht="15">
      <c r="D405" s="57"/>
    </row>
    <row r="406" ht="15">
      <c r="D406" s="57"/>
    </row>
    <row r="407" ht="15">
      <c r="D407" s="57"/>
    </row>
    <row r="408" ht="15">
      <c r="D408" s="57"/>
    </row>
    <row r="409" ht="15">
      <c r="D409" s="57"/>
    </row>
    <row r="410" ht="15">
      <c r="D410" s="57"/>
    </row>
    <row r="411" ht="15">
      <c r="D411" s="57"/>
    </row>
    <row r="412" ht="15">
      <c r="D412" s="57"/>
    </row>
    <row r="413" ht="15">
      <c r="D413" s="57"/>
    </row>
    <row r="414" ht="15">
      <c r="D414" s="57"/>
    </row>
    <row r="415" ht="15">
      <c r="D415" s="57"/>
    </row>
    <row r="416" ht="15">
      <c r="D416" s="57"/>
    </row>
    <row r="417" ht="15">
      <c r="D417" s="57"/>
    </row>
    <row r="418" ht="15">
      <c r="D418" s="57"/>
    </row>
    <row r="419" ht="15">
      <c r="D419" s="57"/>
    </row>
    <row r="420" ht="15">
      <c r="D420" s="57"/>
    </row>
    <row r="421" ht="15">
      <c r="D421" s="57"/>
    </row>
    <row r="422" ht="15">
      <c r="D422" s="57"/>
    </row>
    <row r="423" ht="15">
      <c r="D423" s="57"/>
    </row>
    <row r="424" ht="15">
      <c r="D424" s="57"/>
    </row>
    <row r="425" ht="15">
      <c r="D425" s="57"/>
    </row>
    <row r="426" ht="15">
      <c r="D426" s="57"/>
    </row>
    <row r="427" ht="15">
      <c r="D427" s="57"/>
    </row>
    <row r="428" ht="15">
      <c r="D428" s="57"/>
    </row>
    <row r="429" ht="15">
      <c r="D429" s="57"/>
    </row>
    <row r="430" ht="15">
      <c r="D430" s="57"/>
    </row>
    <row r="431" ht="15">
      <c r="D431" s="57"/>
    </row>
    <row r="432" ht="15">
      <c r="D432" s="57"/>
    </row>
    <row r="433" ht="15">
      <c r="D433" s="57"/>
    </row>
    <row r="434" ht="15">
      <c r="D434" s="57"/>
    </row>
    <row r="435" ht="15">
      <c r="D435" s="57"/>
    </row>
    <row r="436" ht="15">
      <c r="D436" s="57"/>
    </row>
    <row r="437" ht="15">
      <c r="D437" s="57"/>
    </row>
    <row r="438" ht="15">
      <c r="D438" s="57"/>
    </row>
    <row r="439" ht="15">
      <c r="D439" s="57"/>
    </row>
    <row r="440" ht="15">
      <c r="D440" s="57"/>
    </row>
    <row r="441" ht="15">
      <c r="D441" s="57"/>
    </row>
    <row r="442" ht="15">
      <c r="D442" s="57"/>
    </row>
    <row r="443" ht="15">
      <c r="D443" s="57"/>
    </row>
    <row r="444" ht="15">
      <c r="D444" s="57"/>
    </row>
    <row r="445" ht="15">
      <c r="D445" s="57"/>
    </row>
    <row r="446" ht="15">
      <c r="D446" s="57"/>
    </row>
    <row r="447" ht="15">
      <c r="D447" s="57"/>
    </row>
    <row r="448" ht="15">
      <c r="D448" s="57"/>
    </row>
    <row r="449" ht="15">
      <c r="D449" s="57"/>
    </row>
    <row r="450" ht="15">
      <c r="D450" s="57"/>
    </row>
    <row r="451" ht="15">
      <c r="D451" s="57"/>
    </row>
    <row r="452" ht="15">
      <c r="D452" s="57"/>
    </row>
    <row r="453" ht="15">
      <c r="D453" s="57"/>
    </row>
    <row r="454" ht="15">
      <c r="D454" s="57"/>
    </row>
    <row r="455" ht="15">
      <c r="D455" s="57"/>
    </row>
    <row r="456" ht="15">
      <c r="D456" s="57"/>
    </row>
    <row r="457" ht="15">
      <c r="D457" s="57"/>
    </row>
    <row r="458" ht="15">
      <c r="D458" s="57"/>
    </row>
    <row r="459" ht="15">
      <c r="D459" s="57"/>
    </row>
    <row r="460" ht="15">
      <c r="D460" s="57"/>
    </row>
    <row r="461" ht="15">
      <c r="D461" s="57"/>
    </row>
    <row r="462" ht="15">
      <c r="D462" s="57"/>
    </row>
    <row r="463" ht="15">
      <c r="D463" s="57"/>
    </row>
    <row r="464" ht="15">
      <c r="D464" s="57"/>
    </row>
  </sheetData>
  <sheetProtection/>
  <mergeCells count="6">
    <mergeCell ref="A1:E1"/>
    <mergeCell ref="A2:E2"/>
    <mergeCell ref="A3:E3"/>
    <mergeCell ref="A23:E23"/>
    <mergeCell ref="A24:E24"/>
    <mergeCell ref="A25:E25"/>
  </mergeCells>
  <printOptions/>
  <pageMargins left="0.5" right="0.5" top="0.5" bottom="0.5" header="0.3" footer="0.3"/>
  <pageSetup fitToHeight="1" fitToWidth="1" horizontalDpi="600" verticalDpi="600" orientation="portrait" scale="97" r:id="rId1"/>
  <headerFooter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40" sqref="C40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85" t="s">
        <v>32</v>
      </c>
      <c r="B1" s="85"/>
      <c r="C1" s="85"/>
      <c r="D1" s="85"/>
    </row>
    <row r="2" spans="1:4" ht="12.75">
      <c r="A2" s="85" t="s">
        <v>13</v>
      </c>
      <c r="B2" s="85"/>
      <c r="C2" s="85"/>
      <c r="D2" s="85"/>
    </row>
    <row r="3" spans="1:4" ht="12.75">
      <c r="A3" s="86" t="str">
        <f>+INPUT!A3</f>
        <v>JUNE 2014</v>
      </c>
      <c r="B3" s="86"/>
      <c r="C3" s="86"/>
      <c r="D3" s="86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40" t="s">
        <v>18</v>
      </c>
    </row>
    <row r="7" spans="1:5" ht="12.75">
      <c r="A7" s="37" t="s">
        <v>58</v>
      </c>
      <c r="B7" s="37">
        <f>+MITCHELL!C7</f>
        <v>749830.81</v>
      </c>
      <c r="C7" s="44">
        <v>749830.81</v>
      </c>
      <c r="D7" s="41">
        <f>+B7-C7</f>
        <v>0</v>
      </c>
      <c r="E7" s="32"/>
    </row>
    <row r="8" spans="1:5" ht="12.75">
      <c r="A8" s="37" t="s">
        <v>59</v>
      </c>
      <c r="B8" s="37">
        <f>MITCHELL_KP_OP!C7</f>
        <v>374915.4</v>
      </c>
      <c r="C8" s="44">
        <v>374915.4</v>
      </c>
      <c r="D8" s="41">
        <f>+B8-C8</f>
        <v>0</v>
      </c>
      <c r="E8" s="32"/>
    </row>
    <row r="9" spans="1:5" ht="12.75">
      <c r="A9" s="37" t="s">
        <v>60</v>
      </c>
      <c r="B9" s="37">
        <f>MITCHELL_KP_OP!C29</f>
        <v>374915.41</v>
      </c>
      <c r="C9" s="44">
        <v>374915.41</v>
      </c>
      <c r="D9" s="41">
        <f>+B9-C9</f>
        <v>0</v>
      </c>
      <c r="E9" s="32"/>
    </row>
    <row r="10" ht="12.75">
      <c r="E10" s="32"/>
    </row>
    <row r="12" spans="1:4" ht="12.75">
      <c r="A12" s="85" t="s">
        <v>32</v>
      </c>
      <c r="B12" s="85"/>
      <c r="C12" s="85"/>
      <c r="D12" s="85"/>
    </row>
    <row r="13" spans="1:4" ht="12.75">
      <c r="A13" s="85" t="s">
        <v>19</v>
      </c>
      <c r="B13" s="85"/>
      <c r="C13" s="85"/>
      <c r="D13" s="85"/>
    </row>
    <row r="14" spans="1:4" ht="12.75">
      <c r="A14" s="86" t="str">
        <f>+A3</f>
        <v>JUNE 2014</v>
      </c>
      <c r="B14" s="86"/>
      <c r="C14" s="86"/>
      <c r="D14" s="86"/>
    </row>
    <row r="16" spans="1:4" ht="12.75">
      <c r="A16" s="25"/>
      <c r="B16" s="25" t="s">
        <v>20</v>
      </c>
      <c r="C16" s="25" t="s">
        <v>21</v>
      </c>
      <c r="D16" s="25"/>
    </row>
    <row r="17" spans="1:4" ht="13.5" thickBot="1">
      <c r="A17" s="26" t="s">
        <v>15</v>
      </c>
      <c r="B17" s="26" t="s">
        <v>0</v>
      </c>
      <c r="C17" s="26" t="s">
        <v>22</v>
      </c>
      <c r="D17" s="40" t="s">
        <v>18</v>
      </c>
    </row>
    <row r="18" spans="1:4" ht="12.75">
      <c r="A18" s="37" t="s">
        <v>58</v>
      </c>
      <c r="B18" s="23">
        <f>+MITCHELL!B18</f>
        <v>248228.28000000003</v>
      </c>
      <c r="C18" s="27">
        <f>+'[1]TONS INVENTORY'!$B$22</f>
        <v>248228.27999999997</v>
      </c>
      <c r="D18" s="41">
        <f>+B18-C18</f>
        <v>0</v>
      </c>
    </row>
    <row r="19" spans="1:4" ht="12.75">
      <c r="A19" s="37" t="s">
        <v>59</v>
      </c>
      <c r="B19" s="23">
        <f>MITCHELL_KP_OP!B20</f>
        <v>124114.14000000003</v>
      </c>
      <c r="C19" s="27">
        <f>'[2]MITCHELL_KP_OP'!$B$23</f>
        <v>124114.13999999997</v>
      </c>
      <c r="D19" s="41">
        <f>+B19-C19</f>
        <v>0</v>
      </c>
    </row>
    <row r="20" spans="1:4" ht="12.75">
      <c r="A20" s="37" t="s">
        <v>60</v>
      </c>
      <c r="B20" s="23">
        <f>MITCHELL_KP_OP!B42</f>
        <v>124114.14</v>
      </c>
      <c r="C20" s="27">
        <f>'[2]MITCHELL_KP_OP'!$B$48</f>
        <v>124114.14</v>
      </c>
      <c r="D20" s="41">
        <f>+B20-C20</f>
        <v>0</v>
      </c>
    </row>
    <row r="23" spans="1:4" ht="12.75">
      <c r="A23" s="85" t="s">
        <v>32</v>
      </c>
      <c r="B23" s="85"/>
      <c r="C23" s="85"/>
      <c r="D23" s="85"/>
    </row>
    <row r="24" spans="1:4" ht="12.75">
      <c r="A24" s="85" t="s">
        <v>40</v>
      </c>
      <c r="B24" s="85"/>
      <c r="C24" s="85"/>
      <c r="D24" s="85"/>
    </row>
    <row r="25" spans="1:4" ht="12.75">
      <c r="A25" s="86" t="str">
        <f>+A14</f>
        <v>JUNE 2014</v>
      </c>
      <c r="B25" s="86"/>
      <c r="C25" s="86"/>
      <c r="D25" s="86"/>
    </row>
    <row r="27" spans="1:5" ht="12.75">
      <c r="A27" s="25"/>
      <c r="B27" s="25" t="s">
        <v>41</v>
      </c>
      <c r="C27" s="25" t="s">
        <v>41</v>
      </c>
      <c r="D27" s="25"/>
      <c r="E27" s="42" t="s">
        <v>44</v>
      </c>
    </row>
    <row r="28" spans="1:5" ht="13.5" thickBot="1">
      <c r="A28" s="26" t="s">
        <v>15</v>
      </c>
      <c r="B28" s="26" t="s">
        <v>42</v>
      </c>
      <c r="C28" s="26" t="s">
        <v>43</v>
      </c>
      <c r="D28" s="26" t="s">
        <v>18</v>
      </c>
      <c r="E28" s="40" t="s">
        <v>45</v>
      </c>
    </row>
    <row r="29" spans="1:5" ht="12.75">
      <c r="A29" s="37" t="s">
        <v>58</v>
      </c>
      <c r="B29" s="33">
        <f>+MITCHELL!D9</f>
        <v>2.2407</v>
      </c>
      <c r="C29" s="76">
        <v>3.7181</v>
      </c>
      <c r="D29" s="33">
        <f>+B29-C29</f>
        <v>-1.4774000000000003</v>
      </c>
      <c r="E29" s="43">
        <f>IF(C29&gt;0,ROUND(D29/C29,4),0)</f>
        <v>-0.3974</v>
      </c>
    </row>
    <row r="30" spans="1:5" ht="12.75">
      <c r="A30" s="37" t="s">
        <v>59</v>
      </c>
      <c r="B30" s="33">
        <f>MITCHELL_KP_OP!D9</f>
        <v>2.2346</v>
      </c>
      <c r="C30" s="76">
        <v>3.8498</v>
      </c>
      <c r="D30" s="33">
        <f>+B30-C30</f>
        <v>-1.6152000000000002</v>
      </c>
      <c r="E30" s="43">
        <f>IF(C30&gt;0,ROUND(D30/C30,4),0)</f>
        <v>-0.4196</v>
      </c>
    </row>
    <row r="31" spans="1:5" ht="12.75">
      <c r="A31" s="37" t="s">
        <v>60</v>
      </c>
      <c r="B31" s="33">
        <f>MITCHELL_KP_OP!D31</f>
        <v>2.2465</v>
      </c>
      <c r="C31" s="76">
        <v>3.6108</v>
      </c>
      <c r="D31" s="33">
        <f>+B31-C31</f>
        <v>-1.3642999999999996</v>
      </c>
      <c r="E31" s="43">
        <f>IF(C31&gt;0,ROUND(D31/C31,4),0)</f>
        <v>-0.3778</v>
      </c>
    </row>
    <row r="34" spans="1:7" ht="12.75">
      <c r="A34" s="85" t="s">
        <v>32</v>
      </c>
      <c r="B34" s="85"/>
      <c r="C34" s="85"/>
      <c r="D34" s="85"/>
      <c r="E34" s="85"/>
      <c r="F34" s="85"/>
      <c r="G34" s="85"/>
    </row>
    <row r="35" spans="1:7" ht="12.75">
      <c r="A35" s="85" t="s">
        <v>23</v>
      </c>
      <c r="B35" s="85"/>
      <c r="C35" s="85"/>
      <c r="D35" s="85"/>
      <c r="E35" s="85"/>
      <c r="F35" s="85"/>
      <c r="G35" s="85"/>
    </row>
    <row r="36" spans="1:7" ht="12.75">
      <c r="A36" s="86" t="str">
        <f>+A25</f>
        <v>JUNE 2014</v>
      </c>
      <c r="B36" s="86"/>
      <c r="C36" s="86"/>
      <c r="D36" s="86"/>
      <c r="E36" s="86"/>
      <c r="F36" s="86"/>
      <c r="G36" s="86"/>
    </row>
    <row r="38" spans="1:7" ht="12.75">
      <c r="A38" s="25"/>
      <c r="B38" s="25" t="s">
        <v>24</v>
      </c>
      <c r="C38" s="25" t="s">
        <v>25</v>
      </c>
      <c r="D38" s="25"/>
      <c r="E38" s="25" t="s">
        <v>24</v>
      </c>
      <c r="F38" s="25" t="s">
        <v>25</v>
      </c>
      <c r="G38" s="25"/>
    </row>
    <row r="39" spans="1:7" ht="13.5" thickBot="1">
      <c r="A39" s="26" t="s">
        <v>15</v>
      </c>
      <c r="B39" s="26" t="s">
        <v>26</v>
      </c>
      <c r="C39" s="26" t="s">
        <v>27</v>
      </c>
      <c r="D39" s="40" t="s">
        <v>18</v>
      </c>
      <c r="E39" s="26" t="s">
        <v>28</v>
      </c>
      <c r="F39" s="26" t="s">
        <v>17</v>
      </c>
      <c r="G39" s="40" t="s">
        <v>18</v>
      </c>
    </row>
    <row r="40" spans="1:7" ht="12.75">
      <c r="A40" s="37" t="s">
        <v>58</v>
      </c>
      <c r="B40" s="23">
        <f>+B18</f>
        <v>248228.28000000003</v>
      </c>
      <c r="C40" s="27">
        <f>'[3]MITCHELL'!$B$33</f>
        <v>248228.28000000003</v>
      </c>
      <c r="D40" s="41">
        <f>+B40-C40</f>
        <v>0</v>
      </c>
      <c r="E40" s="23">
        <f>+MITCHELL!C18</f>
        <v>599763</v>
      </c>
      <c r="F40" s="27">
        <f>'[3]MITCHELL'!$C$33</f>
        <v>599763.0000000001</v>
      </c>
      <c r="G40" s="41">
        <f>+E40-F40</f>
        <v>0</v>
      </c>
    </row>
    <row r="41" spans="1:7" ht="12.75">
      <c r="A41" s="37" t="s">
        <v>59</v>
      </c>
      <c r="B41" s="23">
        <f>+B19</f>
        <v>124114.14000000003</v>
      </c>
      <c r="C41" s="27">
        <f>'[3]MITCHELL KPCO'!$B$33</f>
        <v>124114.13999999998</v>
      </c>
      <c r="D41" s="41">
        <f>+B41-C41</f>
        <v>0</v>
      </c>
      <c r="E41" s="23">
        <f>MITCHELL_KP_OP!C20</f>
        <v>299881.5</v>
      </c>
      <c r="F41" s="27">
        <f>'[3]MITCHELL KPCO'!$C$33</f>
        <v>299881.5</v>
      </c>
      <c r="G41" s="41">
        <f>+E41-F41</f>
        <v>0</v>
      </c>
    </row>
    <row r="42" spans="1:7" ht="12.75">
      <c r="A42" s="37" t="s">
        <v>60</v>
      </c>
      <c r="B42" s="23">
        <f>+B20</f>
        <v>124114.14</v>
      </c>
      <c r="C42" s="27">
        <f>'[3]MITCHELL OPCO'!$B$33</f>
        <v>124114.14000000004</v>
      </c>
      <c r="D42" s="41">
        <f>+B42-C42</f>
        <v>0</v>
      </c>
      <c r="E42" s="23">
        <f>MITCHELL_KP_OP!C42</f>
        <v>299881.5</v>
      </c>
      <c r="F42" s="27">
        <f>'[3]MITCHELL OPCO'!$C$33</f>
        <v>299881.5</v>
      </c>
      <c r="G42" s="41">
        <f>+E42-F42</f>
        <v>0</v>
      </c>
    </row>
    <row r="45" ht="15">
      <c r="A45" t="str">
        <f ca="1">CELL("FILENAME")</f>
        <v>G:\internal\FuelContractAccounting\$Users\$S131421_Elswick\UPLOAD Entries BWE\New Windows 7 Computer\[SP_MI0305_Upload.xls]SP0305</v>
      </c>
    </row>
  </sheetData>
  <sheetProtection/>
  <mergeCells count="12">
    <mergeCell ref="A13:D13"/>
    <mergeCell ref="A14:D14"/>
    <mergeCell ref="A1:D1"/>
    <mergeCell ref="A2:D2"/>
    <mergeCell ref="A3:D3"/>
    <mergeCell ref="A12:D12"/>
    <mergeCell ref="A35:G35"/>
    <mergeCell ref="A36:G36"/>
    <mergeCell ref="A23:D23"/>
    <mergeCell ref="A24:D24"/>
    <mergeCell ref="A25:D25"/>
    <mergeCell ref="A34:G3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2014-07-05T13:03:11Z</cp:lastPrinted>
  <dcterms:created xsi:type="dcterms:W3CDTF">1999-11-09T15:47:01Z</dcterms:created>
  <dcterms:modified xsi:type="dcterms:W3CDTF">2014-07-05T13:09:37Z</dcterms:modified>
  <cp:category/>
  <cp:version/>
  <cp:contentType/>
  <cp:contentStatus/>
</cp:coreProperties>
</file>