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75" yWindow="5580" windowWidth="18285" windowHeight="6540" tabRatio="699" activeTab="1"/>
  </bookViews>
  <sheets>
    <sheet name="INPUT" sheetId="1" r:id="rId1"/>
    <sheet name="MITCHELL" sheetId="2" r:id="rId2"/>
    <sheet name="MITCHELL HIGH SULFUR" sheetId="3" r:id="rId3"/>
    <sheet name="MITCHELL LOW SULFUR" sheetId="4" r:id="rId4"/>
    <sheet name="CONTROL" sheetId="5" r:id="rId5"/>
    <sheet name="Sheet1" sheetId="6" r:id="rId6"/>
  </sheets>
  <externalReferences>
    <externalReference r:id="rId9"/>
    <externalReference r:id="rId10"/>
    <externalReference r:id="rId11"/>
  </externalReferences>
  <definedNames>
    <definedName name="_xlnm.Print_Area" localSheetId="4">'CONTROL'!$A$1:$F$56</definedName>
    <definedName name="_xlnm.Print_Area" localSheetId="0">'INPUT'!$A$1:$L$50</definedName>
  </definedNames>
  <calcPr fullCalcOnLoad="1"/>
</workbook>
</file>

<file path=xl/sharedStrings.xml><?xml version="1.0" encoding="utf-8"?>
<sst xmlns="http://schemas.openxmlformats.org/spreadsheetml/2006/main" count="183" uniqueCount="83">
  <si>
    <t>MITCHELL</t>
  </si>
  <si>
    <t>TOTAL</t>
  </si>
  <si>
    <t xml:space="preserve">INPUTS FOR RECEIPTS OF COAL </t>
  </si>
  <si>
    <t>REVERSE</t>
  </si>
  <si>
    <t>UNINVOICED COAL</t>
  </si>
  <si>
    <t>REVERSED</t>
  </si>
  <si>
    <t xml:space="preserve">AEPX COAL </t>
  </si>
  <si>
    <t>CAR COSTS</t>
  </si>
  <si>
    <t>DESCRIPTION</t>
  </si>
  <si>
    <t>TONS</t>
  </si>
  <si>
    <t>UNLOADED</t>
  </si>
  <si>
    <t>COAL</t>
  </si>
  <si>
    <t>COAL $</t>
  </si>
  <si>
    <t>FREIGHT $</t>
  </si>
  <si>
    <t>TOTAL $</t>
  </si>
  <si>
    <t>UNIT PRICE $</t>
  </si>
  <si>
    <t>REVERSALS OF PREVIOUS MONTH UNINVOICED COAL (ENTER WITH OPPOSITE SIGN FROM PREVIOUS MONTH)</t>
  </si>
  <si>
    <t>CASH</t>
  </si>
  <si>
    <t xml:space="preserve">ACCOUNTS PAYABLE </t>
  </si>
  <si>
    <t>MISCELLANEOUS ITEMS JOURNALIZED</t>
  </si>
  <si>
    <t>MISCELLANEOUS ITEMS ENTERED IN LEDGERS BY JOURNAL ENTRIES FOR COAL</t>
  </si>
  <si>
    <t>MISCELLANEOUS ITEMS ENTERED IN LEDGERS BY JOURNAL ENTRIES FOR FREIGHT</t>
  </si>
  <si>
    <t>REVERSE UNINVOICED COAL</t>
  </si>
  <si>
    <t>TRANSFERS FROM OTHER COAL PILES</t>
  </si>
  <si>
    <t>STEAM TRANSFERS IN/OUT</t>
  </si>
  <si>
    <t>FREIGHT</t>
  </si>
  <si>
    <t>UNIT PRICE</t>
  </si>
  <si>
    <t>CURRENT MO</t>
  </si>
  <si>
    <t>PRIOR MO</t>
  </si>
  <si>
    <t>DIFFERENCE</t>
  </si>
  <si>
    <t>UNIT PRICE FOR RECEIVED TONS CURRENT MO VS PRIOR MO</t>
  </si>
  <si>
    <t>%</t>
  </si>
  <si>
    <t>CHANGE</t>
  </si>
  <si>
    <t>RUN CLEAR MACRO AT BEGINNING OF CLOSING TO TRANSFER CURRENT UNIT PRICE TO PRIOR UNIT PRICE</t>
  </si>
  <si>
    <t>MITCHELL COAL RECEIPTS LEDGER</t>
  </si>
  <si>
    <t>PRIOR MONTH ADJUSTMENT - COAL</t>
  </si>
  <si>
    <t>PRIOR MONTH</t>
  </si>
  <si>
    <t>UNINVOICED</t>
  </si>
  <si>
    <t>PLANT</t>
  </si>
  <si>
    <t>A/P</t>
  </si>
  <si>
    <t>REVERSAL</t>
  </si>
  <si>
    <t>RESET</t>
  </si>
  <si>
    <t>PRIOR MONTH ADJUSTMENT - FREIGHT</t>
  </si>
  <si>
    <t xml:space="preserve">TOTAL RECEIPTS </t>
  </si>
  <si>
    <t>REASON FOR MAJOR DIFFERENCE</t>
  </si>
  <si>
    <t>PRELIMINARY QUERY CHECK</t>
  </si>
  <si>
    <t>TOTAL RECEIPTS LESS</t>
  </si>
  <si>
    <t>TRANSFERS FROM</t>
  </si>
  <si>
    <t>MAJOR REASON FOR DIFFERENCE</t>
  </si>
  <si>
    <t>QUERY</t>
  </si>
  <si>
    <t>SALE OF COAL</t>
  </si>
  <si>
    <t>TO AMOS</t>
  </si>
  <si>
    <t>CCT</t>
  </si>
  <si>
    <t>CCT INVENTORY</t>
  </si>
  <si>
    <t>ADJUSTMENT</t>
  </si>
  <si>
    <t>DUMPING</t>
  </si>
  <si>
    <t>RAILCAR</t>
  </si>
  <si>
    <t>MAINTENANCE</t>
  </si>
  <si>
    <t>CCT MITCHELL</t>
  </si>
  <si>
    <t xml:space="preserve">MITCHELL IN TRANSIT </t>
  </si>
  <si>
    <t>OK SYNFUEL PROD</t>
  </si>
  <si>
    <t xml:space="preserve">TRANSFER TO </t>
  </si>
  <si>
    <t>CCT ROCKPORT</t>
  </si>
  <si>
    <t>JE CCDCOALTRN</t>
  </si>
  <si>
    <t>RECLASS BUCKINGHAM</t>
  </si>
  <si>
    <t>DISCOUNT FA0135</t>
  </si>
  <si>
    <t>CCT SURVEY</t>
  </si>
  <si>
    <t>ACCRUALS</t>
  </si>
  <si>
    <t>TXAMTRSB</t>
  </si>
  <si>
    <t xml:space="preserve">OHIO CENTRAL </t>
  </si>
  <si>
    <t>BILL</t>
  </si>
  <si>
    <t>REFINED COAL</t>
  </si>
  <si>
    <t>TRANSFER</t>
  </si>
  <si>
    <t>RAIL LD/FA0156</t>
  </si>
  <si>
    <t>MITCHELL HIGH SULFUR COAL RECEIPTS LEDGER</t>
  </si>
  <si>
    <t>MITCHELL HIGH SULFUR</t>
  </si>
  <si>
    <t>MITHCELL LOW SULFUR</t>
  </si>
  <si>
    <t>MITCHELL HIGH SUFLUR</t>
  </si>
  <si>
    <t>MITCHELL LOW SULFUR</t>
  </si>
  <si>
    <t>UNINVOICED FREIGHT</t>
  </si>
  <si>
    <t>UNINVOICED ADJ</t>
  </si>
  <si>
    <t>KENTUCKY POWER</t>
  </si>
  <si>
    <t>MITCHELL LOW SULFUR COAL RECEIPTS LEDGER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</si>
</sst>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_(* #,##0.0000_);_(* \(#,##0.0000\);_(* &quot;-&quot;??_);_(@_)"/>
    <numFmt numFmtId="169" formatCode="_(* #,##0.0000_);_(* \(#,##0.0000\);_(* &quot;-&quot;??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0" fillId="33" borderId="0" xfId="0" applyNumberFormat="1" applyFill="1" applyAlignment="1">
      <alignment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9" fontId="0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39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0" borderId="14" xfId="0" applyFont="1" applyFill="1" applyBorder="1" applyAlignment="1">
      <alignment horizontal="center"/>
    </xf>
    <xf numFmtId="39" fontId="5" fillId="0" borderId="0" xfId="0" applyNumberFormat="1" applyFont="1" applyFill="1" applyAlignment="1">
      <alignment/>
    </xf>
    <xf numFmtId="39" fontId="0" fillId="0" borderId="0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39" fontId="3" fillId="34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oiced%20Coal%20KYPC%20Mitchel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SET-KPCO"/>
      <sheetName val="upload"/>
      <sheetName val="Mitchell High_Low Setup Oct 13"/>
    </sheetNames>
    <sheetDataSet>
      <sheetData sheetId="0">
        <row r="6">
          <cell r="N6">
            <v>2707243.5</v>
          </cell>
          <cell r="P6">
            <v>-5.6843418860808015E-11</v>
          </cell>
          <cell r="R6">
            <v>7517.9</v>
          </cell>
          <cell r="U6">
            <v>2925395.1400000006</v>
          </cell>
          <cell r="W6">
            <v>-5.6843418860808015E-11</v>
          </cell>
          <cell r="Y6">
            <v>638112.39</v>
          </cell>
        </row>
        <row r="8">
          <cell r="N8">
            <v>-2489662.46</v>
          </cell>
          <cell r="P8">
            <v>0</v>
          </cell>
          <cell r="R8">
            <v>0</v>
          </cell>
          <cell r="U8">
            <v>-5867098.44</v>
          </cell>
          <cell r="W8">
            <v>0</v>
          </cell>
          <cell r="Y8">
            <v>-664520.48</v>
          </cell>
        </row>
        <row r="16">
          <cell r="N16">
            <v>4104679.4</v>
          </cell>
          <cell r="P16">
            <v>-5.6843418860808015E-11</v>
          </cell>
          <cell r="R16">
            <v>7517.9</v>
          </cell>
          <cell r="U16">
            <v>13181399.780000001</v>
          </cell>
          <cell r="W16">
            <v>-5.6843418860808015E-11</v>
          </cell>
          <cell r="Y16">
            <v>1716995.52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1">
        <row r="12">
          <cell r="C12">
            <v>68523.2</v>
          </cell>
          <cell r="D12">
            <v>277123.13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"/>
      <sheetName val="MITCHELL PM"/>
      <sheetName val="AP DIST CONTROL"/>
    </sheetNames>
    <sheetDataSet>
      <sheetData sheetId="2">
        <row r="3">
          <cell r="A3" t="str">
            <v>APRIL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S56"/>
  <sheetViews>
    <sheetView zoomScalePageLayoutView="0" workbookViewId="0" topLeftCell="A16">
      <selection activeCell="B45" sqref="B45"/>
    </sheetView>
  </sheetViews>
  <sheetFormatPr defaultColWidth="9.140625" defaultRowHeight="12.75"/>
  <cols>
    <col min="1" max="1" width="29.7109375" style="0" bestFit="1" customWidth="1"/>
    <col min="2" max="2" width="22.7109375" style="0" bestFit="1" customWidth="1"/>
    <col min="3" max="3" width="25.7109375" style="0" customWidth="1"/>
    <col min="4" max="4" width="26.00390625" style="0" customWidth="1"/>
    <col min="5" max="5" width="19.140625" style="0" bestFit="1" customWidth="1"/>
    <col min="6" max="6" width="17.57421875" style="0" customWidth="1"/>
    <col min="7" max="7" width="16.7109375" style="0" bestFit="1" customWidth="1"/>
    <col min="8" max="8" width="16.00390625" style="0" bestFit="1" customWidth="1"/>
    <col min="9" max="9" width="15.140625" style="0" bestFit="1" customWidth="1"/>
    <col min="10" max="10" width="14.8515625" style="0" bestFit="1" customWidth="1"/>
    <col min="11" max="11" width="12.8515625" style="0" customWidth="1"/>
    <col min="12" max="12" width="13.28125" style="0" customWidth="1"/>
  </cols>
  <sheetData>
    <row r="2" spans="1:12" ht="12.75">
      <c r="A2" s="42" t="s">
        <v>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43" t="str">
        <f>'[3]AP DIST CONTROL'!$A$3:$B$3</f>
        <v>APRIL 2014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1" t="s">
        <v>16</v>
      </c>
      <c r="B7" s="41"/>
      <c r="C7" s="41"/>
      <c r="D7" s="41"/>
      <c r="E7" s="41"/>
      <c r="F7" s="41"/>
      <c r="G7" s="11"/>
      <c r="H7" s="11"/>
    </row>
    <row r="8" spans="1:11" ht="12.75">
      <c r="A8" s="2"/>
      <c r="B8" s="2"/>
      <c r="C8" s="1"/>
      <c r="D8" s="1"/>
      <c r="K8" s="9"/>
    </row>
    <row r="9" spans="1:11" ht="12.75">
      <c r="A9" s="3"/>
      <c r="B9" s="4" t="s">
        <v>3</v>
      </c>
      <c r="C9" s="4" t="s">
        <v>3</v>
      </c>
      <c r="D9" s="4" t="s">
        <v>1</v>
      </c>
      <c r="K9" s="4"/>
    </row>
    <row r="10" spans="1:11" ht="13.5" thickBot="1">
      <c r="A10" s="13" t="s">
        <v>11</v>
      </c>
      <c r="B10" s="13" t="s">
        <v>4</v>
      </c>
      <c r="C10" s="13" t="s">
        <v>79</v>
      </c>
      <c r="D10" s="13" t="s">
        <v>5</v>
      </c>
      <c r="K10" s="5"/>
    </row>
    <row r="11" spans="1:4" ht="12.75">
      <c r="A11" t="s">
        <v>0</v>
      </c>
      <c r="B11" s="40">
        <v>0</v>
      </c>
      <c r="C11" s="40">
        <v>0</v>
      </c>
      <c r="D11" s="8">
        <f>SUM(B11:C11)</f>
        <v>0</v>
      </c>
    </row>
    <row r="12" spans="1:4" ht="12.75">
      <c r="A12" s="38" t="s">
        <v>75</v>
      </c>
      <c r="B12" s="40">
        <v>0</v>
      </c>
      <c r="C12" s="40">
        <v>0</v>
      </c>
      <c r="D12" s="8">
        <f>SUM(B12:C12)</f>
        <v>0</v>
      </c>
    </row>
    <row r="13" spans="1:4" ht="12.75">
      <c r="A13" s="38" t="s">
        <v>76</v>
      </c>
      <c r="B13" s="40">
        <v>0</v>
      </c>
      <c r="C13" s="40">
        <v>0</v>
      </c>
      <c r="D13" s="8">
        <f>SUM(B13:C13)</f>
        <v>0</v>
      </c>
    </row>
    <row r="14" spans="1:4" ht="12.75">
      <c r="A14" t="s">
        <v>58</v>
      </c>
      <c r="B14" s="6">
        <v>0</v>
      </c>
      <c r="C14" s="6">
        <v>0</v>
      </c>
      <c r="D14" s="8">
        <f>SUM(B14:C14)</f>
        <v>0</v>
      </c>
    </row>
    <row r="15" spans="1:4" ht="12.75">
      <c r="A15" t="s">
        <v>59</v>
      </c>
      <c r="B15" s="6">
        <v>0</v>
      </c>
      <c r="C15" s="6">
        <v>0</v>
      </c>
      <c r="D15" s="8">
        <f>SUM(B15:C15)</f>
        <v>0</v>
      </c>
    </row>
    <row r="16" spans="1:4" ht="13.5" thickBot="1">
      <c r="A16" t="s">
        <v>1</v>
      </c>
      <c r="B16" s="7">
        <f>SUM(B11:B15)</f>
        <v>0</v>
      </c>
      <c r="C16" s="7">
        <f>SUM(C11:C15)</f>
        <v>0</v>
      </c>
      <c r="D16" s="7">
        <f>SUM(D11:D15)</f>
        <v>0</v>
      </c>
    </row>
    <row r="17" spans="2:4" ht="13.5" thickTop="1">
      <c r="B17" s="14"/>
      <c r="C17" s="14"/>
      <c r="D17" s="14"/>
    </row>
    <row r="18" spans="2:4" ht="12.75">
      <c r="B18" s="14"/>
      <c r="C18" s="14"/>
      <c r="D18" s="14"/>
    </row>
    <row r="19" spans="1:10" ht="12.75">
      <c r="A19" s="12" t="s">
        <v>20</v>
      </c>
      <c r="B19" s="12"/>
      <c r="C19" s="12"/>
      <c r="D19" s="12"/>
      <c r="E19" s="12"/>
      <c r="F19" s="12"/>
      <c r="G19" s="4"/>
      <c r="H19" s="12"/>
      <c r="I19" s="12"/>
      <c r="J19" s="12"/>
    </row>
    <row r="20" spans="1:10" ht="12.75">
      <c r="A20" s="3"/>
      <c r="B20" s="4" t="s">
        <v>64</v>
      </c>
      <c r="C20" s="5"/>
      <c r="D20" s="4" t="s">
        <v>71</v>
      </c>
      <c r="E20" s="4" t="s">
        <v>61</v>
      </c>
      <c r="F20" s="4"/>
      <c r="G20" s="4" t="s">
        <v>66</v>
      </c>
      <c r="H20" s="4" t="s">
        <v>53</v>
      </c>
      <c r="I20" s="4" t="s">
        <v>50</v>
      </c>
      <c r="J20" s="4" t="s">
        <v>1</v>
      </c>
    </row>
    <row r="21" spans="1:10" ht="13.5" thickBot="1">
      <c r="A21" s="13" t="s">
        <v>11</v>
      </c>
      <c r="B21" s="13" t="s">
        <v>65</v>
      </c>
      <c r="C21" s="13" t="s">
        <v>63</v>
      </c>
      <c r="D21" s="13" t="s">
        <v>72</v>
      </c>
      <c r="E21" s="13" t="s">
        <v>62</v>
      </c>
      <c r="F21" s="13" t="s">
        <v>80</v>
      </c>
      <c r="G21" s="13" t="s">
        <v>54</v>
      </c>
      <c r="H21" s="13" t="s">
        <v>54</v>
      </c>
      <c r="I21" s="13" t="s">
        <v>51</v>
      </c>
      <c r="J21" s="13" t="s">
        <v>11</v>
      </c>
    </row>
    <row r="22" spans="1:10" ht="12.75">
      <c r="A22" t="s">
        <v>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8">
        <f>SUM(B22:I22)</f>
        <v>0</v>
      </c>
    </row>
    <row r="23" spans="1:10" ht="12.75">
      <c r="A23" s="38" t="s">
        <v>75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8">
        <f>SUM(B23:I23)</f>
        <v>0</v>
      </c>
    </row>
    <row r="24" spans="1:10" ht="12.75">
      <c r="A24" s="38" t="s">
        <v>76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8">
        <f>SUM(B24:I24)</f>
        <v>0</v>
      </c>
    </row>
    <row r="25" spans="1:10" ht="12.75">
      <c r="A25" t="s">
        <v>58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8">
        <f>SUM(B25:I25)</f>
        <v>0</v>
      </c>
    </row>
    <row r="26" spans="1:10" ht="12.75">
      <c r="A26" t="s">
        <v>59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8">
        <f>SUM(B26:I26)</f>
        <v>0</v>
      </c>
    </row>
    <row r="27" spans="1:10" ht="13.5" thickBot="1">
      <c r="A27" t="s">
        <v>1</v>
      </c>
      <c r="B27" s="7">
        <f aca="true" t="shared" si="0" ref="B27:J27">SUM(B22:B26)</f>
        <v>0</v>
      </c>
      <c r="C27" s="7">
        <f t="shared" si="0"/>
        <v>0</v>
      </c>
      <c r="D27" s="7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</row>
    <row r="28" spans="2:10" ht="13.5" thickTop="1">
      <c r="B28" s="14"/>
      <c r="C28" s="14"/>
      <c r="D28" s="14"/>
      <c r="E28" s="14"/>
      <c r="F28" s="14"/>
      <c r="G28" s="14"/>
      <c r="H28" s="14"/>
      <c r="I28" s="14"/>
      <c r="J28" s="14"/>
    </row>
    <row r="30" spans="1:12" ht="12.75">
      <c r="A30" s="12" t="s">
        <v>21</v>
      </c>
      <c r="B30" s="12"/>
      <c r="C30" s="12"/>
      <c r="D30" s="12"/>
      <c r="E30" s="12"/>
      <c r="F30" s="12"/>
      <c r="G30" s="4"/>
      <c r="H30" s="12"/>
      <c r="I30" s="12"/>
      <c r="J30" s="12"/>
      <c r="K30" s="12"/>
      <c r="L30" s="12"/>
    </row>
    <row r="31" spans="1:10" ht="12.75">
      <c r="A31" s="3"/>
      <c r="B31" s="4" t="s">
        <v>6</v>
      </c>
      <c r="C31" s="4"/>
      <c r="D31" s="4" t="s">
        <v>71</v>
      </c>
      <c r="E31" s="4" t="s">
        <v>52</v>
      </c>
      <c r="F31" s="4"/>
      <c r="G31" s="4" t="s">
        <v>66</v>
      </c>
      <c r="H31" s="4" t="s">
        <v>56</v>
      </c>
      <c r="I31" s="4" t="s">
        <v>69</v>
      </c>
      <c r="J31" s="4" t="s">
        <v>1</v>
      </c>
    </row>
    <row r="32" spans="1:10" ht="13.5" thickBot="1">
      <c r="A32" s="13" t="s">
        <v>11</v>
      </c>
      <c r="B32" s="13" t="s">
        <v>7</v>
      </c>
      <c r="C32" s="26" t="s">
        <v>73</v>
      </c>
      <c r="D32" s="13" t="s">
        <v>72</v>
      </c>
      <c r="E32" s="13" t="s">
        <v>55</v>
      </c>
      <c r="F32" s="13" t="s">
        <v>68</v>
      </c>
      <c r="G32" s="13" t="s">
        <v>54</v>
      </c>
      <c r="H32" s="13" t="s">
        <v>57</v>
      </c>
      <c r="I32" s="13" t="s">
        <v>70</v>
      </c>
      <c r="J32" s="13" t="s">
        <v>25</v>
      </c>
    </row>
    <row r="33" spans="1:10" ht="12.75">
      <c r="A33" t="s">
        <v>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8">
        <f>SUM(B33:I33)</f>
        <v>0</v>
      </c>
    </row>
    <row r="34" spans="1:10" ht="12.75">
      <c r="A34" s="38" t="s">
        <v>75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8">
        <f>SUM(B34:I34)</f>
        <v>0</v>
      </c>
    </row>
    <row r="35" spans="1:10" ht="12.75">
      <c r="A35" s="38" t="s">
        <v>76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8">
        <f>SUM(B35:I35)</f>
        <v>0</v>
      </c>
    </row>
    <row r="36" spans="1:10" ht="12.75">
      <c r="A36" t="s">
        <v>58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8">
        <f>SUM(B36:I36)</f>
        <v>0</v>
      </c>
    </row>
    <row r="37" spans="1:10" ht="12.75">
      <c r="A37" t="s">
        <v>59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8">
        <f>SUM(B37:I37)</f>
        <v>0</v>
      </c>
    </row>
    <row r="38" spans="1:10" ht="13.5" thickBot="1">
      <c r="A38" t="s">
        <v>1</v>
      </c>
      <c r="B38" s="7">
        <f aca="true" t="shared" si="1" ref="B38:J38">SUM(B33:B37)</f>
        <v>0</v>
      </c>
      <c r="C38" s="7">
        <f t="shared" si="1"/>
        <v>0</v>
      </c>
      <c r="D38" s="7">
        <f t="shared" si="1"/>
        <v>0</v>
      </c>
      <c r="E38" s="7">
        <f t="shared" si="1"/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>
        <f t="shared" si="1"/>
        <v>0</v>
      </c>
    </row>
    <row r="39" spans="2:10" ht="12" customHeight="1" thickTop="1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2" customHeight="1">
      <c r="B40" s="14"/>
      <c r="C40" s="14"/>
      <c r="D40" s="14"/>
      <c r="E40" s="14"/>
      <c r="F40" s="14"/>
      <c r="G40" s="14"/>
      <c r="H40" s="14"/>
      <c r="I40" s="14"/>
      <c r="J40" s="14"/>
    </row>
    <row r="41" ht="12" customHeight="1"/>
    <row r="42" spans="1:2" ht="12" customHeight="1" thickBot="1">
      <c r="A42" s="26" t="s">
        <v>38</v>
      </c>
      <c r="B42" s="26" t="s">
        <v>49</v>
      </c>
    </row>
    <row r="43" spans="1:3" ht="12" customHeight="1">
      <c r="A43" t="s">
        <v>0</v>
      </c>
      <c r="B43" s="28">
        <v>21753605.050000004</v>
      </c>
      <c r="C43" s="10"/>
    </row>
    <row r="44" spans="1:3" ht="12" customHeight="1">
      <c r="A44" s="38" t="s">
        <v>75</v>
      </c>
      <c r="B44" s="28">
        <v>3887098.36</v>
      </c>
      <c r="C44" s="10"/>
    </row>
    <row r="45" spans="1:3" ht="12" customHeight="1">
      <c r="A45" s="38" t="s">
        <v>76</v>
      </c>
      <c r="B45" s="28">
        <v>17866506.689999998</v>
      </c>
      <c r="C45" s="10"/>
    </row>
    <row r="46" spans="1:3" ht="12" customHeight="1">
      <c r="A46" t="s">
        <v>58</v>
      </c>
      <c r="B46" s="28">
        <v>0</v>
      </c>
      <c r="C46" s="10"/>
    </row>
    <row r="47" spans="1:3" ht="12" customHeight="1">
      <c r="A47" t="s">
        <v>59</v>
      </c>
      <c r="B47" s="28">
        <v>0</v>
      </c>
      <c r="C47" s="10"/>
    </row>
    <row r="48" spans="1:2" ht="12" customHeight="1" thickBot="1">
      <c r="A48" s="24" t="s">
        <v>1</v>
      </c>
      <c r="B48" s="30">
        <f>SUM(B43:B47)</f>
        <v>43507210.1</v>
      </c>
    </row>
    <row r="49" ht="12" customHeight="1" thickTop="1"/>
    <row r="50" ht="12" customHeight="1"/>
    <row r="51" ht="12" customHeight="1"/>
    <row r="52" spans="1:123" s="3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</row>
    <row r="53" spans="1:123" s="3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</row>
    <row r="54" ht="12" customHeight="1"/>
    <row r="55" spans="1:123" s="10" customFormat="1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0" customFormat="1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4">
    <mergeCell ref="A7:F7"/>
    <mergeCell ref="A2:L2"/>
    <mergeCell ref="A3:L3"/>
    <mergeCell ref="A4:L4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55" r:id="rId1"/>
  <headerFooter alignWithMargins="0">
    <oddFooter>&amp;L&amp;D  &amp;T&amp;C&amp;Z&amp;F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25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36.7109375" style="0" bestFit="1" customWidth="1"/>
    <col min="2" max="6" width="15.7109375" style="0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34</v>
      </c>
      <c r="B2" s="42"/>
      <c r="C2" s="42"/>
      <c r="D2" s="42"/>
      <c r="E2" s="42"/>
      <c r="F2" s="42"/>
    </row>
    <row r="3" spans="1:6" ht="12.75">
      <c r="A3" s="44" t="str">
        <f>+INPUT!A4</f>
        <v>APRIL 2014</v>
      </c>
      <c r="B3" s="44"/>
      <c r="C3" s="44"/>
      <c r="D3" s="44"/>
      <c r="E3" s="44"/>
      <c r="F3" s="44"/>
    </row>
    <row r="5" spans="1:7" ht="12.75">
      <c r="A5" s="3"/>
      <c r="B5" s="4" t="s">
        <v>10</v>
      </c>
      <c r="C5" s="3"/>
      <c r="D5" s="3"/>
      <c r="E5" s="3"/>
      <c r="F5" s="3"/>
      <c r="G5" s="3"/>
    </row>
    <row r="6" spans="1:6" ht="13.5" thickBot="1">
      <c r="A6" s="13" t="s">
        <v>8</v>
      </c>
      <c r="B6" s="13" t="s">
        <v>9</v>
      </c>
      <c r="C6" s="13" t="s">
        <v>12</v>
      </c>
      <c r="D6" s="13" t="s">
        <v>13</v>
      </c>
      <c r="E6" s="13" t="s">
        <v>14</v>
      </c>
      <c r="F6" s="13" t="s">
        <v>15</v>
      </c>
    </row>
    <row r="7" spans="2:6" ht="12.75">
      <c r="B7" s="15"/>
      <c r="C7" s="10"/>
      <c r="D7" s="10"/>
      <c r="E7" s="8"/>
      <c r="F7" s="15"/>
    </row>
    <row r="8" spans="1:6" ht="12.75">
      <c r="A8" t="s">
        <v>18</v>
      </c>
      <c r="B8" s="15"/>
      <c r="C8" s="17">
        <f>+'MITCHELL HIGH SULFUR'!C8+'MITCHELL LOW SULFUR'!C8</f>
        <v>8356760.9</v>
      </c>
      <c r="D8" s="17">
        <f>+'MITCHELL HIGH SULFUR'!D8+'MITCHELL LOW SULFUR'!D8</f>
        <v>664520.48</v>
      </c>
      <c r="E8" s="8">
        <f>SUM(C8:D8)</f>
        <v>9021281.38</v>
      </c>
      <c r="F8" s="15"/>
    </row>
    <row r="9" spans="2:6" ht="12.75">
      <c r="B9" s="15"/>
      <c r="C9" s="10"/>
      <c r="D9" s="10"/>
      <c r="E9" s="8"/>
      <c r="F9" s="15"/>
    </row>
    <row r="10" spans="1:6" ht="12.75">
      <c r="A10" t="s">
        <v>17</v>
      </c>
      <c r="B10" s="15"/>
      <c r="C10" s="8">
        <v>0</v>
      </c>
      <c r="D10" s="8">
        <v>0</v>
      </c>
      <c r="E10" s="8">
        <f>SUM(C10:D10)</f>
        <v>0</v>
      </c>
      <c r="F10" s="15"/>
    </row>
    <row r="11" spans="2:6" ht="12.75">
      <c r="B11" s="15"/>
      <c r="C11" s="10"/>
      <c r="D11" s="10"/>
      <c r="E11" s="8"/>
      <c r="F11" s="15"/>
    </row>
    <row r="12" spans="1:6" ht="12.75">
      <c r="A12" t="s">
        <v>19</v>
      </c>
      <c r="B12" s="15"/>
      <c r="C12" s="10">
        <f>+'MITCHELL HIGH SULFUR'!C12+'MITCHELL LOW SULFUR'!C12</f>
        <v>0</v>
      </c>
      <c r="D12" s="10">
        <f>+'MITCHELL HIGH SULFUR'!D12+'MITCHELL LOW SULFUR'!D12</f>
        <v>0</v>
      </c>
      <c r="E12" s="8">
        <f>SUM(C12:D12)</f>
        <v>0</v>
      </c>
      <c r="F12" s="15"/>
    </row>
    <row r="13" spans="2:6" ht="12.75">
      <c r="B13" s="15"/>
      <c r="C13" s="10"/>
      <c r="D13" s="10"/>
      <c r="E13" s="8"/>
      <c r="F13" s="15"/>
    </row>
    <row r="14" spans="1:6" ht="12.75">
      <c r="A14" t="s">
        <v>4</v>
      </c>
      <c r="B14" s="15"/>
      <c r="C14" s="17">
        <f>+'MITCHELL HIGH SULFUR'!C14+'MITCHELL LOW SULFUR'!C14</f>
        <v>17286079.18</v>
      </c>
      <c r="D14" s="17">
        <f>+'MITCHELL HIGH SULFUR'!D14+'MITCHELL LOW SULFUR'!D14</f>
        <v>1724513.42</v>
      </c>
      <c r="E14" s="8">
        <f>SUM(C14:D14)</f>
        <v>19010592.6</v>
      </c>
      <c r="F14" s="15"/>
    </row>
    <row r="15" spans="2:6" ht="12.75">
      <c r="B15" s="15"/>
      <c r="C15" s="10"/>
      <c r="D15" s="10"/>
      <c r="E15" s="8"/>
      <c r="F15" s="15"/>
    </row>
    <row r="16" spans="1:6" ht="12.75">
      <c r="A16" t="s">
        <v>22</v>
      </c>
      <c r="B16" s="15"/>
      <c r="C16" s="10">
        <f>+'MITCHELL HIGH SULFUR'!C16+'MITCHELL LOW SULFUR'!C16</f>
        <v>-5632638.640000001</v>
      </c>
      <c r="D16" s="10">
        <f>+'MITCHELL HIGH SULFUR'!D16+'MITCHELL LOW SULFUR'!D16</f>
        <v>-645630.2899999999</v>
      </c>
      <c r="E16" s="8">
        <f>SUM(C16:D16)</f>
        <v>-6278268.930000001</v>
      </c>
      <c r="F16" s="15"/>
    </row>
    <row r="17" spans="2:6" ht="12.75">
      <c r="B17" s="15"/>
      <c r="C17" s="10"/>
      <c r="D17" s="10"/>
      <c r="E17" s="8"/>
      <c r="F17" s="15"/>
    </row>
    <row r="18" spans="1:6" ht="12.75">
      <c r="A18" t="s">
        <v>24</v>
      </c>
      <c r="B18" s="15"/>
      <c r="C18" s="8">
        <v>0</v>
      </c>
      <c r="D18" s="8">
        <v>0</v>
      </c>
      <c r="E18" s="8">
        <f>SUM(C18:D18)</f>
        <v>0</v>
      </c>
      <c r="F18" s="15"/>
    </row>
    <row r="19" spans="2:6" ht="12.75">
      <c r="B19" s="15"/>
      <c r="C19" s="10"/>
      <c r="D19" s="10"/>
      <c r="E19" s="8"/>
      <c r="F19" s="15"/>
    </row>
    <row r="20" spans="1:6" ht="12.75">
      <c r="A20" t="s">
        <v>23</v>
      </c>
      <c r="B20" s="15"/>
      <c r="C20" s="33">
        <v>0</v>
      </c>
      <c r="D20" s="33">
        <v>0</v>
      </c>
      <c r="E20" s="8">
        <f>SUM(C20:D20)</f>
        <v>0</v>
      </c>
      <c r="F20" s="15"/>
    </row>
    <row r="21" spans="2:6" ht="12.75">
      <c r="B21" s="15"/>
      <c r="C21" s="10"/>
      <c r="D21" s="10"/>
      <c r="E21" s="8"/>
      <c r="F21" s="15"/>
    </row>
    <row r="22" spans="1:6" ht="13.5" thickBot="1">
      <c r="A22" t="s">
        <v>43</v>
      </c>
      <c r="B22" s="16">
        <f>+'MITCHELL HIGH SULFUR'!B22+'MITCHELL LOW SULFUR'!B22</f>
        <v>345646.33</v>
      </c>
      <c r="C22" s="7">
        <f>SUM(C7:C21)</f>
        <v>20010201.439999998</v>
      </c>
      <c r="D22" s="7">
        <f>SUM(D7:D21)</f>
        <v>1743403.6099999999</v>
      </c>
      <c r="E22" s="7">
        <f>SUM(E7:E21)</f>
        <v>21753605.050000004</v>
      </c>
      <c r="F22" s="7">
        <f>ROUND(E22/B22,2)</f>
        <v>62.94</v>
      </c>
    </row>
    <row r="23" ht="13.5" thickTop="1"/>
    <row r="24" spans="1:5" ht="12.75">
      <c r="A24" s="20"/>
      <c r="E24" s="10"/>
    </row>
    <row r="25" ht="12.75">
      <c r="A25" s="2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theme="5"/>
    <pageSetUpPr fitToPage="1"/>
  </sheetPr>
  <dimension ref="A1:G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6.7109375" style="0" bestFit="1" customWidth="1"/>
    <col min="2" max="6" width="15.7109375" style="0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74</v>
      </c>
      <c r="B2" s="42"/>
      <c r="C2" s="42"/>
      <c r="D2" s="42"/>
      <c r="E2" s="42"/>
      <c r="F2" s="42"/>
    </row>
    <row r="3" spans="1:6" ht="12.75">
      <c r="A3" s="44" t="str">
        <f>+INPUT!A4</f>
        <v>APRIL 2014</v>
      </c>
      <c r="B3" s="44"/>
      <c r="C3" s="44"/>
      <c r="D3" s="44"/>
      <c r="E3" s="44"/>
      <c r="F3" s="44"/>
    </row>
    <row r="5" spans="1:7" ht="12.75">
      <c r="A5" s="3"/>
      <c r="B5" s="4" t="s">
        <v>10</v>
      </c>
      <c r="C5" s="3"/>
      <c r="D5" s="3"/>
      <c r="E5" s="3"/>
      <c r="F5" s="3"/>
      <c r="G5" s="3"/>
    </row>
    <row r="6" spans="1:6" ht="13.5" thickBot="1">
      <c r="A6" s="13" t="s">
        <v>8</v>
      </c>
      <c r="B6" s="13" t="s">
        <v>9</v>
      </c>
      <c r="C6" s="13" t="s">
        <v>12</v>
      </c>
      <c r="D6" s="13" t="s">
        <v>13</v>
      </c>
      <c r="E6" s="13" t="s">
        <v>14</v>
      </c>
      <c r="F6" s="13" t="s">
        <v>15</v>
      </c>
    </row>
    <row r="7" spans="2:6" ht="12.75">
      <c r="B7" s="15"/>
      <c r="C7" s="10"/>
      <c r="D7" s="10"/>
      <c r="E7" s="8"/>
      <c r="F7" s="15"/>
    </row>
    <row r="8" spans="1:6" ht="12.75">
      <c r="A8" t="s">
        <v>18</v>
      </c>
      <c r="B8" s="15"/>
      <c r="C8" s="17">
        <f>-'[1]Sheet1'!$N$8</f>
        <v>2489662.46</v>
      </c>
      <c r="D8" s="17">
        <f>-'[1]Sheet1'!$P$8-'[1]Sheet1'!$R$8</f>
        <v>0</v>
      </c>
      <c r="E8" s="8">
        <f>SUM(C8:D8)</f>
        <v>2489662.46</v>
      </c>
      <c r="F8" s="15"/>
    </row>
    <row r="9" spans="2:6" ht="12.75">
      <c r="B9" s="15"/>
      <c r="C9" s="10"/>
      <c r="D9" s="10"/>
      <c r="E9" s="8"/>
      <c r="F9" s="15"/>
    </row>
    <row r="10" spans="1:6" ht="12.75">
      <c r="A10" t="s">
        <v>17</v>
      </c>
      <c r="B10" s="15"/>
      <c r="C10" s="8">
        <v>0</v>
      </c>
      <c r="D10" s="8">
        <v>0</v>
      </c>
      <c r="E10" s="8">
        <f>SUM(C10:D10)</f>
        <v>0</v>
      </c>
      <c r="F10" s="15"/>
    </row>
    <row r="11" spans="2:6" ht="12.75">
      <c r="B11" s="15"/>
      <c r="C11" s="10"/>
      <c r="D11" s="10"/>
      <c r="E11" s="8"/>
      <c r="F11" s="15"/>
    </row>
    <row r="12" spans="1:6" ht="12.75">
      <c r="A12" t="s">
        <v>19</v>
      </c>
      <c r="B12" s="15"/>
      <c r="C12" s="10">
        <f>+INPUT!J23</f>
        <v>0</v>
      </c>
      <c r="D12" s="10">
        <f>+INPUT!J34</f>
        <v>0</v>
      </c>
      <c r="E12" s="8">
        <f>SUM(C12:D12)</f>
        <v>0</v>
      </c>
      <c r="F12" s="15"/>
    </row>
    <row r="13" spans="2:6" ht="12.75">
      <c r="B13" s="15"/>
      <c r="C13" s="10"/>
      <c r="D13" s="10"/>
      <c r="E13" s="8"/>
      <c r="F13" s="15"/>
    </row>
    <row r="14" spans="1:6" ht="12.75">
      <c r="A14" t="s">
        <v>4</v>
      </c>
      <c r="B14" s="15"/>
      <c r="C14" s="17">
        <f>'[1]Sheet1'!$N$16</f>
        <v>4104679.4</v>
      </c>
      <c r="D14" s="17">
        <f>'[1]Sheet1'!$P$16+'[1]Sheet1'!$R$16</f>
        <v>7517.899999999943</v>
      </c>
      <c r="E14" s="8">
        <f>SUM(C14:D14)</f>
        <v>4112197.3</v>
      </c>
      <c r="F14" s="15"/>
    </row>
    <row r="15" spans="2:6" ht="12.75">
      <c r="B15" s="15"/>
      <c r="C15" s="10"/>
      <c r="D15" s="10"/>
      <c r="E15" s="8"/>
      <c r="F15" s="15"/>
    </row>
    <row r="16" spans="1:6" ht="12.75">
      <c r="A16" t="s">
        <v>22</v>
      </c>
      <c r="B16" s="15"/>
      <c r="C16" s="10">
        <f>-'[1]Sheet1'!$N$6</f>
        <v>-2707243.5</v>
      </c>
      <c r="D16" s="10">
        <f>-'[1]Sheet1'!$P$6-'[1]Sheet1'!$R$6</f>
        <v>-7517.899999999943</v>
      </c>
      <c r="E16" s="8">
        <f>SUM(C16:D16)</f>
        <v>-2714761.4</v>
      </c>
      <c r="F16" s="15"/>
    </row>
    <row r="17" spans="2:6" ht="12.75">
      <c r="B17" s="15"/>
      <c r="C17" s="10"/>
      <c r="D17" s="10"/>
      <c r="E17" s="8"/>
      <c r="F17" s="15"/>
    </row>
    <row r="18" spans="1:6" ht="12.75">
      <c r="A18" t="s">
        <v>24</v>
      </c>
      <c r="B18" s="15"/>
      <c r="C18" s="8">
        <v>0</v>
      </c>
      <c r="D18" s="8">
        <v>0</v>
      </c>
      <c r="E18" s="8">
        <f>SUM(C18:D18)</f>
        <v>0</v>
      </c>
      <c r="F18" s="15"/>
    </row>
    <row r="19" spans="2:6" ht="12.75">
      <c r="B19" s="15"/>
      <c r="C19" s="10"/>
      <c r="D19" s="10"/>
      <c r="E19" s="8"/>
      <c r="F19" s="15"/>
    </row>
    <row r="20" spans="1:6" ht="12.75">
      <c r="A20" t="s">
        <v>23</v>
      </c>
      <c r="B20" s="15"/>
      <c r="C20" s="33">
        <v>0</v>
      </c>
      <c r="D20" s="33">
        <v>0</v>
      </c>
      <c r="E20" s="8">
        <f>SUM(C20:D20)</f>
        <v>0</v>
      </c>
      <c r="F20" s="15"/>
    </row>
    <row r="21" spans="2:6" ht="12.75">
      <c r="B21" s="15"/>
      <c r="C21" s="10"/>
      <c r="D21" s="10"/>
      <c r="E21" s="8"/>
      <c r="F21" s="15"/>
    </row>
    <row r="22" spans="1:6" ht="13.5" thickBot="1">
      <c r="A22" t="s">
        <v>43</v>
      </c>
      <c r="B22" s="16">
        <f>'[2]TONS INVENTORY'!$C$12</f>
        <v>68523.2</v>
      </c>
      <c r="C22" s="7">
        <f>SUM(C7:C21)</f>
        <v>3887098.3599999994</v>
      </c>
      <c r="D22" s="7">
        <f>SUM(D7:D21)</f>
        <v>0</v>
      </c>
      <c r="E22" s="7">
        <f>SUM(E7:E21)</f>
        <v>3887098.36</v>
      </c>
      <c r="F22" s="7">
        <f>ROUND(E22/B22,2)</f>
        <v>56.73</v>
      </c>
    </row>
    <row r="23" ht="13.5" thickTop="1">
      <c r="E23" s="36"/>
    </row>
    <row r="24" spans="1:5" ht="12.75">
      <c r="A24" s="20"/>
      <c r="E24" s="10"/>
    </row>
    <row r="25" ht="12.75">
      <c r="A25" s="2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theme="5"/>
    <pageSetUpPr fitToPage="1"/>
  </sheetPr>
  <dimension ref="A1:G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6.7109375" style="0" bestFit="1" customWidth="1"/>
    <col min="2" max="6" width="15.7109375" style="0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82</v>
      </c>
      <c r="B2" s="42"/>
      <c r="C2" s="42"/>
      <c r="D2" s="42"/>
      <c r="E2" s="42"/>
      <c r="F2" s="42"/>
    </row>
    <row r="3" spans="1:6" ht="12.75">
      <c r="A3" s="44" t="str">
        <f>+INPUT!A4</f>
        <v>APRIL 2014</v>
      </c>
      <c r="B3" s="44"/>
      <c r="C3" s="44"/>
      <c r="D3" s="44"/>
      <c r="E3" s="44"/>
      <c r="F3" s="44"/>
    </row>
    <row r="5" spans="1:7" ht="12.75">
      <c r="A5" s="3"/>
      <c r="B5" s="4" t="s">
        <v>10</v>
      </c>
      <c r="C5" s="3"/>
      <c r="D5" s="3"/>
      <c r="E5" s="3"/>
      <c r="F5" s="3"/>
      <c r="G5" s="3"/>
    </row>
    <row r="6" spans="1:6" ht="13.5" thickBot="1">
      <c r="A6" s="13" t="s">
        <v>8</v>
      </c>
      <c r="B6" s="13" t="s">
        <v>9</v>
      </c>
      <c r="C6" s="13" t="s">
        <v>12</v>
      </c>
      <c r="D6" s="13" t="s">
        <v>13</v>
      </c>
      <c r="E6" s="13" t="s">
        <v>14</v>
      </c>
      <c r="F6" s="13" t="s">
        <v>15</v>
      </c>
    </row>
    <row r="7" spans="2:6" ht="12.75">
      <c r="B7" s="15"/>
      <c r="C7" s="10"/>
      <c r="D7" s="10"/>
      <c r="E7" s="8"/>
      <c r="F7" s="15"/>
    </row>
    <row r="8" spans="1:6" ht="12.75">
      <c r="A8" t="s">
        <v>18</v>
      </c>
      <c r="B8" s="15"/>
      <c r="C8" s="17">
        <f>-'[1]Sheet1'!$U$8</f>
        <v>5867098.44</v>
      </c>
      <c r="D8" s="17">
        <f>-'[1]Sheet1'!$W$8-'[1]Sheet1'!$Y$8</f>
        <v>664520.48</v>
      </c>
      <c r="E8" s="8">
        <f>SUM(C8:D8)</f>
        <v>6531618.92</v>
      </c>
      <c r="F8" s="15"/>
    </row>
    <row r="9" spans="2:6" ht="12.75">
      <c r="B9" s="15"/>
      <c r="C9" s="10"/>
      <c r="D9" s="10"/>
      <c r="E9" s="8"/>
      <c r="F9" s="15"/>
    </row>
    <row r="10" spans="1:6" ht="12.75">
      <c r="A10" t="s">
        <v>17</v>
      </c>
      <c r="B10" s="15"/>
      <c r="C10" s="8">
        <v>0</v>
      </c>
      <c r="D10" s="8">
        <v>0</v>
      </c>
      <c r="E10" s="8">
        <f>SUM(C10:D10)</f>
        <v>0</v>
      </c>
      <c r="F10" s="15"/>
    </row>
    <row r="11" spans="2:6" ht="12.75">
      <c r="B11" s="15"/>
      <c r="C11" s="10"/>
      <c r="D11" s="10"/>
      <c r="E11" s="8"/>
      <c r="F11" s="15"/>
    </row>
    <row r="12" spans="1:6" ht="12.75">
      <c r="A12" t="s">
        <v>19</v>
      </c>
      <c r="B12" s="15"/>
      <c r="C12" s="10">
        <f>+INPUT!J24</f>
        <v>0</v>
      </c>
      <c r="D12" s="10">
        <f>+INPUT!J35</f>
        <v>0</v>
      </c>
      <c r="E12" s="8">
        <f>SUM(C12:D12)</f>
        <v>0</v>
      </c>
      <c r="F12" s="15"/>
    </row>
    <row r="13" spans="2:6" ht="12.75">
      <c r="B13" s="15"/>
      <c r="C13" s="10"/>
      <c r="D13" s="10"/>
      <c r="E13" s="8"/>
      <c r="F13" s="15"/>
    </row>
    <row r="14" spans="1:6" ht="12.75">
      <c r="A14" t="s">
        <v>4</v>
      </c>
      <c r="B14" s="15"/>
      <c r="C14" s="17">
        <f>'[1]Sheet1'!$U$16</f>
        <v>13181399.780000001</v>
      </c>
      <c r="D14" s="17">
        <f>'[1]Sheet1'!$W$16+'[1]Sheet1'!$Y$16</f>
        <v>1716995.52</v>
      </c>
      <c r="E14" s="8">
        <f>SUM(C14:D14)</f>
        <v>14898395.3</v>
      </c>
      <c r="F14" s="15"/>
    </row>
    <row r="15" spans="2:6" ht="12.75">
      <c r="B15" s="15"/>
      <c r="C15" s="10"/>
      <c r="D15" s="10"/>
      <c r="E15" s="8"/>
      <c r="F15" s="15"/>
    </row>
    <row r="16" spans="1:6" ht="12.75">
      <c r="A16" t="s">
        <v>22</v>
      </c>
      <c r="B16" s="15"/>
      <c r="C16" s="10">
        <f>-'[1]Sheet1'!$U$6</f>
        <v>-2925395.1400000006</v>
      </c>
      <c r="D16" s="10">
        <f>-'[1]Sheet1'!$W$6-'[1]Sheet1'!$Y$6</f>
        <v>-638112.39</v>
      </c>
      <c r="E16" s="8">
        <f>SUM(C16:D16)</f>
        <v>-3563507.5300000007</v>
      </c>
      <c r="F16" s="15"/>
    </row>
    <row r="17" spans="2:6" ht="12.75">
      <c r="B17" s="15"/>
      <c r="C17" s="10"/>
      <c r="D17" s="10"/>
      <c r="E17" s="8"/>
      <c r="F17" s="15"/>
    </row>
    <row r="18" spans="1:6" ht="12.75">
      <c r="A18" t="s">
        <v>24</v>
      </c>
      <c r="B18" s="15"/>
      <c r="C18" s="8">
        <v>0</v>
      </c>
      <c r="D18" s="8">
        <v>0</v>
      </c>
      <c r="E18" s="8">
        <f>SUM(C18:D18)</f>
        <v>0</v>
      </c>
      <c r="F18" s="15"/>
    </row>
    <row r="19" spans="2:6" ht="12.75">
      <c r="B19" s="15"/>
      <c r="C19" s="10"/>
      <c r="D19" s="10"/>
      <c r="E19" s="8"/>
      <c r="F19" s="15"/>
    </row>
    <row r="20" spans="1:6" ht="12.75">
      <c r="A20" t="s">
        <v>23</v>
      </c>
      <c r="B20" s="15"/>
      <c r="C20" s="33">
        <v>0</v>
      </c>
      <c r="D20" s="33">
        <v>0</v>
      </c>
      <c r="E20" s="8">
        <f>SUM(C20:D20)</f>
        <v>0</v>
      </c>
      <c r="F20" s="15"/>
    </row>
    <row r="21" spans="2:6" ht="12.75">
      <c r="B21" s="15"/>
      <c r="C21" s="10"/>
      <c r="D21" s="10"/>
      <c r="E21" s="8"/>
      <c r="F21" s="15"/>
    </row>
    <row r="22" spans="1:6" ht="13.5" thickBot="1">
      <c r="A22" t="s">
        <v>43</v>
      </c>
      <c r="B22" s="16">
        <f>'[2]TONS INVENTORY'!$D$12</f>
        <v>277123.13</v>
      </c>
      <c r="C22" s="7">
        <f>SUM(C7:C21)</f>
        <v>16123103.080000002</v>
      </c>
      <c r="D22" s="7">
        <f>SUM(D7:D21)</f>
        <v>1743403.6099999999</v>
      </c>
      <c r="E22" s="7">
        <f>SUM(E7:E21)</f>
        <v>17866506.689999998</v>
      </c>
      <c r="F22" s="7">
        <f>ROUND(E22/B22,2)</f>
        <v>64.47</v>
      </c>
    </row>
    <row r="23" ht="13.5" thickTop="1"/>
    <row r="24" spans="1:5" ht="12.75">
      <c r="A24" s="20"/>
      <c r="E24" s="10"/>
    </row>
    <row r="25" ht="12.75">
      <c r="A25" s="2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&amp;A&amp;RBE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6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9.421875" style="0" customWidth="1"/>
    <col min="2" max="2" width="22.140625" style="0" bestFit="1" customWidth="1"/>
    <col min="3" max="4" width="16.8515625" style="0" bestFit="1" customWidth="1"/>
    <col min="5" max="5" width="14.140625" style="0" bestFit="1" customWidth="1"/>
    <col min="6" max="6" width="133.8515625" style="0" bestFit="1" customWidth="1"/>
    <col min="8" max="8" width="12.8515625" style="0" bestFit="1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30</v>
      </c>
      <c r="B2" s="42"/>
      <c r="C2" s="42"/>
      <c r="D2" s="42"/>
      <c r="E2" s="42"/>
      <c r="F2" s="42"/>
    </row>
    <row r="3" spans="1:6" ht="12.75">
      <c r="A3" s="44" t="str">
        <f>+INPUT!A4</f>
        <v>APRIL 2014</v>
      </c>
      <c r="B3" s="44"/>
      <c r="C3" s="44"/>
      <c r="D3" s="44"/>
      <c r="E3" s="44"/>
      <c r="F3" s="44"/>
    </row>
    <row r="6" spans="1:6" ht="13.5" thickBot="1">
      <c r="A6" s="3"/>
      <c r="B6" s="4" t="s">
        <v>26</v>
      </c>
      <c r="C6" s="4" t="s">
        <v>26</v>
      </c>
      <c r="D6" s="4"/>
      <c r="E6" s="4" t="s">
        <v>31</v>
      </c>
      <c r="F6" s="5"/>
    </row>
    <row r="7" spans="1:6" ht="13.5" thickBot="1">
      <c r="A7" s="13" t="s">
        <v>38</v>
      </c>
      <c r="B7" s="13" t="s">
        <v>27</v>
      </c>
      <c r="C7" s="13" t="s">
        <v>28</v>
      </c>
      <c r="D7" s="13" t="s">
        <v>29</v>
      </c>
      <c r="E7" s="13" t="s">
        <v>32</v>
      </c>
      <c r="F7" s="22" t="s">
        <v>44</v>
      </c>
    </row>
    <row r="8" spans="1:6" ht="12.75">
      <c r="A8" t="s">
        <v>0</v>
      </c>
      <c r="B8" s="8">
        <f>+MITCHELL!$F22</f>
        <v>62.94</v>
      </c>
      <c r="C8" s="39">
        <v>69.39</v>
      </c>
      <c r="D8" s="8">
        <f>+B8-C8</f>
        <v>-6.450000000000003</v>
      </c>
      <c r="E8" s="18">
        <f>IF(C8&gt;0,ROUND(D8/C8,2),0)</f>
        <v>-0.09</v>
      </c>
      <c r="F8" s="21"/>
    </row>
    <row r="9" spans="1:6" ht="12.75">
      <c r="A9" s="38" t="s">
        <v>77</v>
      </c>
      <c r="B9" s="8">
        <f>+'MITCHELL HIGH SULFUR'!F22</f>
        <v>56.73</v>
      </c>
      <c r="C9" s="39">
        <v>57.9</v>
      </c>
      <c r="D9" s="8">
        <f>+B9-C9</f>
        <v>-1.1700000000000017</v>
      </c>
      <c r="E9" s="18">
        <f>IF(C9&gt;0,ROUND(D9/C9,2),0)</f>
        <v>-0.02</v>
      </c>
      <c r="F9" s="21"/>
    </row>
    <row r="10" spans="1:6" ht="12.75">
      <c r="A10" s="38" t="s">
        <v>78</v>
      </c>
      <c r="B10" s="8">
        <f>+'MITCHELL LOW SULFUR'!F22</f>
        <v>64.47</v>
      </c>
      <c r="C10" s="39">
        <v>74.38</v>
      </c>
      <c r="D10" s="8">
        <f>+B10-C10</f>
        <v>-9.909999999999997</v>
      </c>
      <c r="E10" s="18">
        <f>IF(C10&gt;0,ROUND(D10/C10,2),0)</f>
        <v>-0.13</v>
      </c>
      <c r="F10" s="21"/>
    </row>
    <row r="11" spans="1:5" ht="13.5" thickBot="1">
      <c r="A11" t="s">
        <v>1</v>
      </c>
      <c r="B11" s="7">
        <f>SUM(B8:B10)</f>
        <v>184.14</v>
      </c>
      <c r="C11" s="7">
        <f>SUM(C8:C10)</f>
        <v>201.67</v>
      </c>
      <c r="D11" s="7">
        <f>SUM(D8:D10)</f>
        <v>-17.53</v>
      </c>
      <c r="E11" s="37">
        <f>IF(C11&gt;0,ROUND(D11/C11,2),0)</f>
        <v>-0.09</v>
      </c>
    </row>
    <row r="12" ht="13.5" thickTop="1"/>
    <row r="15" ht="12.75">
      <c r="A15" s="19" t="s">
        <v>33</v>
      </c>
    </row>
    <row r="18" spans="1:6" ht="12.75">
      <c r="A18" s="42" t="s">
        <v>81</v>
      </c>
      <c r="B18" s="42"/>
      <c r="C18" s="42"/>
      <c r="D18" s="42"/>
      <c r="E18" s="42"/>
      <c r="F18" s="42"/>
    </row>
    <row r="19" spans="1:6" ht="12.75">
      <c r="A19" s="42" t="s">
        <v>35</v>
      </c>
      <c r="B19" s="42"/>
      <c r="C19" s="42"/>
      <c r="D19" s="42"/>
      <c r="E19" s="42"/>
      <c r="F19" s="42"/>
    </row>
    <row r="20" spans="1:6" ht="12.75">
      <c r="A20" s="44" t="str">
        <f>+A3</f>
        <v>APRIL 2014</v>
      </c>
      <c r="B20" s="44"/>
      <c r="C20" s="44"/>
      <c r="D20" s="44"/>
      <c r="E20" s="44"/>
      <c r="F20" s="44"/>
    </row>
    <row r="23" spans="1:6" ht="13.5" thickBot="1">
      <c r="A23" s="4"/>
      <c r="B23" s="4" t="s">
        <v>36</v>
      </c>
      <c r="C23" s="4"/>
      <c r="D23" s="4" t="s">
        <v>37</v>
      </c>
      <c r="E23" s="4"/>
      <c r="F23" s="5"/>
    </row>
    <row r="24" spans="1:6" ht="13.5" thickBot="1">
      <c r="A24" s="13" t="s">
        <v>38</v>
      </c>
      <c r="B24" s="13" t="s">
        <v>39</v>
      </c>
      <c r="C24" s="13" t="s">
        <v>40</v>
      </c>
      <c r="D24" s="13" t="s">
        <v>41</v>
      </c>
      <c r="E24" s="13" t="s">
        <v>29</v>
      </c>
      <c r="F24" s="22" t="s">
        <v>48</v>
      </c>
    </row>
    <row r="25" spans="1:6" ht="12.75">
      <c r="A25" t="s">
        <v>0</v>
      </c>
      <c r="B25" s="17">
        <v>0</v>
      </c>
      <c r="C25" s="10">
        <f>+INPUT!$B11</f>
        <v>0</v>
      </c>
      <c r="D25" s="17">
        <v>0</v>
      </c>
      <c r="E25" s="10">
        <f>+B25+C25+D25</f>
        <v>0</v>
      </c>
      <c r="F25" s="21" t="s">
        <v>67</v>
      </c>
    </row>
    <row r="26" spans="1:6" ht="12.75">
      <c r="A26" s="38" t="s">
        <v>77</v>
      </c>
      <c r="B26" s="17">
        <v>0</v>
      </c>
      <c r="C26" s="10">
        <f>+INPUT!$B12</f>
        <v>0</v>
      </c>
      <c r="D26" s="17">
        <v>0</v>
      </c>
      <c r="E26" s="10">
        <f>+B26+C26+D26</f>
        <v>0</v>
      </c>
      <c r="F26" s="21"/>
    </row>
    <row r="27" spans="1:6" ht="12.75">
      <c r="A27" s="38" t="s">
        <v>78</v>
      </c>
      <c r="B27" s="17">
        <v>0</v>
      </c>
      <c r="C27" s="10">
        <f>+INPUT!$B13</f>
        <v>0</v>
      </c>
      <c r="D27" s="17">
        <v>0</v>
      </c>
      <c r="E27" s="10">
        <f>+B27+C27+D27</f>
        <v>0</v>
      </c>
      <c r="F27" s="21"/>
    </row>
    <row r="28" spans="1:5" ht="13.5" thickBot="1">
      <c r="A28" t="s">
        <v>1</v>
      </c>
      <c r="B28" s="7">
        <f>SUM(B25:B27)</f>
        <v>0</v>
      </c>
      <c r="C28" s="7">
        <f>SUM(C25:C27)</f>
        <v>0</v>
      </c>
      <c r="D28" s="7">
        <f>SUM(D25:D27)</f>
        <v>0</v>
      </c>
      <c r="E28" s="7">
        <f>SUM(E25:E27)</f>
        <v>0</v>
      </c>
    </row>
    <row r="29" ht="13.5" thickTop="1">
      <c r="F29" s="10"/>
    </row>
    <row r="30" ht="12.75">
      <c r="E30" s="10"/>
    </row>
    <row r="31" spans="1:6" ht="12.75">
      <c r="A31" s="42" t="s">
        <v>81</v>
      </c>
      <c r="B31" s="42"/>
      <c r="C31" s="42"/>
      <c r="D31" s="42"/>
      <c r="E31" s="42"/>
      <c r="F31" s="42"/>
    </row>
    <row r="32" spans="1:6" ht="12.75">
      <c r="A32" s="42" t="s">
        <v>42</v>
      </c>
      <c r="B32" s="42"/>
      <c r="C32" s="42"/>
      <c r="D32" s="42"/>
      <c r="E32" s="42"/>
      <c r="F32" s="42"/>
    </row>
    <row r="33" spans="1:6" ht="12.75">
      <c r="A33" s="44" t="str">
        <f>+A3</f>
        <v>APRIL 2014</v>
      </c>
      <c r="B33" s="44"/>
      <c r="C33" s="44"/>
      <c r="D33" s="44"/>
      <c r="E33" s="44"/>
      <c r="F33" s="44"/>
    </row>
    <row r="36" spans="1:8" ht="13.5" thickBot="1">
      <c r="A36" s="4"/>
      <c r="B36" s="4" t="s">
        <v>36</v>
      </c>
      <c r="C36" s="4"/>
      <c r="D36" s="4" t="s">
        <v>37</v>
      </c>
      <c r="E36" s="4"/>
      <c r="F36" s="5"/>
      <c r="H36" s="10"/>
    </row>
    <row r="37" spans="1:6" ht="13.5" thickBot="1">
      <c r="A37" s="13" t="s">
        <v>38</v>
      </c>
      <c r="B37" s="13" t="s">
        <v>39</v>
      </c>
      <c r="C37" s="13" t="s">
        <v>40</v>
      </c>
      <c r="D37" s="13" t="s">
        <v>41</v>
      </c>
      <c r="E37" s="13" t="s">
        <v>29</v>
      </c>
      <c r="F37" s="32" t="s">
        <v>48</v>
      </c>
    </row>
    <row r="38" spans="1:6" ht="12.75">
      <c r="A38" t="s">
        <v>0</v>
      </c>
      <c r="B38" s="17">
        <v>0</v>
      </c>
      <c r="C38" s="10">
        <f>+INPUT!$C11</f>
        <v>0</v>
      </c>
      <c r="D38" s="17">
        <v>0</v>
      </c>
      <c r="E38" s="10">
        <f>+B38+C38+D38</f>
        <v>0</v>
      </c>
      <c r="F38" s="21"/>
    </row>
    <row r="39" spans="1:6" ht="12.75">
      <c r="A39" s="38" t="s">
        <v>77</v>
      </c>
      <c r="B39" s="17">
        <v>0</v>
      </c>
      <c r="C39" s="10">
        <f>+INPUT!$C12</f>
        <v>0</v>
      </c>
      <c r="D39" s="17">
        <v>0</v>
      </c>
      <c r="E39" s="10">
        <f>+B39+C39+D39</f>
        <v>0</v>
      </c>
      <c r="F39" s="21"/>
    </row>
    <row r="40" spans="1:6" ht="12.75">
      <c r="A40" s="38" t="s">
        <v>78</v>
      </c>
      <c r="B40" s="17">
        <v>0</v>
      </c>
      <c r="C40" s="10">
        <f>+INPUT!$C13</f>
        <v>0</v>
      </c>
      <c r="D40" s="17">
        <v>0</v>
      </c>
      <c r="E40" s="10">
        <f>+B40+C40+D40</f>
        <v>0</v>
      </c>
      <c r="F40" s="21"/>
    </row>
    <row r="41" spans="1:6" ht="12.75">
      <c r="A41" t="s">
        <v>58</v>
      </c>
      <c r="B41" s="17">
        <v>0</v>
      </c>
      <c r="C41" s="10">
        <f>+INPUT!C14</f>
        <v>0</v>
      </c>
      <c r="D41" s="17">
        <v>0</v>
      </c>
      <c r="E41" s="10">
        <f>+B41+C41+D41</f>
        <v>0</v>
      </c>
      <c r="F41" s="21"/>
    </row>
    <row r="42" spans="1:6" ht="12.75">
      <c r="A42" t="s">
        <v>59</v>
      </c>
      <c r="B42" s="17">
        <v>0</v>
      </c>
      <c r="C42" s="10">
        <f>+INPUT!C15</f>
        <v>0</v>
      </c>
      <c r="D42" s="17">
        <v>0</v>
      </c>
      <c r="E42" s="10">
        <f>+B42+C42+D42</f>
        <v>0</v>
      </c>
      <c r="F42" s="21"/>
    </row>
    <row r="43" spans="1:5" ht="13.5" thickBot="1">
      <c r="A43" t="s">
        <v>1</v>
      </c>
      <c r="B43" s="7">
        <f>SUM(B38:B42)</f>
        <v>0</v>
      </c>
      <c r="C43" s="7">
        <f>SUM(C38:C42)</f>
        <v>0</v>
      </c>
      <c r="D43" s="7">
        <f>SUM(D38:D42)</f>
        <v>0</v>
      </c>
      <c r="E43" s="7">
        <f>SUM(E38:E42)</f>
        <v>0</v>
      </c>
    </row>
    <row r="44" ht="13.5" thickTop="1">
      <c r="E44" s="34"/>
    </row>
    <row r="45" ht="12.75">
      <c r="E45" s="10"/>
    </row>
    <row r="46" spans="1:6" ht="12.75">
      <c r="A46" s="45" t="s">
        <v>81</v>
      </c>
      <c r="B46" s="45"/>
      <c r="C46" s="45"/>
      <c r="D46" s="45"/>
      <c r="E46" s="45"/>
      <c r="F46" s="45"/>
    </row>
    <row r="47" spans="1:6" ht="12.75">
      <c r="A47" s="45" t="s">
        <v>45</v>
      </c>
      <c r="B47" s="45"/>
      <c r="C47" s="45"/>
      <c r="D47" s="45"/>
      <c r="E47" s="45"/>
      <c r="F47" s="45"/>
    </row>
    <row r="48" spans="1:6" ht="12.75">
      <c r="A48" s="46" t="str">
        <f>+A33</f>
        <v>APRIL 2014</v>
      </c>
      <c r="B48" s="46"/>
      <c r="C48" s="46"/>
      <c r="D48" s="46"/>
      <c r="E48" s="46"/>
      <c r="F48" s="46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3.5" thickBot="1">
      <c r="A51" s="23"/>
      <c r="B51" s="23" t="s">
        <v>46</v>
      </c>
      <c r="C51" s="23"/>
      <c r="D51" s="23"/>
      <c r="E51" s="24"/>
      <c r="F51" s="25"/>
    </row>
    <row r="52" spans="1:6" ht="13.5" thickBot="1">
      <c r="A52" s="26" t="s">
        <v>38</v>
      </c>
      <c r="B52" s="26" t="s">
        <v>47</v>
      </c>
      <c r="C52" s="26" t="s">
        <v>49</v>
      </c>
      <c r="D52" s="26" t="s">
        <v>29</v>
      </c>
      <c r="E52" s="24"/>
      <c r="F52" s="22" t="s">
        <v>48</v>
      </c>
    </row>
    <row r="53" spans="1:6" ht="12.75">
      <c r="A53" t="s">
        <v>0</v>
      </c>
      <c r="B53" s="27">
        <f>+MITCHELL!E22-MITCHELL!E20</f>
        <v>21753605.050000004</v>
      </c>
      <c r="C53" s="27">
        <f>+INPUT!$B43</f>
        <v>21753605.050000004</v>
      </c>
      <c r="D53" s="27">
        <f>+B53-C53</f>
        <v>0</v>
      </c>
      <c r="E53" s="24"/>
      <c r="F53" s="29"/>
    </row>
    <row r="54" spans="1:6" ht="12.75">
      <c r="A54" s="38" t="s">
        <v>77</v>
      </c>
      <c r="B54" s="27">
        <f>+'MITCHELL HIGH SULFUR'!E22-'MITCHELL HIGH SULFUR'!E20</f>
        <v>3887098.36</v>
      </c>
      <c r="C54" s="27">
        <f>+INPUT!$B44</f>
        <v>3887098.36</v>
      </c>
      <c r="D54" s="27">
        <f>+B54-C54</f>
        <v>0</v>
      </c>
      <c r="E54" s="24"/>
      <c r="F54" s="29"/>
    </row>
    <row r="55" spans="1:6" ht="12.75">
      <c r="A55" s="38" t="s">
        <v>78</v>
      </c>
      <c r="B55" s="27">
        <f>+'MITCHELL LOW SULFUR'!E22-'MITCHELL LOW SULFUR'!E20</f>
        <v>17866506.689999998</v>
      </c>
      <c r="C55" s="27">
        <f>+INPUT!$B45</f>
        <v>17866506.689999998</v>
      </c>
      <c r="D55" s="27">
        <f>+B55-C55</f>
        <v>0</v>
      </c>
      <c r="E55" s="24"/>
      <c r="F55" s="29"/>
    </row>
    <row r="56" spans="1:6" ht="13.5" thickBot="1">
      <c r="A56" s="24" t="s">
        <v>1</v>
      </c>
      <c r="B56" s="30">
        <f>SUM(B53:B55)</f>
        <v>43507210.1</v>
      </c>
      <c r="C56" s="30">
        <f>SUM(C53:C55)</f>
        <v>43507210.1</v>
      </c>
      <c r="D56" s="30">
        <f>SUM(D53:D55)</f>
        <v>0</v>
      </c>
      <c r="E56" s="24"/>
      <c r="F56" s="24"/>
    </row>
    <row r="57" ht="13.5" thickTop="1"/>
    <row r="58" ht="12.75">
      <c r="D58" s="10"/>
    </row>
    <row r="59" spans="4:5" ht="12.75">
      <c r="D59" s="35">
        <f>+D56-INPUT!F27</f>
        <v>0</v>
      </c>
      <c r="E59" t="s">
        <v>60</v>
      </c>
    </row>
    <row r="60" spans="3:4" ht="12.75">
      <c r="C60" s="31"/>
      <c r="D60" s="10"/>
    </row>
    <row r="61" spans="3:4" ht="12.75">
      <c r="C61" s="31"/>
      <c r="D61" s="10"/>
    </row>
    <row r="62" spans="3:4" ht="12.75">
      <c r="C62" s="10"/>
      <c r="D62" s="10"/>
    </row>
  </sheetData>
  <sheetProtection/>
  <mergeCells count="12">
    <mergeCell ref="A1:F1"/>
    <mergeCell ref="A2:F2"/>
    <mergeCell ref="A3:F3"/>
    <mergeCell ref="A33:F33"/>
    <mergeCell ref="A19:F19"/>
    <mergeCell ref="A20:F20"/>
    <mergeCell ref="A31:F31"/>
    <mergeCell ref="A32:F32"/>
    <mergeCell ref="A46:F46"/>
    <mergeCell ref="A47:F47"/>
    <mergeCell ref="A48:F48"/>
    <mergeCell ref="A18:F18"/>
  </mergeCells>
  <printOptions/>
  <pageMargins left="0.5" right="0.5" top="0.5" bottom="0.5" header="0.3" footer="0.3"/>
  <pageSetup fitToHeight="1" fitToWidth="1" horizontalDpi="600" verticalDpi="600" orientation="landscape" scale="55" r:id="rId1"/>
  <headerFooter alignWithMargins="0">
    <oddFooter>&amp;L&amp;D &amp;T&amp;C&amp;Z&amp;F &amp;A&amp;RBE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2014-05-05T13:41:29Z</cp:lastPrinted>
  <dcterms:created xsi:type="dcterms:W3CDTF">2001-04-25T19:13:29Z</dcterms:created>
  <dcterms:modified xsi:type="dcterms:W3CDTF">2014-05-12T12:21:59Z</dcterms:modified>
  <cp:category/>
  <cp:version/>
  <cp:contentType/>
  <cp:contentStatus/>
</cp:coreProperties>
</file>