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180" windowHeight="8295" activeTab="0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<sst xmlns="http://schemas.openxmlformats.org/spreadsheetml/2006/main" count="88" uniqueCount="59">
  <si>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</si>
  <si>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</si>
  <si>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</si>
  <si>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</si>
  <si>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</si>
  <si>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</si>
  <si>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</si>
  <si>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</si>
  <si>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</si>
  <si>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</si>
  <si>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</si>
  <si>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</si>
  <si>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</si>
  <si>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</si>
  <si>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</si>
  <si>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</si>
  <si>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</si>
  <si>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</si>
  <si>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</si>
  <si>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</si>
  <si>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</si>
  <si>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</si>
  <si>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</si>
  <si>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</si>
  <si>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</si>
  <si>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</si>
  <si>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</si>
  <si>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</si>
  <si>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</si>
  <si>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</si>
  <si>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</si>
  <si>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</si>
  <si>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</si>
  <si>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</si>
  <si>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</si>
  <si>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</si>
  <si>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</si>
  <si>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</si>
  <si>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</si>
  <si>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</si>
  <si>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 xml:space="preserve">* USE ROLLCLEAR MACRO TO VALUE COPY ENDING INVENTORY TO BEGINNING </t>
  </si>
  <si>
    <t xml:space="preserve">   INVENTORY AT THE START OF CLOSING</t>
  </si>
  <si>
    <t>NET GENERATION</t>
  </si>
  <si>
    <t>Detail for gallons received</t>
  </si>
  <si>
    <t>AS-FIRED QUALITY FACTORS (FROM COMTRAC QUALITY MODULE)</t>
  </si>
  <si>
    <t>MITCHELL</t>
  </si>
  <si>
    <t xml:space="preserve">CHEMICAL </t>
  </si>
  <si>
    <t>WARM</t>
  </si>
  <si>
    <t>LOAD</t>
  </si>
  <si>
    <t>AUX BOILER</t>
  </si>
  <si>
    <t>CURE</t>
  </si>
  <si>
    <t>U2 DE-GAS ML</t>
  </si>
  <si>
    <t>CLEAN</t>
  </si>
  <si>
    <t>LAYUP</t>
  </si>
  <si>
    <t>REJECTION</t>
  </si>
  <si>
    <t>HEATING</t>
  </si>
  <si>
    <t>REFRACTORY</t>
  </si>
  <si>
    <t>GENERATOR</t>
  </si>
  <si>
    <t>Petroleum Traders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</si>
</sst>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62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31" xfId="60"/>
    <cellStyle name="Normal 3" xfId="61"/>
    <cellStyle name="Normal_OilSubOffice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 "/>
      <sheetName val="MITCHELL NM "/>
      <sheetName val="AP DIST CONTROL"/>
    </sheetNames>
    <sheetDataSet>
      <sheetData sheetId="2">
        <row r="3">
          <cell r="A3" t="str">
            <v>JANUARY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43">
          <cell r="B43">
            <v>889231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4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8" t="s">
        <v>39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2.75">
      <c r="A4" s="60" t="str">
        <f>'[1]AP DIST CONTROL'!$A$3:$B$3</f>
        <v>JANUARY 2014</v>
      </c>
      <c r="B4" s="60"/>
      <c r="C4" s="60"/>
      <c r="D4" s="60"/>
      <c r="E4" s="60"/>
      <c r="F4" s="60"/>
      <c r="G4" s="60"/>
      <c r="H4" s="60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61" t="s">
        <v>43</v>
      </c>
      <c r="F9" s="62"/>
      <c r="G9" s="63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49" t="s">
        <v>58</v>
      </c>
      <c r="F10" s="50">
        <f>+B11-F11</f>
        <v>365014</v>
      </c>
      <c r="G10" s="43"/>
      <c r="I10" s="6"/>
    </row>
    <row r="11" spans="1:9" ht="13.5" thickBot="1">
      <c r="A11" s="55" t="s">
        <v>45</v>
      </c>
      <c r="B11" s="8">
        <f>193138+171876</f>
        <v>365014</v>
      </c>
      <c r="C11" s="8">
        <v>0</v>
      </c>
      <c r="D11" s="10">
        <f>SUM(B11:C11)</f>
        <v>365014</v>
      </c>
      <c r="E11" s="49"/>
      <c r="F11" s="51">
        <v>0</v>
      </c>
      <c r="G11" s="52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s="55" t="s">
        <v>45</v>
      </c>
      <c r="B17" s="8">
        <v>210841</v>
      </c>
      <c r="C17" s="8">
        <f>187+152330</f>
        <v>152517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363358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9" t="s">
        <v>27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s="55" t="s">
        <v>45</v>
      </c>
      <c r="B23" s="8">
        <v>0</v>
      </c>
      <c r="C23" s="8">
        <v>0</v>
      </c>
      <c r="D23" s="53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9" t="s">
        <v>44</v>
      </c>
      <c r="B25" s="59"/>
      <c r="C25" s="59"/>
      <c r="D25" s="59"/>
      <c r="E25" s="59"/>
      <c r="F25" s="59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s="55" t="s">
        <v>45</v>
      </c>
      <c r="B29" s="21">
        <f>(137900+137100)/2</f>
        <v>137500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9" t="s">
        <v>28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s="55" t="s">
        <v>45</v>
      </c>
      <c r="B36" s="8">
        <v>889231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57" t="s">
        <v>46</v>
      </c>
      <c r="C40" s="57" t="s">
        <v>47</v>
      </c>
      <c r="D40" s="57" t="s">
        <v>48</v>
      </c>
      <c r="E40" s="57" t="s">
        <v>49</v>
      </c>
      <c r="F40" s="57" t="s">
        <v>50</v>
      </c>
      <c r="G40" s="57" t="s">
        <v>51</v>
      </c>
      <c r="H40" s="31"/>
      <c r="I40" s="29"/>
      <c r="J40" s="29"/>
    </row>
    <row r="41" spans="1:10" ht="12.75">
      <c r="A41" s="32" t="s">
        <v>0</v>
      </c>
      <c r="B41" s="56" t="s">
        <v>52</v>
      </c>
      <c r="C41" s="56" t="s">
        <v>53</v>
      </c>
      <c r="D41" s="56" t="s">
        <v>54</v>
      </c>
      <c r="E41" s="56" t="s">
        <v>55</v>
      </c>
      <c r="F41" s="56" t="s">
        <v>56</v>
      </c>
      <c r="G41" s="56" t="s">
        <v>57</v>
      </c>
      <c r="H41" s="41" t="s">
        <v>1</v>
      </c>
      <c r="I41" s="7"/>
      <c r="J41" s="7"/>
    </row>
    <row r="42" spans="1:10" ht="12.75">
      <c r="A42" s="55" t="s">
        <v>45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New\KP\2014\MITCHELL\0114\[SUBOFFICE03COAL.xls]INPUT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42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fitToHeight="1" fitToWidth="1" horizontalDpi="600" verticalDpi="600" orientation="landscape" scale="85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8" t="s">
        <v>39</v>
      </c>
      <c r="B1" s="58"/>
    </row>
    <row r="2" spans="1:2" ht="12.75">
      <c r="A2" s="58" t="s">
        <v>15</v>
      </c>
      <c r="B2" s="58"/>
    </row>
    <row r="3" spans="1:2" ht="12.75">
      <c r="A3" s="64" t="str">
        <f>+INPUT!A4</f>
        <v>JANUARY 2014</v>
      </c>
      <c r="B3" s="64"/>
    </row>
    <row r="5" spans="1:2" ht="12.75">
      <c r="A5" s="3"/>
      <c r="B5" s="4"/>
    </row>
    <row r="6" spans="1:2" ht="12.75">
      <c r="A6" s="5" t="s">
        <v>12</v>
      </c>
      <c r="B6" s="5" t="s">
        <v>45</v>
      </c>
    </row>
    <row r="7" spans="1:6" ht="12.75">
      <c r="A7" t="s">
        <v>34</v>
      </c>
      <c r="B7" s="54">
        <v>887575</v>
      </c>
      <c r="F7" t="s">
        <v>14</v>
      </c>
    </row>
    <row r="9" spans="1:2" ht="12.75">
      <c r="A9" t="s">
        <v>18</v>
      </c>
      <c r="B9" s="14">
        <f>+INPUT!B11</f>
        <v>365014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365014</v>
      </c>
    </row>
    <row r="13" spans="1:2" ht="12.75">
      <c r="A13" t="s">
        <v>33</v>
      </c>
      <c r="B13" s="17">
        <f>+B7+B11</f>
        <v>1252589</v>
      </c>
    </row>
    <row r="15" spans="1:2" ht="12.75">
      <c r="A15" t="s">
        <v>24</v>
      </c>
      <c r="B15" s="14">
        <f>+INPUT!H17</f>
        <v>363358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363358</v>
      </c>
    </row>
    <row r="19" spans="1:2" ht="13.5" thickBot="1">
      <c r="A19" t="s">
        <v>35</v>
      </c>
      <c r="B19" s="9">
        <f>+B13-B17</f>
        <v>889231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137500</v>
      </c>
    </row>
    <row r="23" spans="1:2" ht="12.75">
      <c r="A23" t="s">
        <v>36</v>
      </c>
      <c r="B23" s="42"/>
    </row>
    <row r="30" ht="12.75">
      <c r="A30" s="23" t="s">
        <v>40</v>
      </c>
    </row>
    <row r="31" ht="12.75">
      <c r="A31" s="23" t="s">
        <v>41</v>
      </c>
    </row>
    <row r="34" ht="12.75">
      <c r="A34" t="str">
        <f ca="1">CELL("FILENAME")</f>
        <v>G:\internal\FuelContractAccounting\Fuel New\KP\2014\MITCHELL\0114\[SUBOFFICE03COAL.xls]INPUT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8" t="s">
        <v>39</v>
      </c>
      <c r="B1" s="58"/>
      <c r="C1" s="58"/>
      <c r="D1" s="58"/>
    </row>
    <row r="2" spans="1:4" ht="12.75">
      <c r="A2" s="58" t="s">
        <v>31</v>
      </c>
      <c r="B2" s="58"/>
      <c r="C2" s="58"/>
      <c r="D2" s="58"/>
    </row>
    <row r="3" spans="1:4" ht="12.75">
      <c r="A3" s="64" t="str">
        <f>+INPUT!A4</f>
        <v>JANUARY 2014</v>
      </c>
      <c r="B3" s="64"/>
      <c r="C3" s="64"/>
      <c r="D3" s="64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6" t="s">
        <v>2</v>
      </c>
    </row>
    <row r="8" spans="1:4" ht="12.75">
      <c r="A8" s="55" t="s">
        <v>45</v>
      </c>
      <c r="B8" s="16">
        <f>+'GALLONS INVENTORY'!B19</f>
        <v>889231</v>
      </c>
      <c r="C8" s="27">
        <f>+INPUT!B36</f>
        <v>889231</v>
      </c>
      <c r="D8" s="47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6" t="s">
        <v>2</v>
      </c>
    </row>
    <row r="14" spans="1:4" ht="12.75">
      <c r="A14" t="str">
        <f>+A8</f>
        <v>MITCHELL</v>
      </c>
      <c r="B14" s="14">
        <f>+B8</f>
        <v>889231</v>
      </c>
      <c r="C14" s="12">
        <f>'[2]MITCHELL'!$B$43</f>
        <v>889231</v>
      </c>
      <c r="D14" s="48">
        <f>+B14-C14</f>
        <v>0</v>
      </c>
    </row>
    <row r="26" ht="12.75">
      <c r="A26" t="str">
        <f ca="1">CELL("FILENAME")</f>
        <v>G:\internal\FuelContractAccounting\Fuel New\KP\2014\MITCHELL\0114\[SUBOFFICE03COAL.xls]INPUT</v>
      </c>
    </row>
  </sheetData>
  <sheetProtection/>
  <mergeCells count="3">
    <mergeCell ref="A1:D1"/>
    <mergeCell ref="A2:D2"/>
    <mergeCell ref="A3:D3"/>
  </mergeCells>
  <printOptions horizontalCentered="1"/>
  <pageMargins left="0.5" right="0.5" top="0.5" bottom="0.5" header="0.3" footer="0.3"/>
  <pageSetup fitToHeight="1" fitToWidth="1"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2014-02-04T22:41:48Z</cp:lastPrinted>
  <dcterms:created xsi:type="dcterms:W3CDTF">2001-04-25T19:13:29Z</dcterms:created>
  <dcterms:modified xsi:type="dcterms:W3CDTF">2014-03-11T19:51:31Z</dcterms:modified>
  <cp:category/>
  <cp:version/>
  <cp:contentType/>
  <cp:contentStatus/>
</cp:coreProperties>
</file>