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6285" activeTab="1"/>
  </bookViews>
  <sheets>
    <sheet name="MITCHELL" sheetId="1" r:id="rId1"/>
    <sheet name="MITCHELL_KP_OP" sheetId="2" r:id="rId2"/>
    <sheet name="CONTROLS" sheetId="3" r:id="rId3"/>
    <sheet name="Risk Assessment" sheetId="4" r:id="rId4"/>
    <sheet name="Complex SS Info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<sst xmlns="http://schemas.openxmlformats.org/spreadsheetml/2006/main" count="200" uniqueCount="119">
  <si>
    <t>DESCRIPTION</t>
  </si>
  <si>
    <t>COST</t>
  </si>
  <si>
    <t>TOTAL</t>
  </si>
  <si>
    <t>COST PER</t>
  </si>
  <si>
    <t>BEGINNING BALANCE</t>
  </si>
  <si>
    <t>TOTAL AVAILABLE</t>
  </si>
  <si>
    <t xml:space="preserve">     TOTAL CONSUMED</t>
  </si>
  <si>
    <t>ENDING BALANCE</t>
  </si>
  <si>
    <t xml:space="preserve">BTU </t>
  </si>
  <si>
    <t>PLANT</t>
  </si>
  <si>
    <t xml:space="preserve">     UNIT 1</t>
  </si>
  <si>
    <t xml:space="preserve">     UNIT 2</t>
  </si>
  <si>
    <t>RECEIPTS</t>
  </si>
  <si>
    <t>GALLONS</t>
  </si>
  <si>
    <t>RECONCILIATION OF BEGINNING INVENTORY $ VS PRIOR MONTH ENDING INVENTORY $</t>
  </si>
  <si>
    <t>PRIOR MONTH</t>
  </si>
  <si>
    <t>BEGINNING INV $</t>
  </si>
  <si>
    <t>ENDING INV $</t>
  </si>
  <si>
    <t>DIFFERENCE</t>
  </si>
  <si>
    <t>ENDING INV</t>
  </si>
  <si>
    <t>SUB-OFFICE</t>
  </si>
  <si>
    <t>RECONCILIATION OF RECEIPTS $ VS RECEIPTS LEDGER $</t>
  </si>
  <si>
    <t>RECEIPTS $</t>
  </si>
  <si>
    <t>LEDGER $</t>
  </si>
  <si>
    <t>RECONCILIATION OF ENDING INVENTORY VS PAGE 24 ENDING INVENTORY</t>
  </si>
  <si>
    <t>ENDING</t>
  </si>
  <si>
    <t>PAGE 24</t>
  </si>
  <si>
    <t>TOTAL PLT</t>
  </si>
  <si>
    <t>INV $</t>
  </si>
  <si>
    <t>BTU</t>
  </si>
  <si>
    <t>TOTAL PLT BTU</t>
  </si>
  <si>
    <t>NOTE: ROLLCLEAR MACRO WILL ROLL BEGINNING BALANCES AND CLEAR INPUT FIELDS</t>
  </si>
  <si>
    <t>GALLON</t>
  </si>
  <si>
    <t>OIL RECEIVED</t>
  </si>
  <si>
    <t>OIL CONSUMED - GENERATION</t>
  </si>
  <si>
    <t>PER GAL</t>
  </si>
  <si>
    <t>OIL CONSUMED - NONGENERATING</t>
  </si>
  <si>
    <t>ENDING INV GALLS</t>
  </si>
  <si>
    <t>RECONCILIATION OF ENDING INVENTORY GALLONS VS SUB-OFFICE ENDING INVENTORY GALLONS</t>
  </si>
  <si>
    <t>INV GALLONS</t>
  </si>
  <si>
    <t>ENDING GALLONS</t>
  </si>
  <si>
    <t>KENTUCKY POWER</t>
  </si>
  <si>
    <t>KENTUCKY POWER OIL CONSUMED BY UNIT</t>
  </si>
  <si>
    <t>DIFF</t>
  </si>
  <si>
    <t>EOM $ BAL from P/M PG24</t>
  </si>
  <si>
    <t>(Acct 5120000)</t>
  </si>
  <si>
    <t xml:space="preserve"> </t>
  </si>
  <si>
    <t>Figure 2 - Financial Spreadsheet Risk Assessment Template</t>
  </si>
  <si>
    <t xml:space="preserve"> Risk Values </t>
  </si>
  <si>
    <t xml:space="preserve"> Risk Factors </t>
  </si>
  <si>
    <t xml:space="preserve"> Comments </t>
  </si>
  <si>
    <t xml:space="preserve"> Response </t>
  </si>
  <si>
    <t xml:space="preserve"> Score </t>
  </si>
  <si>
    <t>Maximum Score</t>
  </si>
  <si>
    <t xml:space="preserve">Is the spreadsheet used as a model or for modeling? (model variables are input in order to attempt to predict a future result)  </t>
  </si>
  <si>
    <t>Yes = 1 point
No = 0 points</t>
  </si>
  <si>
    <t>No</t>
  </si>
  <si>
    <t xml:space="preserve">Does the spreadsheet contain data-transforming macros? (Excluding Print Macros) </t>
  </si>
  <si>
    <t>Yes = 2 points
No = 0 points</t>
  </si>
  <si>
    <t>Yes</t>
  </si>
  <si>
    <t xml:space="preserve">Does the spreadsheet contain V-lookups or H-look-ups? </t>
  </si>
  <si>
    <t xml:space="preserve">Does the spreadsheet contain IF statements? </t>
  </si>
  <si>
    <t>Yes, Nested = 2 pts
Yes = 1 point
No = 0 points</t>
  </si>
  <si>
    <t xml:space="preserve">Does the spreadsheet have links between its own worksheets? </t>
  </si>
  <si>
    <t xml:space="preserve">Is the spreadsheet linked to another data source? </t>
  </si>
  <si>
    <t xml:space="preserve">Does the spreadsheet contain information considered material? </t>
  </si>
  <si>
    <t xml:space="preserve">Has adequate training been provided for the person who owns/supports the spreadsheet? </t>
  </si>
  <si>
    <t>Yes = 0 points
No = 1 point</t>
  </si>
  <si>
    <t xml:space="preserve">How often are modifications made to the formulas or macros within the spreadsheet? </t>
  </si>
  <si>
    <t>Annually = 0 points
Quarterly = 1 point
Monthly = 2 points
Weekly = 3 points</t>
  </si>
  <si>
    <t>Annually</t>
  </si>
  <si>
    <t xml:space="preserve"> Total Score </t>
  </si>
  <si>
    <t xml:space="preserve"> Spreadsheet Classification </t>
  </si>
  <si>
    <t>Enter Minimum or Complex</t>
  </si>
  <si>
    <t>Complex</t>
  </si>
  <si>
    <t>Risk Grading Scale:</t>
  </si>
  <si>
    <t>Minimum = 0-5 pts</t>
  </si>
  <si>
    <t xml:space="preserve">Complex = </t>
  </si>
  <si>
    <t>6+ points</t>
  </si>
  <si>
    <t xml:space="preserve"> Path &amp; Name of File Assessed: </t>
  </si>
  <si>
    <t xml:space="preserve"> Assessment Date: </t>
  </si>
  <si>
    <t xml:space="preserve"> Assessor's Name: </t>
  </si>
  <si>
    <t>Angie Farber</t>
  </si>
  <si>
    <t>If the spreadsheet evaluates to Complex, but you choose a Minimum Classification, explain your reasoning here:</t>
  </si>
  <si>
    <t>Spreadsheet Information</t>
  </si>
  <si>
    <t>Name of File:</t>
  </si>
  <si>
    <t>Spreadsheet Owner:</t>
  </si>
  <si>
    <t>Business Unit/Department:</t>
  </si>
  <si>
    <t>Fuel Accounting - Canton</t>
  </si>
  <si>
    <t>Description/Purpose of File:</t>
  </si>
  <si>
    <t>Instructions on Using Spreadsheet (optional):</t>
  </si>
  <si>
    <t>Location of other files linked to this spreadsheet:</t>
  </si>
  <si>
    <t>Z:\Internal\FuelContractAccounting\Fuel New\KP\CURRENT</t>
  </si>
  <si>
    <t>Retention Period (optional):</t>
  </si>
  <si>
    <t>Change History (Required for Complex Spreadsheets Only)</t>
  </si>
  <si>
    <t>Name of Employee Requesting Change</t>
  </si>
  <si>
    <t>Reason for Change</t>
  </si>
  <si>
    <t>Name of Employee Authorizing Change</t>
  </si>
  <si>
    <t>Authorization Date</t>
  </si>
  <si>
    <t>Name of Employee Making Change</t>
  </si>
  <si>
    <t>Name of Employee Approving Change</t>
  </si>
  <si>
    <t>Approval Date</t>
  </si>
  <si>
    <t>Use of Prodiance IQ or Spreadsheet Compare During Review?</t>
  </si>
  <si>
    <t>New Active Filename/Version and Location of File</t>
  </si>
  <si>
    <t>Location of Testing Details</t>
  </si>
  <si>
    <t>Monthly Computation of Oil Inventory for Kentucky Power Compny</t>
  </si>
  <si>
    <t>Rounding</t>
  </si>
  <si>
    <t>Adjustments</t>
  </si>
  <si>
    <t>Glenn Gaffney</t>
  </si>
  <si>
    <t>Add input cells to Big Sandy Tab to balance to Comtrac Calc off due to rounding.</t>
  </si>
  <si>
    <t>no</t>
  </si>
  <si>
    <t>I opened the spreadsheet and looked at the cells that were changed on each tab. The change was very simple - the rounding adjustment is put in a separate cell, then that cell is added to the calculated amount in the total consumption cell.</t>
  </si>
  <si>
    <t>H:\internal\FuelContractAccounting\Fuel New\KP\2009\1109\INV03OIL</t>
  </si>
  <si>
    <t>MITCHELL OIL INVENTORY LEDGER</t>
  </si>
  <si>
    <t>MITCHELL - KPCO OIL INVENTORY LEDGER</t>
  </si>
  <si>
    <t>MITCHELL - OPCO OIL INVENTORY LEDGER</t>
  </si>
  <si>
    <t>MITCHELL TOTAL</t>
  </si>
  <si>
    <t>MITCHELL KPCO</t>
  </si>
  <si>
    <t>MITCHELL OPCO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</si>
</sst>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0_);\(0.00\)"/>
    <numFmt numFmtId="166" formatCode="#,##0.0000_);\(#,##0.0000\)"/>
    <numFmt numFmtId="167" formatCode="0_);\(0\)"/>
    <numFmt numFmtId="168" formatCode="0.0000"/>
    <numFmt numFmtId="169" formatCode="0.0000%"/>
    <numFmt numFmtId="170" formatCode="0.0000_);\(0.0000\)"/>
    <numFmt numFmtId="171" formatCode="&quot;$&quot;#,##0.0000_);\(&quot;$&quot;#,##0.0000\)"/>
    <numFmt numFmtId="172" formatCode="&quot;$&quot;#,##0.00"/>
    <numFmt numFmtId="173" formatCode="0.0000000000%"/>
    <numFmt numFmtId="174" formatCode="&quot;$&quot;#,##0.0000000000_);\(&quot;$&quot;#,##0.0000000000\)"/>
    <numFmt numFmtId="175" formatCode="_(&quot;$&quot;* #,##0.0000_);_(&quot;$&quot;* \(#,##0.0000\);_(&quot;$&quot;* &quot;-&quot;????_);_(@_)"/>
  </numFmts>
  <fonts count="45">
    <font>
      <sz val="10"/>
      <name val="Arial"/>
      <family val="0"/>
    </font>
    <font>
      <b/>
      <sz val="1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2"/>
      <color indexed="53"/>
      <name val="Arial"/>
      <family val="2"/>
    </font>
    <font>
      <b/>
      <sz val="10"/>
      <color indexed="53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33" borderId="0" xfId="0" applyFill="1" applyAlignment="1">
      <alignment/>
    </xf>
    <xf numFmtId="166" fontId="0" fillId="0" borderId="0" xfId="0" applyNumberFormat="1" applyFont="1" applyAlignment="1">
      <alignment/>
    </xf>
    <xf numFmtId="166" fontId="0" fillId="0" borderId="0" xfId="0" applyNumberFormat="1" applyAlignment="1">
      <alignment/>
    </xf>
    <xf numFmtId="39" fontId="1" fillId="0" borderId="0" xfId="0" applyNumberFormat="1" applyFont="1" applyAlignment="1">
      <alignment/>
    </xf>
    <xf numFmtId="39" fontId="0" fillId="0" borderId="0" xfId="0" applyNumberFormat="1" applyAlignment="1">
      <alignment/>
    </xf>
    <xf numFmtId="39" fontId="1" fillId="0" borderId="0" xfId="0" applyNumberFormat="1" applyFont="1" applyAlignment="1">
      <alignment horizontal="center"/>
    </xf>
    <xf numFmtId="39" fontId="1" fillId="0" borderId="10" xfId="0" applyNumberFormat="1" applyFont="1" applyBorder="1" applyAlignment="1">
      <alignment horizontal="center"/>
    </xf>
    <xf numFmtId="39" fontId="2" fillId="0" borderId="0" xfId="0" applyNumberFormat="1" applyFont="1" applyAlignment="1">
      <alignment/>
    </xf>
    <xf numFmtId="39" fontId="2" fillId="0" borderId="11" xfId="0" applyNumberFormat="1" applyFont="1" applyBorder="1" applyAlignment="1">
      <alignment/>
    </xf>
    <xf numFmtId="39" fontId="0" fillId="0" borderId="11" xfId="0" applyNumberFormat="1" applyBorder="1" applyAlignment="1">
      <alignment/>
    </xf>
    <xf numFmtId="166" fontId="0" fillId="0" borderId="11" xfId="0" applyNumberFormat="1" applyBorder="1" applyAlignment="1">
      <alignment/>
    </xf>
    <xf numFmtId="39" fontId="0" fillId="0" borderId="0" xfId="0" applyNumberFormat="1" applyBorder="1" applyAlignment="1">
      <alignment/>
    </xf>
    <xf numFmtId="166" fontId="0" fillId="0" borderId="0" xfId="0" applyNumberFormat="1" applyFont="1" applyBorder="1" applyAlignment="1">
      <alignment/>
    </xf>
    <xf numFmtId="39" fontId="0" fillId="0" borderId="0" xfId="0" applyNumberFormat="1" applyFont="1" applyBorder="1" applyAlignment="1">
      <alignment/>
    </xf>
    <xf numFmtId="166" fontId="0" fillId="0" borderId="11" xfId="0" applyNumberFormat="1" applyFont="1" applyBorder="1" applyAlignment="1">
      <alignment/>
    </xf>
    <xf numFmtId="39" fontId="0" fillId="0" borderId="12" xfId="0" applyNumberFormat="1" applyFont="1" applyBorder="1" applyAlignment="1">
      <alignment/>
    </xf>
    <xf numFmtId="166" fontId="0" fillId="0" borderId="12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39" fontId="0" fillId="0" borderId="12" xfId="0" applyNumberFormat="1" applyBorder="1" applyAlignment="1">
      <alignment/>
    </xf>
    <xf numFmtId="37" fontId="2" fillId="0" borderId="12" xfId="0" applyNumberFormat="1" applyFont="1" applyBorder="1" applyAlignment="1">
      <alignment/>
    </xf>
    <xf numFmtId="39" fontId="1" fillId="0" borderId="0" xfId="0" applyNumberFormat="1" applyFont="1" applyBorder="1" applyAlignment="1">
      <alignment horizontal="center"/>
    </xf>
    <xf numFmtId="39" fontId="3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2" fillId="0" borderId="0" xfId="0" applyNumberFormat="1" applyFont="1" applyAlignment="1">
      <alignment/>
    </xf>
    <xf numFmtId="39" fontId="5" fillId="0" borderId="0" xfId="0" applyNumberFormat="1" applyFont="1" applyAlignment="1">
      <alignment/>
    </xf>
    <xf numFmtId="39" fontId="6" fillId="0" borderId="0" xfId="0" applyNumberFormat="1" applyFont="1" applyAlignment="1">
      <alignment/>
    </xf>
    <xf numFmtId="39" fontId="2" fillId="0" borderId="13" xfId="0" applyNumberFormat="1" applyFont="1" applyFill="1" applyBorder="1" applyAlignment="1">
      <alignment/>
    </xf>
    <xf numFmtId="39" fontId="2" fillId="0" borderId="14" xfId="0" applyNumberFormat="1" applyFont="1" applyFill="1" applyBorder="1" applyAlignment="1">
      <alignment/>
    </xf>
    <xf numFmtId="39" fontId="1" fillId="34" borderId="10" xfId="0" applyNumberFormat="1" applyFont="1" applyFill="1" applyBorder="1" applyAlignment="1">
      <alignment horizontal="center"/>
    </xf>
    <xf numFmtId="39" fontId="0" fillId="34" borderId="0" xfId="0" applyNumberFormat="1" applyFill="1" applyAlignment="1">
      <alignment/>
    </xf>
    <xf numFmtId="37" fontId="0" fillId="34" borderId="0" xfId="0" applyNumberFormat="1" applyFill="1" applyAlignment="1">
      <alignment/>
    </xf>
    <xf numFmtId="39" fontId="1" fillId="34" borderId="15" xfId="0" applyNumberFormat="1" applyFont="1" applyFill="1" applyBorder="1" applyAlignment="1">
      <alignment horizontal="center"/>
    </xf>
    <xf numFmtId="39" fontId="0" fillId="34" borderId="16" xfId="0" applyNumberFormat="1" applyFill="1" applyBorder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8" fillId="0" borderId="21" xfId="0" applyFont="1" applyBorder="1" applyAlignment="1">
      <alignment wrapText="1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22" xfId="0" applyFont="1" applyBorder="1" applyAlignment="1">
      <alignment horizontal="right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31" xfId="0" applyFont="1" applyBorder="1" applyAlignment="1">
      <alignment/>
    </xf>
    <xf numFmtId="14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1" fillId="0" borderId="23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0" fillId="0" borderId="32" xfId="0" applyBorder="1" applyAlignment="1">
      <alignment wrapText="1"/>
    </xf>
    <xf numFmtId="14" fontId="0" fillId="0" borderId="32" xfId="0" applyNumberFormat="1" applyBorder="1" applyAlignment="1">
      <alignment/>
    </xf>
    <xf numFmtId="0" fontId="0" fillId="0" borderId="23" xfId="0" applyBorder="1" applyAlignment="1">
      <alignment/>
    </xf>
    <xf numFmtId="39" fontId="3" fillId="0" borderId="0" xfId="0" applyNumberFormat="1" applyFont="1" applyFill="1" applyAlignment="1">
      <alignment/>
    </xf>
    <xf numFmtId="39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44" fontId="0" fillId="0" borderId="23" xfId="44" applyFont="1" applyBorder="1" applyAlignment="1">
      <alignment/>
    </xf>
    <xf numFmtId="0" fontId="9" fillId="0" borderId="32" xfId="52" applyFont="1" applyBorder="1" applyAlignment="1" applyProtection="1">
      <alignment wrapText="1"/>
      <protection/>
    </xf>
    <xf numFmtId="39" fontId="44" fillId="0" borderId="0" xfId="0" applyNumberFormat="1" applyFont="1" applyFill="1" applyAlignment="1">
      <alignment/>
    </xf>
    <xf numFmtId="39" fontId="0" fillId="0" borderId="0" xfId="0" applyNumberFormat="1" applyFont="1" applyAlignment="1">
      <alignment/>
    </xf>
    <xf numFmtId="39" fontId="0" fillId="0" borderId="11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9" fontId="44" fillId="0" borderId="0" xfId="0" applyNumberFormat="1" applyFont="1" applyAlignment="1">
      <alignment/>
    </xf>
    <xf numFmtId="39" fontId="2" fillId="0" borderId="0" xfId="0" applyNumberFormat="1" applyFont="1" applyFill="1" applyBorder="1" applyAlignment="1">
      <alignment/>
    </xf>
    <xf numFmtId="39" fontId="0" fillId="34" borderId="0" xfId="0" applyNumberFormat="1" applyFill="1" applyBorder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39" fontId="1" fillId="0" borderId="0" xfId="0" applyNumberFormat="1" applyFont="1" applyAlignment="1">
      <alignment horizontal="center"/>
    </xf>
    <xf numFmtId="39" fontId="1" fillId="0" borderId="33" xfId="0" applyNumberFormat="1" applyFont="1" applyBorder="1" applyAlignment="1">
      <alignment horizontal="center"/>
    </xf>
    <xf numFmtId="39" fontId="1" fillId="0" borderId="34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38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3" xfId="0" applyFont="1" applyBorder="1" applyAlignment="1">
      <alignment wrapText="1"/>
    </xf>
    <xf numFmtId="0" fontId="0" fillId="0" borderId="23" xfId="0" applyFont="1" applyBorder="1" applyAlignment="1">
      <alignment horizontal="center" wrapText="1"/>
    </xf>
    <xf numFmtId="0" fontId="1" fillId="0" borderId="38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0" fillId="0" borderId="27" xfId="0" applyFont="1" applyBorder="1" applyAlignment="1">
      <alignment horizontal="center" wrapText="1"/>
    </xf>
    <xf numFmtId="0" fontId="0" fillId="0" borderId="33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40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41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42" xfId="0" applyFont="1" applyBorder="1" applyAlignment="1">
      <alignment wrapText="1"/>
    </xf>
    <xf numFmtId="0" fontId="0" fillId="0" borderId="43" xfId="0" applyFont="1" applyBorder="1" applyAlignment="1">
      <alignment wrapText="1"/>
    </xf>
    <xf numFmtId="0" fontId="0" fillId="0" borderId="44" xfId="0" applyFont="1" applyBorder="1" applyAlignment="1">
      <alignment wrapText="1"/>
    </xf>
    <xf numFmtId="0" fontId="0" fillId="0" borderId="45" xfId="0" applyFont="1" applyBorder="1" applyAlignment="1">
      <alignment wrapText="1"/>
    </xf>
    <xf numFmtId="0" fontId="0" fillId="0" borderId="46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0" fillId="0" borderId="3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UBOFFICE03OI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EC03OI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R03PAGE2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P03OI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INV03CO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GALLONS INVENTORY"/>
      <sheetName val="CONTROL"/>
    </sheetNames>
    <sheetDataSet>
      <sheetData sheetId="0">
        <row r="17">
          <cell r="B17">
            <v>210841</v>
          </cell>
          <cell r="C17">
            <v>152517</v>
          </cell>
        </row>
        <row r="23">
          <cell r="B23">
            <v>0</v>
          </cell>
          <cell r="C23">
            <v>0</v>
          </cell>
        </row>
      </sheetData>
      <sheetData sheetId="1">
        <row r="7">
          <cell r="B7">
            <v>887575</v>
          </cell>
        </row>
        <row r="11">
          <cell r="B11">
            <v>365014</v>
          </cell>
        </row>
        <row r="15">
          <cell r="B15">
            <v>363358</v>
          </cell>
        </row>
        <row r="16">
          <cell r="B16">
            <v>0</v>
          </cell>
        </row>
        <row r="19">
          <cell r="B19">
            <v>889231</v>
          </cell>
        </row>
        <row r="22">
          <cell r="B22">
            <v>137500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OIL RECEIPTS"/>
      <sheetName val="CONTROL"/>
    </sheetNames>
    <sheetDataSet>
      <sheetData sheetId="1">
        <row r="18">
          <cell r="B18">
            <v>1238943.7800000003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TOTAL CO"/>
      <sheetName val="MITCHELL"/>
      <sheetName val="MITCHELL HIGH SULFUR"/>
      <sheetName val="MITCHELL LOW SULFUR"/>
      <sheetName val="MITCHELL KPCO"/>
      <sheetName val="MITCHELL KPCO HIGH SULFUR"/>
      <sheetName val="MITCHELL KPCO LOW SULFUR"/>
      <sheetName val="MITCHELL OPCO"/>
      <sheetName val="MITCHELL OPCO HIGH SULFUR"/>
      <sheetName val="MITCHELL OPCO LOW SULFUR"/>
      <sheetName val="PRIN GEN"/>
      <sheetName val="CONTROLS"/>
      <sheetName val="CARD CONSUMED"/>
    </sheetNames>
    <sheetDataSet>
      <sheetData sheetId="2">
        <row r="43">
          <cell r="B43">
            <v>889231</v>
          </cell>
          <cell r="C43">
            <v>2909285.0200000005</v>
          </cell>
        </row>
        <row r="61">
          <cell r="B61">
            <v>137500</v>
          </cell>
        </row>
      </sheetData>
      <sheetData sheetId="5">
        <row r="43">
          <cell r="B43">
            <v>444615.5</v>
          </cell>
          <cell r="C43">
            <v>1454642.51</v>
          </cell>
        </row>
        <row r="61">
          <cell r="B61">
            <v>137500</v>
          </cell>
        </row>
      </sheetData>
      <sheetData sheetId="8">
        <row r="43">
          <cell r="B43">
            <v>444615.5</v>
          </cell>
          <cell r="C43">
            <v>1454642.51</v>
          </cell>
        </row>
        <row r="61">
          <cell r="B61">
            <v>137500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ITCHELL CM "/>
      <sheetName val="MITCHELL NM "/>
      <sheetName val="AP DIST CONTROL"/>
    </sheetNames>
    <sheetDataSet>
      <sheetData sheetId="2">
        <row r="3">
          <cell r="A3" t="str">
            <v>JANUARY 2014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CONSUMPTION RATIOS"/>
      <sheetName val="MITCHELL"/>
      <sheetName val="MITCHELL_KP_OP"/>
      <sheetName val="MITCHELL HIGH SULFUR"/>
      <sheetName val="MITCHELL_KP_OP_HIGH SULFUR"/>
      <sheetName val="MITCHELL LOW SULFUR"/>
      <sheetName val="MITCHELL_KP_OP_LOW SULFUR"/>
      <sheetName val="NO LOAD"/>
      <sheetName val="NO LOAD COAL"/>
      <sheetName val="JE0305"/>
      <sheetName val="CONTROL"/>
      <sheetName val="REVISION"/>
      <sheetName val="Risk Assessment"/>
      <sheetName val="Complex SS Info"/>
    </sheetNames>
    <sheetDataSet>
      <sheetData sheetId="1">
        <row r="11">
          <cell r="B11">
            <v>0.50404</v>
          </cell>
          <cell r="C11">
            <v>0.49595999999999996</v>
          </cell>
        </row>
        <row r="12">
          <cell r="B12">
            <v>0.51427</v>
          </cell>
          <cell r="C12">
            <v>0.48573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H421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37.28125" style="0" bestFit="1" customWidth="1"/>
    <col min="2" max="2" width="15.421875" style="8" customWidth="1"/>
    <col min="3" max="3" width="14.8515625" style="8" customWidth="1"/>
    <col min="4" max="4" width="10.421875" style="8" bestFit="1" customWidth="1"/>
    <col min="5" max="5" width="11.7109375" style="0" customWidth="1"/>
    <col min="7" max="7" width="12.8515625" style="0" bestFit="1" customWidth="1"/>
    <col min="8" max="8" width="11.8515625" style="0" bestFit="1" customWidth="1"/>
  </cols>
  <sheetData>
    <row r="1" spans="1:5" ht="12.75">
      <c r="A1" s="93" t="s">
        <v>41</v>
      </c>
      <c r="B1" s="93"/>
      <c r="C1" s="93"/>
      <c r="D1" s="93"/>
      <c r="E1" s="93"/>
    </row>
    <row r="2" spans="1:5" ht="12.75">
      <c r="A2" s="93" t="s">
        <v>113</v>
      </c>
      <c r="B2" s="93"/>
      <c r="C2" s="93"/>
      <c r="D2" s="93"/>
      <c r="E2" s="93"/>
    </row>
    <row r="3" spans="1:5" ht="12.75">
      <c r="A3" s="95" t="str">
        <f>'[4]AP DIST CONTROL'!$A$3:$B$3</f>
        <v>JANUARY 2014</v>
      </c>
      <c r="B3" s="95"/>
      <c r="C3" s="95"/>
      <c r="D3" s="95"/>
      <c r="E3" s="95"/>
    </row>
    <row r="4" spans="1:2" ht="12.75">
      <c r="A4" s="1"/>
      <c r="B4" s="7"/>
    </row>
    <row r="5" spans="3:7" ht="12.75">
      <c r="C5" s="9" t="s">
        <v>2</v>
      </c>
      <c r="D5" s="9" t="s">
        <v>3</v>
      </c>
      <c r="E5" s="3" t="s">
        <v>8</v>
      </c>
      <c r="G5" s="81" t="s">
        <v>106</v>
      </c>
    </row>
    <row r="6" spans="1:7" ht="13.5" thickBot="1">
      <c r="A6" s="2" t="s">
        <v>0</v>
      </c>
      <c r="B6" s="10" t="s">
        <v>13</v>
      </c>
      <c r="C6" s="10" t="s">
        <v>1</v>
      </c>
      <c r="D6" s="10" t="s">
        <v>32</v>
      </c>
      <c r="E6" s="21" t="s">
        <v>35</v>
      </c>
      <c r="G6" s="80" t="s">
        <v>107</v>
      </c>
    </row>
    <row r="7" spans="1:5" ht="12.75">
      <c r="A7" t="s">
        <v>4</v>
      </c>
      <c r="B7" s="11">
        <f>+'[1]GALLONS INVENTORY'!$B$7</f>
        <v>887575</v>
      </c>
      <c r="C7" s="84">
        <v>2859134.69</v>
      </c>
      <c r="D7" s="5">
        <f>ROUND(IF(C7&gt;0,C7/B7,0),4)</f>
        <v>3.2213</v>
      </c>
      <c r="E7" s="4"/>
    </row>
    <row r="8" spans="2:5" ht="12.75">
      <c r="B8" s="11"/>
      <c r="D8" s="6"/>
      <c r="E8" s="4"/>
    </row>
    <row r="9" spans="1:5" ht="12.75">
      <c r="A9" t="s">
        <v>33</v>
      </c>
      <c r="B9" s="11">
        <f>+'[1]GALLONS INVENTORY'!$B$11</f>
        <v>365014</v>
      </c>
      <c r="C9" s="11">
        <f>ROUND(+'[2]OIL RECEIPTS'!$B$18,2)</f>
        <v>1238943.78</v>
      </c>
      <c r="D9" s="5">
        <f>ROUND(IF(C9&gt;0,C9/B9,0),4)</f>
        <v>3.3942</v>
      </c>
      <c r="E9" s="4"/>
    </row>
    <row r="10" spans="2:5" ht="12.75">
      <c r="B10" s="12"/>
      <c r="C10" s="13"/>
      <c r="D10" s="14"/>
      <c r="E10" s="4"/>
    </row>
    <row r="11" spans="1:5" ht="12.75">
      <c r="A11" t="s">
        <v>5</v>
      </c>
      <c r="B11" s="15">
        <f>SUM(B7:B10)</f>
        <v>1252589</v>
      </c>
      <c r="C11" s="15">
        <f>ROUND(SUM(C7:C10),2)</f>
        <v>4098078.47</v>
      </c>
      <c r="D11" s="16">
        <f>ROUND(IF(C11&gt;0,C11/B11,0),4)</f>
        <v>3.2717</v>
      </c>
      <c r="E11" s="4"/>
    </row>
    <row r="12" spans="2:5" ht="12" customHeight="1">
      <c r="B12" s="11"/>
      <c r="D12" s="6"/>
      <c r="E12" s="4"/>
    </row>
    <row r="13" spans="1:7" ht="12.75">
      <c r="A13" t="s">
        <v>34</v>
      </c>
      <c r="B13" s="11">
        <f>+'[1]GALLONS INVENTORY'!$B$15</f>
        <v>363358</v>
      </c>
      <c r="C13" s="79">
        <f>ROUND($D$11*B13,2)+G13</f>
        <v>1188793.4500000002</v>
      </c>
      <c r="D13" s="5">
        <f>ROUND(IF(C13&gt;0,C13/B13,0),4)</f>
        <v>3.2717</v>
      </c>
      <c r="E13" s="4"/>
      <c r="G13" s="82">
        <v>-4.92</v>
      </c>
    </row>
    <row r="14" spans="1:5" ht="12.75">
      <c r="A14" t="s">
        <v>36</v>
      </c>
      <c r="B14" s="12">
        <f>+'[1]GALLONS INVENTORY'!$B$16</f>
        <v>0</v>
      </c>
      <c r="C14" s="13">
        <f>ROUND($D$11*B14,2)</f>
        <v>0</v>
      </c>
      <c r="D14" s="18">
        <f>ROUND(IF(C14&gt;0,C14/B14,0),4)</f>
        <v>0</v>
      </c>
      <c r="E14" s="4"/>
    </row>
    <row r="15" spans="1:5" ht="12.75">
      <c r="A15" t="s">
        <v>6</v>
      </c>
      <c r="B15" s="17">
        <f>SUM(B13:B14)</f>
        <v>363358</v>
      </c>
      <c r="C15" s="17">
        <f>SUM(C13:C14)</f>
        <v>1188793.4500000002</v>
      </c>
      <c r="D15" s="16">
        <f>ROUND(IF(C15&gt;0,C15/B15,0),4)</f>
        <v>3.2717</v>
      </c>
      <c r="E15" s="4"/>
    </row>
    <row r="16" spans="2:5" ht="12.75">
      <c r="B16" s="11"/>
      <c r="D16" s="6"/>
      <c r="E16" s="4"/>
    </row>
    <row r="17" spans="1:7" ht="13.5" thickBot="1">
      <c r="A17" t="s">
        <v>7</v>
      </c>
      <c r="B17" s="19">
        <f>+B11-B15</f>
        <v>889231</v>
      </c>
      <c r="C17" s="19">
        <f>+C11-C15</f>
        <v>2909285.02</v>
      </c>
      <c r="D17" s="20">
        <f>ROUND(IF(C17&gt;0,C17/B17,0),4)</f>
        <v>3.2717</v>
      </c>
      <c r="E17" s="23">
        <f>+'[1]GALLONS INVENTORY'!$B$22</f>
        <v>137500</v>
      </c>
      <c r="G17" s="8"/>
    </row>
    <row r="18" ht="13.5" thickTop="1">
      <c r="D18" s="6"/>
    </row>
    <row r="19" ht="12.75">
      <c r="D19" s="6"/>
    </row>
    <row r="20" spans="1:5" ht="12.75">
      <c r="A20" s="93" t="s">
        <v>41</v>
      </c>
      <c r="B20" s="93"/>
      <c r="C20" s="93"/>
      <c r="D20" s="93"/>
      <c r="E20" s="93"/>
    </row>
    <row r="21" spans="1:8" ht="12.75">
      <c r="A21" s="93" t="s">
        <v>42</v>
      </c>
      <c r="B21" s="93"/>
      <c r="C21" s="93"/>
      <c r="D21" s="93"/>
      <c r="E21" s="93"/>
      <c r="H21" s="37"/>
    </row>
    <row r="22" spans="1:8" ht="12.75">
      <c r="A22" s="94" t="str">
        <f>+A3</f>
        <v>JANUARY 2014</v>
      </c>
      <c r="B22" s="94"/>
      <c r="C22" s="94"/>
      <c r="D22" s="94"/>
      <c r="E22" s="94"/>
      <c r="H22" s="38"/>
    </row>
    <row r="23" ht="12.75">
      <c r="D23" s="6"/>
    </row>
    <row r="24" spans="3:4" ht="12.75">
      <c r="C24" s="9" t="s">
        <v>2</v>
      </c>
      <c r="D24" s="9" t="s">
        <v>3</v>
      </c>
    </row>
    <row r="25" spans="1:4" ht="13.5" thickBot="1">
      <c r="A25" s="2" t="s">
        <v>0</v>
      </c>
      <c r="B25" s="10" t="s">
        <v>13</v>
      </c>
      <c r="C25" s="10" t="s">
        <v>1</v>
      </c>
      <c r="D25" s="10" t="s">
        <v>32</v>
      </c>
    </row>
    <row r="26" ht="12.75">
      <c r="A26" t="s">
        <v>34</v>
      </c>
    </row>
    <row r="27" spans="1:7" ht="12.75">
      <c r="A27" t="s">
        <v>10</v>
      </c>
      <c r="B27" s="11">
        <f>+'[1]INPUT'!$B$17</f>
        <v>210841</v>
      </c>
      <c r="C27" s="25">
        <f>ROUND($D$13*B27,2)+G27</f>
        <v>689805.65</v>
      </c>
      <c r="D27" s="5">
        <f>ROUND(IF(C27&lt;&gt;0,C27/B27,0),4)</f>
        <v>3.2717</v>
      </c>
      <c r="G27" s="82">
        <v>-2.85</v>
      </c>
    </row>
    <row r="28" spans="1:7" ht="12.75">
      <c r="A28" t="s">
        <v>11</v>
      </c>
      <c r="B28" s="11">
        <f>+'[1]INPUT'!$C$17</f>
        <v>152517</v>
      </c>
      <c r="C28" s="25">
        <f>ROUND($D$13*B28,2)+G28</f>
        <v>498987.8</v>
      </c>
      <c r="D28" s="5">
        <f>ROUND(IF(C28&lt;&gt;0,C28/B28,0),4)</f>
        <v>3.2717</v>
      </c>
      <c r="G28" s="82">
        <v>-2.07</v>
      </c>
    </row>
    <row r="29" spans="1:5" ht="13.5" thickBot="1">
      <c r="A29" t="s">
        <v>2</v>
      </c>
      <c r="B29" s="22">
        <f>SUM(B27:B28)</f>
        <v>363358</v>
      </c>
      <c r="C29" s="22">
        <f>ROUND(SUM(C27:C28),2)</f>
        <v>1188793.45</v>
      </c>
      <c r="D29" s="20">
        <f>ROUND(IF(C29&gt;0,C29/B29,0),4)</f>
        <v>3.2717</v>
      </c>
      <c r="E29" s="8">
        <f>+C13-C29</f>
        <v>0</v>
      </c>
    </row>
    <row r="30" ht="13.5" thickTop="1"/>
    <row r="31" ht="12.75">
      <c r="A31" t="s">
        <v>36</v>
      </c>
    </row>
    <row r="32" spans="1:4" ht="12.75">
      <c r="A32" t="s">
        <v>10</v>
      </c>
      <c r="B32" s="11">
        <f>+'[1]INPUT'!$B$23</f>
        <v>0</v>
      </c>
      <c r="C32" s="8">
        <f>ROUND($D$14*B32,2)</f>
        <v>0</v>
      </c>
      <c r="D32" s="5">
        <f>ROUND(IF(C32&lt;&gt;0,C32/B32,0),4)</f>
        <v>0</v>
      </c>
    </row>
    <row r="33" spans="1:4" ht="12.75">
      <c r="A33" t="s">
        <v>11</v>
      </c>
      <c r="B33" s="11">
        <f>+'[1]INPUT'!$C$23</f>
        <v>0</v>
      </c>
      <c r="C33" s="8">
        <f>ROUND($D$14*B33,2)</f>
        <v>0</v>
      </c>
      <c r="D33" s="5">
        <f>ROUND(IF(C33&lt;&gt;0,C33/B33,0),4)</f>
        <v>0</v>
      </c>
    </row>
    <row r="34" spans="1:5" ht="13.5" thickBot="1">
      <c r="A34" t="s">
        <v>2</v>
      </c>
      <c r="B34" s="22">
        <f>SUM(B32:B33)</f>
        <v>0</v>
      </c>
      <c r="C34" s="22">
        <f>SUM(C32:C33)</f>
        <v>0</v>
      </c>
      <c r="D34" s="20">
        <f>ROUND(IF(C34&gt;0,C34/B34,0),4)</f>
        <v>0</v>
      </c>
      <c r="E34" s="8">
        <f>+C14-C34</f>
        <v>0</v>
      </c>
    </row>
    <row r="35" ht="13.5" thickTop="1">
      <c r="D35" s="6"/>
    </row>
    <row r="36" spans="3:4" ht="12.75">
      <c r="C36" s="7" t="s">
        <v>45</v>
      </c>
      <c r="D36" s="6"/>
    </row>
    <row r="37" ht="12.75">
      <c r="D37" s="6"/>
    </row>
    <row r="38" ht="12.75">
      <c r="D38" s="6"/>
    </row>
    <row r="39" ht="12.75">
      <c r="D39" s="6"/>
    </row>
    <row r="40" ht="12.75">
      <c r="D40" s="6"/>
    </row>
    <row r="41" ht="12.75">
      <c r="D41" s="6"/>
    </row>
    <row r="42" ht="12.75">
      <c r="D42" s="6"/>
    </row>
    <row r="43" spans="1:4" ht="12.75">
      <c r="A43" t="str">
        <f ca="1">CELL("FILENAME")</f>
        <v>G:\internal\FuelContractAccounting\Fuel New\KP\CURRENT MITCHELL\[SUBOFFICE03OIL.xls]INPUT</v>
      </c>
      <c r="D43" s="6"/>
    </row>
    <row r="44" ht="12.75">
      <c r="D44" s="6"/>
    </row>
    <row r="45" ht="12.75">
      <c r="D45" s="6"/>
    </row>
    <row r="46" ht="12.75">
      <c r="D46" s="6"/>
    </row>
    <row r="47" ht="12.75">
      <c r="D47" s="6"/>
    </row>
    <row r="48" ht="12.75">
      <c r="D48" s="6"/>
    </row>
    <row r="49" ht="12.75">
      <c r="D49" s="6"/>
    </row>
    <row r="50" ht="12.75">
      <c r="D50" s="6"/>
    </row>
    <row r="51" ht="12.75">
      <c r="D51" s="6"/>
    </row>
    <row r="52" ht="12.75">
      <c r="D52" s="6"/>
    </row>
    <row r="53" ht="12.75">
      <c r="D53" s="6"/>
    </row>
    <row r="54" ht="12.75">
      <c r="D54" s="6"/>
    </row>
    <row r="55" ht="12.75">
      <c r="D55" s="6"/>
    </row>
    <row r="56" ht="12.75">
      <c r="D56" s="6"/>
    </row>
    <row r="57" ht="12.75">
      <c r="D57" s="6"/>
    </row>
    <row r="58" ht="12.75">
      <c r="D58" s="6"/>
    </row>
    <row r="59" ht="12.75">
      <c r="D59" s="6"/>
    </row>
    <row r="60" ht="12.75">
      <c r="D60" s="6"/>
    </row>
    <row r="61" ht="12.75">
      <c r="D61" s="6"/>
    </row>
    <row r="62" ht="12.75">
      <c r="D62" s="6"/>
    </row>
    <row r="63" ht="12.75">
      <c r="D63" s="6"/>
    </row>
    <row r="64" ht="12.75">
      <c r="D64" s="6"/>
    </row>
    <row r="65" ht="12.75">
      <c r="D65" s="6"/>
    </row>
    <row r="66" ht="12.75">
      <c r="D66" s="6"/>
    </row>
    <row r="67" ht="12.75">
      <c r="D67" s="6"/>
    </row>
    <row r="68" ht="12.75">
      <c r="D68" s="6"/>
    </row>
    <row r="69" ht="12.75">
      <c r="D69" s="6"/>
    </row>
    <row r="70" ht="12.75">
      <c r="D70" s="6"/>
    </row>
    <row r="71" ht="12.75">
      <c r="D71" s="6"/>
    </row>
    <row r="72" ht="12.75">
      <c r="D72" s="6"/>
    </row>
    <row r="73" ht="12.75">
      <c r="D73" s="6"/>
    </row>
    <row r="74" ht="12.75">
      <c r="D74" s="6"/>
    </row>
    <row r="75" ht="12.75">
      <c r="D75" s="6"/>
    </row>
    <row r="76" ht="12.75">
      <c r="D76" s="6"/>
    </row>
    <row r="77" ht="12.75">
      <c r="D77" s="6"/>
    </row>
    <row r="78" ht="12.75">
      <c r="D78" s="6"/>
    </row>
    <row r="79" ht="12.75">
      <c r="D79" s="6"/>
    </row>
    <row r="80" ht="12.75">
      <c r="D80" s="6"/>
    </row>
    <row r="81" ht="12.75">
      <c r="D81" s="6"/>
    </row>
    <row r="82" ht="12.75">
      <c r="D82" s="6"/>
    </row>
    <row r="83" ht="12.75">
      <c r="D83" s="6"/>
    </row>
    <row r="84" ht="12.75">
      <c r="D84" s="6"/>
    </row>
    <row r="85" ht="12.75">
      <c r="D85" s="6"/>
    </row>
    <row r="86" ht="12.75">
      <c r="D86" s="6"/>
    </row>
    <row r="87" ht="12.75">
      <c r="D87" s="6"/>
    </row>
    <row r="88" ht="12.75">
      <c r="D88" s="6"/>
    </row>
    <row r="89" ht="12.75">
      <c r="D89" s="6"/>
    </row>
    <row r="90" ht="12.75">
      <c r="D90" s="6"/>
    </row>
    <row r="91" ht="12.75">
      <c r="D91" s="6"/>
    </row>
    <row r="92" ht="12.75">
      <c r="D92" s="6"/>
    </row>
    <row r="93" ht="12.75">
      <c r="D93" s="6"/>
    </row>
    <row r="94" ht="12.75">
      <c r="D94" s="6"/>
    </row>
    <row r="95" ht="12.75">
      <c r="D95" s="6"/>
    </row>
    <row r="96" ht="12.75">
      <c r="D96" s="6"/>
    </row>
    <row r="97" ht="12.75">
      <c r="D97" s="6"/>
    </row>
    <row r="98" ht="12.75">
      <c r="D98" s="6"/>
    </row>
    <row r="99" ht="12.75">
      <c r="D99" s="6"/>
    </row>
    <row r="100" ht="12.75">
      <c r="D100" s="6"/>
    </row>
    <row r="101" ht="12.75">
      <c r="D101" s="6"/>
    </row>
    <row r="102" ht="12.75">
      <c r="D102" s="6"/>
    </row>
    <row r="103" ht="12.75">
      <c r="D103" s="6"/>
    </row>
    <row r="104" ht="12.75">
      <c r="D104" s="6"/>
    </row>
    <row r="105" ht="12.75">
      <c r="D105" s="6"/>
    </row>
    <row r="106" ht="12.75">
      <c r="D106" s="6"/>
    </row>
    <row r="107" ht="12.75">
      <c r="D107" s="6"/>
    </row>
    <row r="108" ht="12.75">
      <c r="D108" s="6"/>
    </row>
    <row r="109" ht="12.75">
      <c r="D109" s="6"/>
    </row>
    <row r="110" ht="12.75">
      <c r="D110" s="6"/>
    </row>
    <row r="111" ht="12.75">
      <c r="D111" s="6"/>
    </row>
    <row r="112" ht="12.75">
      <c r="D112" s="6"/>
    </row>
    <row r="113" ht="12.75">
      <c r="D113" s="6"/>
    </row>
    <row r="114" ht="12.75">
      <c r="D114" s="6"/>
    </row>
    <row r="115" ht="12.75">
      <c r="D115" s="6"/>
    </row>
    <row r="116" ht="12.75">
      <c r="D116" s="6"/>
    </row>
    <row r="117" ht="12.75">
      <c r="D117" s="6"/>
    </row>
    <row r="118" ht="12.75">
      <c r="D118" s="6"/>
    </row>
    <row r="119" ht="12.75">
      <c r="D119" s="6"/>
    </row>
    <row r="120" ht="12.75">
      <c r="D120" s="6"/>
    </row>
    <row r="121" ht="12.75">
      <c r="D121" s="6"/>
    </row>
    <row r="122" ht="12.75">
      <c r="D122" s="6"/>
    </row>
    <row r="123" ht="12.75">
      <c r="D123" s="6"/>
    </row>
    <row r="124" ht="12.75">
      <c r="D124" s="6"/>
    </row>
    <row r="125" ht="12.75">
      <c r="D125" s="6"/>
    </row>
    <row r="126" ht="12.75">
      <c r="D126" s="6"/>
    </row>
    <row r="127" ht="12.75">
      <c r="D127" s="6"/>
    </row>
    <row r="128" ht="12.75">
      <c r="D128" s="6"/>
    </row>
    <row r="129" ht="12.75">
      <c r="D129" s="6"/>
    </row>
    <row r="130" ht="12.75">
      <c r="D130" s="6"/>
    </row>
    <row r="131" ht="12.75">
      <c r="D131" s="6"/>
    </row>
    <row r="132" ht="12.75">
      <c r="D132" s="6"/>
    </row>
    <row r="133" ht="12.75">
      <c r="D133" s="6"/>
    </row>
    <row r="134" ht="12.75">
      <c r="D134" s="6"/>
    </row>
    <row r="135" ht="12.75">
      <c r="D135" s="6"/>
    </row>
    <row r="136" ht="12.75">
      <c r="D136" s="6"/>
    </row>
    <row r="137" ht="12.75">
      <c r="D137" s="6"/>
    </row>
    <row r="138" ht="12.75">
      <c r="D138" s="6"/>
    </row>
    <row r="139" ht="12.75">
      <c r="D139" s="6"/>
    </row>
    <row r="140" ht="12.75">
      <c r="D140" s="6"/>
    </row>
    <row r="141" ht="12.75">
      <c r="D141" s="6"/>
    </row>
    <row r="142" ht="12.75">
      <c r="D142" s="6"/>
    </row>
    <row r="143" ht="12.75">
      <c r="D143" s="6"/>
    </row>
    <row r="144" ht="12.75">
      <c r="D144" s="6"/>
    </row>
    <row r="145" ht="12.75">
      <c r="D145" s="6"/>
    </row>
    <row r="146" ht="12.75">
      <c r="D146" s="6"/>
    </row>
    <row r="147" ht="12.75">
      <c r="D147" s="6"/>
    </row>
    <row r="148" ht="12.75">
      <c r="D148" s="6"/>
    </row>
    <row r="149" ht="12.75">
      <c r="D149" s="6"/>
    </row>
    <row r="150" ht="12.75">
      <c r="D150" s="6"/>
    </row>
    <row r="151" ht="12.75">
      <c r="D151" s="6"/>
    </row>
    <row r="152" ht="12.75">
      <c r="D152" s="6"/>
    </row>
    <row r="153" ht="12.75">
      <c r="D153" s="6"/>
    </row>
    <row r="154" ht="12.75">
      <c r="D154" s="6"/>
    </row>
    <row r="155" ht="12.75">
      <c r="D155" s="6"/>
    </row>
    <row r="156" ht="12.75">
      <c r="D156" s="6"/>
    </row>
    <row r="157" ht="12.75">
      <c r="D157" s="6"/>
    </row>
    <row r="158" ht="12.75">
      <c r="D158" s="6"/>
    </row>
    <row r="159" ht="12.75">
      <c r="D159" s="6"/>
    </row>
    <row r="160" ht="12.75">
      <c r="D160" s="6"/>
    </row>
    <row r="161" ht="12.75">
      <c r="D161" s="6"/>
    </row>
    <row r="162" ht="12.75">
      <c r="D162" s="6"/>
    </row>
    <row r="163" ht="12.75">
      <c r="D163" s="6"/>
    </row>
    <row r="164" ht="12.75">
      <c r="D164" s="6"/>
    </row>
    <row r="165" ht="12.75">
      <c r="D165" s="6"/>
    </row>
    <row r="166" ht="12.75">
      <c r="D166" s="6"/>
    </row>
    <row r="167" ht="12.75">
      <c r="D167" s="6"/>
    </row>
    <row r="168" ht="12.75">
      <c r="D168" s="6"/>
    </row>
    <row r="169" ht="12.75">
      <c r="D169" s="6"/>
    </row>
    <row r="170" ht="12.75">
      <c r="D170" s="6"/>
    </row>
    <row r="171" ht="12.75">
      <c r="D171" s="6"/>
    </row>
    <row r="172" ht="12.75">
      <c r="D172" s="6"/>
    </row>
    <row r="173" ht="12.75">
      <c r="D173" s="6"/>
    </row>
    <row r="174" ht="12.75">
      <c r="D174" s="6"/>
    </row>
    <row r="175" ht="12.75">
      <c r="D175" s="6"/>
    </row>
    <row r="176" ht="12.75">
      <c r="D176" s="6"/>
    </row>
    <row r="177" ht="12.75">
      <c r="D177" s="6"/>
    </row>
    <row r="178" ht="12.75">
      <c r="D178" s="6"/>
    </row>
    <row r="179" ht="12.75">
      <c r="D179" s="6"/>
    </row>
    <row r="180" ht="12.75">
      <c r="D180" s="6"/>
    </row>
    <row r="181" ht="12.75">
      <c r="D181" s="6"/>
    </row>
    <row r="182" ht="12.75">
      <c r="D182" s="6"/>
    </row>
    <row r="183" ht="12.75">
      <c r="D183" s="6"/>
    </row>
    <row r="184" ht="12.75">
      <c r="D184" s="6"/>
    </row>
    <row r="185" ht="12.75">
      <c r="D185" s="6"/>
    </row>
    <row r="186" ht="12.75">
      <c r="D186" s="6"/>
    </row>
    <row r="187" ht="12.75">
      <c r="D187" s="6"/>
    </row>
    <row r="188" ht="12.75">
      <c r="D188" s="6"/>
    </row>
    <row r="189" ht="12.75">
      <c r="D189" s="6"/>
    </row>
    <row r="190" ht="12.75">
      <c r="D190" s="6"/>
    </row>
    <row r="191" ht="12.75">
      <c r="D191" s="6"/>
    </row>
    <row r="192" ht="12.75">
      <c r="D192" s="6"/>
    </row>
    <row r="193" ht="12.75">
      <c r="D193" s="6"/>
    </row>
    <row r="194" ht="12.75">
      <c r="D194" s="6"/>
    </row>
    <row r="195" ht="12.75">
      <c r="D195" s="6"/>
    </row>
    <row r="196" ht="12.75">
      <c r="D196" s="6"/>
    </row>
    <row r="197" ht="12.75">
      <c r="D197" s="6"/>
    </row>
    <row r="198" ht="12.75">
      <c r="D198" s="6"/>
    </row>
    <row r="199" ht="12.75">
      <c r="D199" s="6"/>
    </row>
    <row r="200" ht="12.75">
      <c r="D200" s="6"/>
    </row>
    <row r="201" ht="12.75">
      <c r="D201" s="6"/>
    </row>
    <row r="202" ht="12.75">
      <c r="D202" s="6"/>
    </row>
    <row r="203" ht="12.75">
      <c r="D203" s="6"/>
    </row>
    <row r="204" ht="12.75">
      <c r="D204" s="6"/>
    </row>
    <row r="205" ht="12.75">
      <c r="D205" s="6"/>
    </row>
    <row r="206" ht="12.75">
      <c r="D206" s="6"/>
    </row>
    <row r="207" ht="12.75">
      <c r="D207" s="6"/>
    </row>
    <row r="208" ht="12.75">
      <c r="D208" s="6"/>
    </row>
    <row r="209" ht="12.75">
      <c r="D209" s="6"/>
    </row>
    <row r="210" ht="12.75">
      <c r="D210" s="6"/>
    </row>
    <row r="211" ht="12.75">
      <c r="D211" s="6"/>
    </row>
    <row r="212" ht="12.75">
      <c r="D212" s="6"/>
    </row>
    <row r="213" ht="12.75">
      <c r="D213" s="6"/>
    </row>
    <row r="214" ht="12.75">
      <c r="D214" s="6"/>
    </row>
    <row r="215" ht="12.75">
      <c r="D215" s="6"/>
    </row>
    <row r="216" ht="12.75">
      <c r="D216" s="6"/>
    </row>
    <row r="217" ht="12.75">
      <c r="D217" s="6"/>
    </row>
    <row r="218" ht="12.75">
      <c r="D218" s="6"/>
    </row>
    <row r="219" ht="12.75">
      <c r="D219" s="6"/>
    </row>
    <row r="220" ht="12.75">
      <c r="D220" s="6"/>
    </row>
    <row r="221" ht="12.75">
      <c r="D221" s="6"/>
    </row>
    <row r="222" ht="12.75">
      <c r="D222" s="6"/>
    </row>
    <row r="223" ht="12.75">
      <c r="D223" s="6"/>
    </row>
    <row r="224" ht="12.75">
      <c r="D224" s="6"/>
    </row>
    <row r="225" ht="12.75">
      <c r="D225" s="6"/>
    </row>
    <row r="226" ht="12.75">
      <c r="D226" s="6"/>
    </row>
    <row r="227" ht="12.75">
      <c r="D227" s="6"/>
    </row>
    <row r="228" ht="12.75">
      <c r="D228" s="6"/>
    </row>
    <row r="229" ht="12.75">
      <c r="D229" s="6"/>
    </row>
    <row r="230" ht="12.75">
      <c r="D230" s="6"/>
    </row>
    <row r="231" ht="12.75">
      <c r="D231" s="6"/>
    </row>
    <row r="232" ht="12.75">
      <c r="D232" s="6"/>
    </row>
    <row r="233" ht="12.75">
      <c r="D233" s="6"/>
    </row>
    <row r="234" ht="12.75">
      <c r="D234" s="6"/>
    </row>
    <row r="235" ht="12.75">
      <c r="D235" s="6"/>
    </row>
    <row r="236" ht="12.75">
      <c r="D236" s="6"/>
    </row>
    <row r="237" ht="12.75">
      <c r="D237" s="6"/>
    </row>
    <row r="238" ht="12.75">
      <c r="D238" s="6"/>
    </row>
    <row r="239" ht="12.75">
      <c r="D239" s="6"/>
    </row>
    <row r="240" ht="12.75">
      <c r="D240" s="6"/>
    </row>
    <row r="241" ht="12.75">
      <c r="D241" s="6"/>
    </row>
    <row r="242" ht="12.75">
      <c r="D242" s="6"/>
    </row>
    <row r="243" ht="12.75">
      <c r="D243" s="6"/>
    </row>
    <row r="244" ht="12.75">
      <c r="D244" s="6"/>
    </row>
    <row r="245" ht="12.75">
      <c r="D245" s="6"/>
    </row>
    <row r="246" ht="12.75">
      <c r="D246" s="6"/>
    </row>
    <row r="247" ht="12.75">
      <c r="D247" s="6"/>
    </row>
    <row r="248" ht="12.75">
      <c r="D248" s="6"/>
    </row>
    <row r="249" ht="12.75">
      <c r="D249" s="6"/>
    </row>
    <row r="250" ht="12.75">
      <c r="D250" s="6"/>
    </row>
    <row r="251" ht="12.75">
      <c r="D251" s="6"/>
    </row>
    <row r="252" ht="12.75">
      <c r="D252" s="6"/>
    </row>
    <row r="253" ht="12.75">
      <c r="D253" s="6"/>
    </row>
    <row r="254" ht="12.75">
      <c r="D254" s="6"/>
    </row>
    <row r="255" ht="12.75">
      <c r="D255" s="6"/>
    </row>
    <row r="256" ht="12.75">
      <c r="D256" s="6"/>
    </row>
    <row r="257" ht="12.75">
      <c r="D257" s="6"/>
    </row>
    <row r="258" ht="12.75">
      <c r="D258" s="6"/>
    </row>
    <row r="259" ht="12.75">
      <c r="D259" s="6"/>
    </row>
    <row r="260" ht="12.75">
      <c r="D260" s="6"/>
    </row>
    <row r="261" ht="12.75">
      <c r="D261" s="6"/>
    </row>
    <row r="262" ht="12.75">
      <c r="D262" s="6"/>
    </row>
    <row r="263" ht="12.75">
      <c r="D263" s="6"/>
    </row>
    <row r="264" ht="12.75">
      <c r="D264" s="6"/>
    </row>
    <row r="265" ht="12.75">
      <c r="D265" s="6"/>
    </row>
    <row r="266" ht="12.75">
      <c r="D266" s="6"/>
    </row>
    <row r="267" ht="12.75">
      <c r="D267" s="6"/>
    </row>
    <row r="268" ht="12.75">
      <c r="D268" s="6"/>
    </row>
    <row r="269" ht="12.75">
      <c r="D269" s="6"/>
    </row>
    <row r="270" ht="12.75">
      <c r="D270" s="6"/>
    </row>
    <row r="271" ht="12.75">
      <c r="D271" s="6"/>
    </row>
    <row r="272" ht="12.75">
      <c r="D272" s="6"/>
    </row>
    <row r="273" ht="12.75">
      <c r="D273" s="6"/>
    </row>
    <row r="274" ht="12.75">
      <c r="D274" s="6"/>
    </row>
    <row r="275" ht="12.75">
      <c r="D275" s="6"/>
    </row>
    <row r="276" ht="12.75">
      <c r="D276" s="6"/>
    </row>
    <row r="277" ht="12.75">
      <c r="D277" s="6"/>
    </row>
    <row r="278" ht="12.75">
      <c r="D278" s="6"/>
    </row>
    <row r="279" ht="12.75">
      <c r="D279" s="6"/>
    </row>
    <row r="280" ht="12.75">
      <c r="D280" s="6"/>
    </row>
    <row r="281" ht="12.75">
      <c r="D281" s="6"/>
    </row>
    <row r="282" ht="12.75">
      <c r="D282" s="6"/>
    </row>
    <row r="283" ht="12.75">
      <c r="D283" s="6"/>
    </row>
    <row r="284" ht="12.75">
      <c r="D284" s="6"/>
    </row>
    <row r="285" ht="12.75">
      <c r="D285" s="6"/>
    </row>
    <row r="286" ht="12.75">
      <c r="D286" s="6"/>
    </row>
    <row r="287" ht="12.75">
      <c r="D287" s="6"/>
    </row>
    <row r="288" ht="12.75">
      <c r="D288" s="6"/>
    </row>
    <row r="289" ht="12.75">
      <c r="D289" s="6"/>
    </row>
    <row r="290" ht="12.75">
      <c r="D290" s="6"/>
    </row>
    <row r="291" ht="12.75">
      <c r="D291" s="6"/>
    </row>
    <row r="292" ht="12.75">
      <c r="D292" s="6"/>
    </row>
    <row r="293" ht="12.75">
      <c r="D293" s="6"/>
    </row>
    <row r="294" ht="12.75">
      <c r="D294" s="6"/>
    </row>
    <row r="295" ht="12.75">
      <c r="D295" s="6"/>
    </row>
    <row r="296" ht="12.75">
      <c r="D296" s="6"/>
    </row>
    <row r="297" ht="12.75">
      <c r="D297" s="6"/>
    </row>
    <row r="298" ht="12.75">
      <c r="D298" s="6"/>
    </row>
    <row r="299" ht="12.75">
      <c r="D299" s="6"/>
    </row>
    <row r="300" ht="12.75">
      <c r="D300" s="6"/>
    </row>
    <row r="301" ht="12.75">
      <c r="D301" s="6"/>
    </row>
    <row r="302" ht="12.75">
      <c r="D302" s="6"/>
    </row>
    <row r="303" ht="12.75">
      <c r="D303" s="6"/>
    </row>
    <row r="304" ht="12.75">
      <c r="D304" s="6"/>
    </row>
    <row r="305" ht="12.75">
      <c r="D305" s="6"/>
    </row>
    <row r="306" ht="12.75">
      <c r="D306" s="6"/>
    </row>
    <row r="307" ht="12.75">
      <c r="D307" s="6"/>
    </row>
    <row r="308" ht="12.75">
      <c r="D308" s="6"/>
    </row>
    <row r="309" ht="12.75">
      <c r="D309" s="6"/>
    </row>
    <row r="310" ht="12.75">
      <c r="D310" s="6"/>
    </row>
    <row r="311" ht="12.75">
      <c r="D311" s="6"/>
    </row>
    <row r="312" ht="12.75">
      <c r="D312" s="6"/>
    </row>
    <row r="313" ht="12.75">
      <c r="D313" s="6"/>
    </row>
    <row r="314" ht="12.75">
      <c r="D314" s="6"/>
    </row>
    <row r="315" ht="12.75">
      <c r="D315" s="6"/>
    </row>
    <row r="316" ht="12.75">
      <c r="D316" s="6"/>
    </row>
    <row r="317" ht="12.75">
      <c r="D317" s="6"/>
    </row>
    <row r="318" ht="12.75">
      <c r="D318" s="6"/>
    </row>
    <row r="319" ht="12.75">
      <c r="D319" s="6"/>
    </row>
    <row r="320" ht="12.75">
      <c r="D320" s="6"/>
    </row>
    <row r="321" ht="12.75">
      <c r="D321" s="6"/>
    </row>
    <row r="322" ht="12.75">
      <c r="D322" s="6"/>
    </row>
    <row r="323" ht="12.75">
      <c r="D323" s="6"/>
    </row>
    <row r="324" ht="12.75">
      <c r="D324" s="6"/>
    </row>
    <row r="325" ht="12.75">
      <c r="D325" s="6"/>
    </row>
    <row r="326" ht="12.75">
      <c r="D326" s="6"/>
    </row>
    <row r="327" ht="12.75">
      <c r="D327" s="6"/>
    </row>
    <row r="328" ht="12.75">
      <c r="D328" s="6"/>
    </row>
    <row r="329" ht="12.75">
      <c r="D329" s="6"/>
    </row>
    <row r="330" ht="12.75">
      <c r="D330" s="6"/>
    </row>
    <row r="331" ht="12.75">
      <c r="D331" s="6"/>
    </row>
    <row r="332" ht="12.75">
      <c r="D332" s="6"/>
    </row>
    <row r="333" ht="12.75">
      <c r="D333" s="6"/>
    </row>
    <row r="334" ht="12.75">
      <c r="D334" s="6"/>
    </row>
    <row r="335" ht="12.75">
      <c r="D335" s="6"/>
    </row>
    <row r="336" ht="12.75">
      <c r="D336" s="6"/>
    </row>
    <row r="337" ht="12.75">
      <c r="D337" s="6"/>
    </row>
    <row r="338" ht="12.75">
      <c r="D338" s="6"/>
    </row>
    <row r="339" ht="12.75">
      <c r="D339" s="6"/>
    </row>
    <row r="340" ht="12.75">
      <c r="D340" s="6"/>
    </row>
    <row r="341" ht="12.75">
      <c r="D341" s="6"/>
    </row>
    <row r="342" ht="12.75">
      <c r="D342" s="6"/>
    </row>
    <row r="343" ht="12.75">
      <c r="D343" s="6"/>
    </row>
    <row r="344" ht="12.75">
      <c r="D344" s="6"/>
    </row>
    <row r="345" ht="12.75">
      <c r="D345" s="6"/>
    </row>
    <row r="346" ht="12.75">
      <c r="D346" s="6"/>
    </row>
    <row r="347" ht="12.75">
      <c r="D347" s="6"/>
    </row>
    <row r="348" ht="12.75">
      <c r="D348" s="6"/>
    </row>
    <row r="349" ht="12.75">
      <c r="D349" s="6"/>
    </row>
    <row r="350" ht="12.75">
      <c r="D350" s="6"/>
    </row>
    <row r="351" ht="12.75">
      <c r="D351" s="6"/>
    </row>
    <row r="352" ht="12.75">
      <c r="D352" s="6"/>
    </row>
    <row r="353" ht="12.75">
      <c r="D353" s="6"/>
    </row>
    <row r="354" ht="12.75">
      <c r="D354" s="6"/>
    </row>
    <row r="355" ht="12.75">
      <c r="D355" s="6"/>
    </row>
    <row r="356" ht="12.75">
      <c r="D356" s="6"/>
    </row>
    <row r="357" ht="12.75">
      <c r="D357" s="6"/>
    </row>
    <row r="358" ht="12.75">
      <c r="D358" s="6"/>
    </row>
    <row r="359" ht="12.75">
      <c r="D359" s="6"/>
    </row>
    <row r="360" ht="12.75">
      <c r="D360" s="6"/>
    </row>
    <row r="361" ht="12.75">
      <c r="D361" s="6"/>
    </row>
    <row r="362" ht="12.75">
      <c r="D362" s="6"/>
    </row>
    <row r="363" ht="12.75">
      <c r="D363" s="6"/>
    </row>
    <row r="364" ht="12.75">
      <c r="D364" s="6"/>
    </row>
    <row r="365" ht="12.75">
      <c r="D365" s="6"/>
    </row>
    <row r="366" ht="12.75">
      <c r="D366" s="6"/>
    </row>
    <row r="367" ht="12.75">
      <c r="D367" s="6"/>
    </row>
    <row r="368" ht="12.75">
      <c r="D368" s="6"/>
    </row>
    <row r="369" ht="12.75">
      <c r="D369" s="6"/>
    </row>
    <row r="370" ht="12.75">
      <c r="D370" s="6"/>
    </row>
    <row r="371" ht="12.75">
      <c r="D371" s="6"/>
    </row>
    <row r="372" ht="12.75">
      <c r="D372" s="6"/>
    </row>
    <row r="373" ht="12.75">
      <c r="D373" s="6"/>
    </row>
    <row r="374" ht="12.75">
      <c r="D374" s="6"/>
    </row>
    <row r="375" ht="12.75">
      <c r="D375" s="6"/>
    </row>
    <row r="376" ht="12.75">
      <c r="D376" s="6"/>
    </row>
    <row r="377" ht="12.75">
      <c r="D377" s="6"/>
    </row>
    <row r="378" ht="12.75">
      <c r="D378" s="6"/>
    </row>
    <row r="379" ht="12.75">
      <c r="D379" s="6"/>
    </row>
    <row r="380" ht="12.75">
      <c r="D380" s="6"/>
    </row>
    <row r="381" ht="12.75">
      <c r="D381" s="6"/>
    </row>
    <row r="382" ht="12.75">
      <c r="D382" s="6"/>
    </row>
    <row r="383" ht="12.75">
      <c r="D383" s="6"/>
    </row>
    <row r="384" ht="12.75">
      <c r="D384" s="6"/>
    </row>
    <row r="385" ht="12.75">
      <c r="D385" s="6"/>
    </row>
    <row r="386" ht="12.75">
      <c r="D386" s="6"/>
    </row>
    <row r="387" ht="12.75">
      <c r="D387" s="6"/>
    </row>
    <row r="388" ht="12.75">
      <c r="D388" s="6"/>
    </row>
    <row r="389" ht="12.75">
      <c r="D389" s="6"/>
    </row>
    <row r="390" ht="12.75">
      <c r="D390" s="6"/>
    </row>
    <row r="391" ht="12.75">
      <c r="D391" s="6"/>
    </row>
    <row r="392" ht="12.75">
      <c r="D392" s="6"/>
    </row>
    <row r="393" ht="12.75">
      <c r="D393" s="6"/>
    </row>
    <row r="394" ht="12.75">
      <c r="D394" s="6"/>
    </row>
    <row r="395" ht="12.75">
      <c r="D395" s="6"/>
    </row>
    <row r="396" ht="12.75">
      <c r="D396" s="6"/>
    </row>
    <row r="397" ht="12.75">
      <c r="D397" s="6"/>
    </row>
    <row r="398" ht="12.75">
      <c r="D398" s="6"/>
    </row>
    <row r="399" ht="12.75">
      <c r="D399" s="6"/>
    </row>
    <row r="400" ht="12.75">
      <c r="D400" s="6"/>
    </row>
    <row r="401" ht="12.75">
      <c r="D401" s="6"/>
    </row>
    <row r="402" ht="12.75">
      <c r="D402" s="6"/>
    </row>
    <row r="403" ht="12.75">
      <c r="D403" s="6"/>
    </row>
    <row r="404" ht="12.75">
      <c r="D404" s="6"/>
    </row>
    <row r="405" ht="12.75">
      <c r="D405" s="6"/>
    </row>
    <row r="406" ht="12.75">
      <c r="D406" s="6"/>
    </row>
    <row r="407" ht="12.75">
      <c r="D407" s="6"/>
    </row>
    <row r="408" ht="12.75">
      <c r="D408" s="6"/>
    </row>
    <row r="409" ht="12.75">
      <c r="D409" s="6"/>
    </row>
    <row r="410" ht="12.75">
      <c r="D410" s="6"/>
    </row>
    <row r="411" ht="12.75">
      <c r="D411" s="6"/>
    </row>
    <row r="412" ht="12.75">
      <c r="D412" s="6"/>
    </row>
    <row r="413" ht="12.75">
      <c r="D413" s="6"/>
    </row>
    <row r="414" ht="12.75">
      <c r="D414" s="6"/>
    </row>
    <row r="415" ht="12.75">
      <c r="D415" s="6"/>
    </row>
    <row r="416" ht="12.75">
      <c r="D416" s="6"/>
    </row>
    <row r="417" ht="12.75">
      <c r="D417" s="6"/>
    </row>
    <row r="418" ht="12.75">
      <c r="D418" s="6"/>
    </row>
    <row r="419" ht="12.75">
      <c r="D419" s="6"/>
    </row>
    <row r="420" ht="12.75">
      <c r="D420" s="6"/>
    </row>
    <row r="421" ht="12.75">
      <c r="D421" s="6"/>
    </row>
  </sheetData>
  <sheetProtection/>
  <mergeCells count="6">
    <mergeCell ref="A21:E21"/>
    <mergeCell ref="A22:E22"/>
    <mergeCell ref="A1:E1"/>
    <mergeCell ref="A2:E2"/>
    <mergeCell ref="A3:E3"/>
    <mergeCell ref="A20:E20"/>
  </mergeCells>
  <printOptions horizontalCentered="1"/>
  <pageMargins left="0.5" right="0.5" top="0.5" bottom="0.5" header="0.3" footer="0.3"/>
  <pageSetup fitToHeight="1" fitToWidth="1" horizontalDpi="600" verticalDpi="600" orientation="landscape" r:id="rId1"/>
  <headerFooter alignWithMargins="0">
    <oddFooter>&amp;L&amp;D  &amp;T&amp;C&amp;F  &amp;A&amp;RBE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5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1" max="1" width="37.28125" style="0" bestFit="1" customWidth="1"/>
    <col min="2" max="2" width="15.421875" style="8" customWidth="1"/>
    <col min="3" max="3" width="14.8515625" style="8" customWidth="1"/>
    <col min="4" max="4" width="10.421875" style="8" bestFit="1" customWidth="1"/>
    <col min="5" max="5" width="11.7109375" style="0" customWidth="1"/>
    <col min="7" max="7" width="9.7109375" style="0" bestFit="1" customWidth="1"/>
    <col min="8" max="8" width="12.28125" style="0" bestFit="1" customWidth="1"/>
    <col min="12" max="12" width="12.8515625" style="0" bestFit="1" customWidth="1"/>
  </cols>
  <sheetData>
    <row r="1" spans="1:5" ht="12.75">
      <c r="A1" s="93" t="s">
        <v>41</v>
      </c>
      <c r="B1" s="93"/>
      <c r="C1" s="93"/>
      <c r="D1" s="93"/>
      <c r="E1" s="93"/>
    </row>
    <row r="2" spans="1:5" ht="12.75">
      <c r="A2" s="93" t="s">
        <v>114</v>
      </c>
      <c r="B2" s="93"/>
      <c r="C2" s="93"/>
      <c r="D2" s="93"/>
      <c r="E2" s="93"/>
    </row>
    <row r="3" spans="1:5" ht="12.75">
      <c r="A3" s="94" t="str">
        <f>'[4]AP DIST CONTROL'!$A$3:$B$3</f>
        <v>JANUARY 2014</v>
      </c>
      <c r="B3" s="94"/>
      <c r="C3" s="94"/>
      <c r="D3" s="94"/>
      <c r="E3" s="94"/>
    </row>
    <row r="4" spans="1:2" ht="12.75">
      <c r="A4" s="1"/>
      <c r="B4" s="7"/>
    </row>
    <row r="5" spans="3:5" ht="12.75">
      <c r="C5" s="9" t="s">
        <v>2</v>
      </c>
      <c r="D5" s="9" t="s">
        <v>3</v>
      </c>
      <c r="E5" s="3" t="s">
        <v>8</v>
      </c>
    </row>
    <row r="6" spans="1:5" ht="13.5" thickBot="1">
      <c r="A6" s="2" t="s">
        <v>0</v>
      </c>
      <c r="B6" s="10" t="s">
        <v>13</v>
      </c>
      <c r="C6" s="10" t="s">
        <v>1</v>
      </c>
      <c r="D6" s="10" t="s">
        <v>32</v>
      </c>
      <c r="E6" s="21" t="s">
        <v>35</v>
      </c>
    </row>
    <row r="7" spans="1:5" ht="12.75">
      <c r="A7" t="s">
        <v>4</v>
      </c>
      <c r="B7" s="90">
        <v>443787.5</v>
      </c>
      <c r="C7" s="90">
        <v>1429567.35</v>
      </c>
      <c r="D7" s="5">
        <f>ROUND(IF(C7&gt;0,C7/B7,0),4)</f>
        <v>3.2213</v>
      </c>
      <c r="E7" s="4"/>
    </row>
    <row r="8" spans="2:5" ht="12.75">
      <c r="B8" s="11"/>
      <c r="D8" s="6"/>
      <c r="E8" s="4"/>
    </row>
    <row r="9" spans="1:12" ht="12.75">
      <c r="A9" t="s">
        <v>33</v>
      </c>
      <c r="B9" s="85">
        <f>+B11-B7</f>
        <v>185535.21522999997</v>
      </c>
      <c r="C9" s="85">
        <f>+C11-C7</f>
        <v>629379.2557319999</v>
      </c>
      <c r="D9" s="5">
        <f>ROUND(IF(AND(B9&lt;&gt;0,C9&lt;&gt;0),C9/B9,0),4)</f>
        <v>3.3922</v>
      </c>
      <c r="E9" s="4"/>
      <c r="L9" s="37"/>
    </row>
    <row r="10" spans="2:12" ht="12.75">
      <c r="B10" s="12"/>
      <c r="C10" s="13"/>
      <c r="D10" s="14"/>
      <c r="E10" s="4"/>
      <c r="L10" s="37"/>
    </row>
    <row r="11" spans="1:12" ht="12.75">
      <c r="A11" t="s">
        <v>5</v>
      </c>
      <c r="B11" s="15">
        <f>+B19+B17</f>
        <v>629322.71523</v>
      </c>
      <c r="C11" s="15">
        <f>+C19+C17</f>
        <v>2058946.605732</v>
      </c>
      <c r="D11" s="16">
        <f>ROUND(IF(C11&gt;0,C11/B11,0),4)</f>
        <v>3.2717</v>
      </c>
      <c r="E11" s="4"/>
      <c r="L11" s="37"/>
    </row>
    <row r="12" spans="2:12" ht="12" customHeight="1">
      <c r="B12" s="11"/>
      <c r="D12" s="6"/>
      <c r="E12" s="4"/>
      <c r="L12" s="38"/>
    </row>
    <row r="13" spans="1:5" ht="12.75">
      <c r="A13" t="str">
        <f>"OIL CONSUMED - GEN U1 -- "&amp;TEXT(ROUND('[5]CONSUMPTION RATIOS'!$B$11,5),"0.000%")</f>
        <v>OIL CONSUMED - GEN U1 -- 50.404%</v>
      </c>
      <c r="B13" s="17">
        <f>+MITCHELL!B27-MITCHELL_KP_OP!B34</f>
        <v>106272.29764</v>
      </c>
      <c r="C13" s="17">
        <f>+MITCHELL!C27-MITCHELL_KP_OP!C34</f>
        <v>347689.639826</v>
      </c>
      <c r="D13" s="16">
        <f>ROUND(IF(C13&lt;&gt;0,C13/B13,0),4)</f>
        <v>3.2717</v>
      </c>
      <c r="E13" s="4"/>
    </row>
    <row r="14" spans="1:5" ht="12.75">
      <c r="A14" t="str">
        <f>"OIL CONSUMED - GEN U2 -- "&amp;TEXT(ROUND('[5]CONSUMPTION RATIOS'!$B$12,5),"0.000%")</f>
        <v>OIL CONSUMED - GEN U2 -- 51.427%</v>
      </c>
      <c r="B14" s="17">
        <f>+MITCHELL!B28-MITCHELL_KP_OP!B35</f>
        <v>78434.91759</v>
      </c>
      <c r="C14" s="17">
        <f>+MITCHELL!C28-MITCHELL_KP_OP!C35</f>
        <v>256614.455906</v>
      </c>
      <c r="D14" s="16">
        <f>ROUND(IF(C14&lt;&gt;0,C14/B14,0),4)</f>
        <v>3.2717</v>
      </c>
      <c r="E14" s="4"/>
    </row>
    <row r="15" spans="1:5" ht="12.75">
      <c r="A15" t="str">
        <f>"OIL CONSUMED - NONGEN U1 -- "&amp;TEXT(ROUND('[5]CONSUMPTION RATIOS'!$B$11,5),"0.000%")</f>
        <v>OIL CONSUMED - NONGEN U1 -- 50.404%</v>
      </c>
      <c r="B15" s="17">
        <f>+MITCHELL!B32-MITCHELL_KP_OP!B36</f>
        <v>0</v>
      </c>
      <c r="C15" s="17">
        <f>+MITCHELL!C32-MITCHELL_KP_OP!C36</f>
        <v>0</v>
      </c>
      <c r="D15" s="16">
        <f>ROUND(IF(C15&lt;&gt;0,C15/B15,0),4)</f>
        <v>0</v>
      </c>
      <c r="E15" s="4"/>
    </row>
    <row r="16" spans="1:5" ht="12.75">
      <c r="A16" t="str">
        <f>"OIL CONSUMED - NONGEN U2 -- "&amp;TEXT(ROUND('[5]CONSUMPTION RATIOS'!$B$12,5),"0.000%")</f>
        <v>OIL CONSUMED - NONGEN U2 -- 51.427%</v>
      </c>
      <c r="B16" s="86">
        <f>+MITCHELL!B33-MITCHELL_KP_OP!B37</f>
        <v>0</v>
      </c>
      <c r="C16" s="86">
        <f>+MITCHELL!C33-MITCHELL_KP_OP!C37</f>
        <v>0</v>
      </c>
      <c r="D16" s="18">
        <f>ROUND(IF(C16&lt;&gt;0,C16/B16,0),4)</f>
        <v>0</v>
      </c>
      <c r="E16" s="4"/>
    </row>
    <row r="17" spans="1:5" ht="12.75">
      <c r="A17" t="s">
        <v>6</v>
      </c>
      <c r="B17" s="17">
        <f>SUM(B13:B16)</f>
        <v>184707.21523</v>
      </c>
      <c r="C17" s="17">
        <f>SUM(C13:C16)</f>
        <v>604304.095732</v>
      </c>
      <c r="D17" s="16">
        <f>ROUND(IF(C17&lt;&gt;0,C17/B17,0),4)</f>
        <v>3.2717</v>
      </c>
      <c r="E17" s="4"/>
    </row>
    <row r="18" spans="2:5" ht="12.75">
      <c r="B18" s="11"/>
      <c r="D18" s="6"/>
      <c r="E18" s="4"/>
    </row>
    <row r="19" spans="1:8" ht="13.5" thickBot="1">
      <c r="A19" t="s">
        <v>7</v>
      </c>
      <c r="B19" s="19">
        <f>+MITCHELL!B17-MITCHELL_KP_OP!B40</f>
        <v>444615.5</v>
      </c>
      <c r="C19" s="19">
        <f>+MITCHELL!C17-MITCHELL_KP_OP!C40</f>
        <v>1454642.51</v>
      </c>
      <c r="D19" s="20">
        <f>ROUND(IF(C19&gt;0,C19/B19,0),4)</f>
        <v>3.2717</v>
      </c>
      <c r="E19" s="87">
        <f>MITCHELL!E17</f>
        <v>137500</v>
      </c>
      <c r="H19" s="8"/>
    </row>
    <row r="20" spans="2:8" ht="13.5" thickTop="1">
      <c r="B20" s="17"/>
      <c r="C20" s="17"/>
      <c r="D20" s="16"/>
      <c r="E20" s="88"/>
      <c r="H20" s="8"/>
    </row>
    <row r="21" spans="2:5" ht="12.75">
      <c r="B21" s="17"/>
      <c r="C21" s="17"/>
      <c r="D21" s="16"/>
      <c r="E21" s="88"/>
    </row>
    <row r="22" spans="1:5" ht="12.75">
      <c r="A22" s="93" t="s">
        <v>41</v>
      </c>
      <c r="B22" s="93"/>
      <c r="C22" s="93"/>
      <c r="D22" s="93"/>
      <c r="E22" s="93"/>
    </row>
    <row r="23" spans="1:5" ht="12.75">
      <c r="A23" s="93" t="s">
        <v>115</v>
      </c>
      <c r="B23" s="93"/>
      <c r="C23" s="93"/>
      <c r="D23" s="93"/>
      <c r="E23" s="93"/>
    </row>
    <row r="24" spans="1:5" ht="12.75">
      <c r="A24" s="94" t="str">
        <f>+A3</f>
        <v>JANUARY 2014</v>
      </c>
      <c r="B24" s="94"/>
      <c r="C24" s="94"/>
      <c r="D24" s="94"/>
      <c r="E24" s="94"/>
    </row>
    <row r="25" spans="1:2" ht="12.75">
      <c r="A25" s="1"/>
      <c r="B25" s="7"/>
    </row>
    <row r="26" spans="3:5" ht="12.75">
      <c r="C26" s="9" t="s">
        <v>2</v>
      </c>
      <c r="D26" s="9" t="s">
        <v>3</v>
      </c>
      <c r="E26" s="3" t="s">
        <v>8</v>
      </c>
    </row>
    <row r="27" spans="1:5" ht="13.5" thickBot="1">
      <c r="A27" s="2" t="s">
        <v>0</v>
      </c>
      <c r="B27" s="10" t="s">
        <v>13</v>
      </c>
      <c r="C27" s="10" t="s">
        <v>1</v>
      </c>
      <c r="D27" s="10" t="s">
        <v>32</v>
      </c>
      <c r="E27" s="21" t="s">
        <v>35</v>
      </c>
    </row>
    <row r="28" spans="1:5" ht="12.75">
      <c r="A28" t="s">
        <v>4</v>
      </c>
      <c r="B28" s="90">
        <v>443787.5</v>
      </c>
      <c r="C28" s="90">
        <v>1429567.34</v>
      </c>
      <c r="D28" s="5">
        <f>ROUND(IF(C28&gt;0,C28/B28,0),4)</f>
        <v>3.2213</v>
      </c>
      <c r="E28" s="4"/>
    </row>
    <row r="29" spans="2:5" ht="12.75">
      <c r="B29" s="11"/>
      <c r="D29" s="6"/>
      <c r="E29" s="4"/>
    </row>
    <row r="30" spans="1:5" ht="12.75">
      <c r="A30" t="s">
        <v>33</v>
      </c>
      <c r="B30" s="85">
        <f>B32-B28</f>
        <v>179478.78477000003</v>
      </c>
      <c r="C30" s="85">
        <f>C32-C28</f>
        <v>609564.5242679999</v>
      </c>
      <c r="D30" s="5">
        <f>ROUND(IF(AND(B30&lt;&gt;0,C30&lt;&gt;0),C30/B30,0),4)</f>
        <v>3.3963</v>
      </c>
      <c r="E30" s="4"/>
    </row>
    <row r="31" spans="2:5" ht="12.75">
      <c r="B31" s="12"/>
      <c r="C31" s="13"/>
      <c r="D31" s="14"/>
      <c r="E31" s="4"/>
    </row>
    <row r="32" spans="1:5" ht="12.75">
      <c r="A32" t="s">
        <v>5</v>
      </c>
      <c r="B32" s="15">
        <f>B38+B40</f>
        <v>623266.28477</v>
      </c>
      <c r="C32" s="15">
        <f>C38+C40</f>
        <v>2039131.864268</v>
      </c>
      <c r="D32" s="16">
        <f>ROUND(IF(C32&gt;0,C32/B32,0),4)</f>
        <v>3.2717</v>
      </c>
      <c r="E32" s="4"/>
    </row>
    <row r="33" spans="2:5" ht="12.75">
      <c r="B33" s="11"/>
      <c r="D33" s="6"/>
      <c r="E33" s="4"/>
    </row>
    <row r="34" spans="1:5" ht="12.75">
      <c r="A34" t="str">
        <f>"OIL CONSUMED - GEN U1 -- "&amp;TEXT(ROUND('[5]CONSUMPTION RATIOS'!$C$11,5),"0.000%")</f>
        <v>OIL CONSUMED - GEN U1 -- 49.596%</v>
      </c>
      <c r="B34" s="17">
        <f>'[5]CONSUMPTION RATIOS'!$C$11*MITCHELL!B27</f>
        <v>104568.70236</v>
      </c>
      <c r="C34" s="17">
        <f>'[5]CONSUMPTION RATIOS'!$C$11*MITCHELL!C27</f>
        <v>342116.010174</v>
      </c>
      <c r="D34" s="16">
        <f>ROUND(IF(C34&lt;&gt;0,C34/B34,0),4)</f>
        <v>3.2717</v>
      </c>
      <c r="E34" s="4"/>
    </row>
    <row r="35" spans="1:5" ht="12.75">
      <c r="A35" t="str">
        <f>"OIL CONSUMED - GEN U2 -- "&amp;TEXT(ROUND('[5]CONSUMPTION RATIOS'!$C$12,5),"0.000%")</f>
        <v>OIL CONSUMED - GEN U2 -- 48.573%</v>
      </c>
      <c r="B35" s="17">
        <f>'[5]CONSUMPTION RATIOS'!$C$12*MITCHELL!B28</f>
        <v>74082.08241</v>
      </c>
      <c r="C35" s="17">
        <f>'[5]CONSUMPTION RATIOS'!$C$12*MITCHELL!C28</f>
        <v>242373.344094</v>
      </c>
      <c r="D35" s="16">
        <f>ROUND(IF(C35&lt;&gt;0,C35/B35,0),4)</f>
        <v>3.2717</v>
      </c>
      <c r="E35" s="4"/>
    </row>
    <row r="36" spans="1:7" ht="12.75">
      <c r="A36" t="str">
        <f>"OIL CONSUMED - NONGEN U1 -- "&amp;TEXT(ROUND('[5]CONSUMPTION RATIOS'!$C$11,5),"0.000%")</f>
        <v>OIL CONSUMED - NONGEN U1 -- 49.596%</v>
      </c>
      <c r="B36" s="17">
        <f>'[5]CONSUMPTION RATIOS'!$C$11*MITCHELL!B32</f>
        <v>0</v>
      </c>
      <c r="C36" s="17">
        <f>'[5]CONSUMPTION RATIOS'!$C$11*MITCHELL!C32</f>
        <v>0</v>
      </c>
      <c r="D36" s="16">
        <f>ROUND(IF(C36&lt;&gt;0,C36/B36,0),4)</f>
        <v>0</v>
      </c>
      <c r="E36" s="4"/>
      <c r="F36">
        <v>0</v>
      </c>
      <c r="G36">
        <v>0</v>
      </c>
    </row>
    <row r="37" spans="1:7" ht="12.75">
      <c r="A37" t="str">
        <f>"OIL CONSUMED - NONGEN U2 -- "&amp;TEXT(ROUND('[5]CONSUMPTION RATIOS'!$C$12,5),"0.000%")</f>
        <v>OIL CONSUMED - NONGEN U2 -- 48.573%</v>
      </c>
      <c r="B37" s="86">
        <f>'[5]CONSUMPTION RATIOS'!$C$12*MITCHELL!B3</f>
        <v>0</v>
      </c>
      <c r="C37" s="86">
        <f>'[5]CONSUMPTION RATIOS'!$C$12*MITCHELL!C33</f>
        <v>0</v>
      </c>
      <c r="D37" s="18">
        <f>ROUND(IF(C37&lt;&gt;0,C37/B37,0),4)</f>
        <v>0</v>
      </c>
      <c r="E37" s="4"/>
      <c r="F37">
        <v>0</v>
      </c>
      <c r="G37">
        <v>0</v>
      </c>
    </row>
    <row r="38" spans="1:5" ht="12.75">
      <c r="A38" t="s">
        <v>6</v>
      </c>
      <c r="B38" s="17">
        <f>SUM(B34:B37)</f>
        <v>178650.78477</v>
      </c>
      <c r="C38" s="17">
        <f>SUM(C34:C37)</f>
        <v>584489.354268</v>
      </c>
      <c r="D38" s="16">
        <f>ROUND(IF(C38&lt;&gt;0,C38/B38,0),4)</f>
        <v>3.2717</v>
      </c>
      <c r="E38" s="4"/>
    </row>
    <row r="39" spans="2:5" ht="12.75">
      <c r="B39" s="11"/>
      <c r="D39" s="6"/>
      <c r="E39" s="4"/>
    </row>
    <row r="40" spans="1:7" ht="13.5" thickBot="1">
      <c r="A40" t="s">
        <v>7</v>
      </c>
      <c r="B40" s="19">
        <f>MITCHELL!B17*0.5</f>
        <v>444615.5</v>
      </c>
      <c r="C40" s="19">
        <f>MITCHELL!C17*0.5</f>
        <v>1454642.51</v>
      </c>
      <c r="D40" s="20">
        <f>ROUND(IF(C40&gt;0,C40/B40,0),4)</f>
        <v>3.2717</v>
      </c>
      <c r="E40" s="87">
        <f>+E19</f>
        <v>137500</v>
      </c>
      <c r="G40" s="8"/>
    </row>
    <row r="41" spans="2:5" ht="13.5" thickTop="1">
      <c r="B41" s="17"/>
      <c r="C41" s="17"/>
      <c r="D41" s="16"/>
      <c r="E41" s="88"/>
    </row>
    <row r="42" spans="2:5" ht="12.75">
      <c r="B42" s="17"/>
      <c r="C42" s="17"/>
      <c r="D42" s="16"/>
      <c r="E42" s="89"/>
    </row>
    <row r="43" spans="2:4" ht="12.75">
      <c r="B43"/>
      <c r="C43"/>
      <c r="D43"/>
    </row>
    <row r="44" spans="2:4" ht="12.75">
      <c r="B44"/>
      <c r="C44"/>
      <c r="D44"/>
    </row>
    <row r="45" spans="2:4" ht="12.75">
      <c r="B45"/>
      <c r="C45"/>
      <c r="D45"/>
    </row>
    <row r="46" spans="2:4" ht="12.75">
      <c r="B46"/>
      <c r="C46"/>
      <c r="D46"/>
    </row>
    <row r="47" spans="2:4" ht="12.75">
      <c r="B47"/>
      <c r="C47"/>
      <c r="D47"/>
    </row>
    <row r="48" spans="2:4" ht="12.75">
      <c r="B48"/>
      <c r="C48"/>
      <c r="D48"/>
    </row>
    <row r="49" spans="2:4" ht="12.75">
      <c r="B49"/>
      <c r="C49"/>
      <c r="D49"/>
    </row>
    <row r="50" spans="2:4" ht="12.75">
      <c r="B50"/>
      <c r="C50"/>
      <c r="D50"/>
    </row>
    <row r="51" spans="2:4" ht="12.75">
      <c r="B51"/>
      <c r="C51"/>
      <c r="D51"/>
    </row>
    <row r="52" spans="2:4" ht="12.75">
      <c r="B52"/>
      <c r="C52"/>
      <c r="D52"/>
    </row>
    <row r="53" spans="2:4" ht="12.75">
      <c r="B53"/>
      <c r="C53"/>
      <c r="D53"/>
    </row>
    <row r="54" spans="2:4" ht="12.75">
      <c r="B54"/>
      <c r="C54"/>
      <c r="D54"/>
    </row>
    <row r="55" spans="2:4" ht="12.75">
      <c r="B55"/>
      <c r="C55"/>
      <c r="D55"/>
    </row>
    <row r="56" spans="2:4" ht="12.75">
      <c r="B56"/>
      <c r="C56"/>
      <c r="D56"/>
    </row>
    <row r="57" spans="2:4" ht="12.75">
      <c r="B57"/>
      <c r="C57"/>
      <c r="D57"/>
    </row>
    <row r="58" spans="2:4" ht="12.75">
      <c r="B58"/>
      <c r="C58"/>
      <c r="D58"/>
    </row>
    <row r="59" spans="2:4" ht="12.75">
      <c r="B59"/>
      <c r="C59"/>
      <c r="D59"/>
    </row>
    <row r="60" spans="2:4" ht="12.75">
      <c r="B60"/>
      <c r="C60"/>
      <c r="D60"/>
    </row>
    <row r="61" spans="2:4" ht="12.75">
      <c r="B61"/>
      <c r="C61"/>
      <c r="D61"/>
    </row>
    <row r="62" spans="2:4" ht="12.75">
      <c r="B62"/>
      <c r="C62"/>
      <c r="D62"/>
    </row>
    <row r="63" spans="2:4" ht="12.75">
      <c r="B63"/>
      <c r="C63"/>
      <c r="D63"/>
    </row>
    <row r="64" spans="2:4" ht="12.75">
      <c r="B64"/>
      <c r="C64"/>
      <c r="D64"/>
    </row>
    <row r="65" spans="2:4" ht="12.75">
      <c r="B65"/>
      <c r="C65"/>
      <c r="D65"/>
    </row>
    <row r="66" spans="2:4" ht="12.75">
      <c r="B66"/>
      <c r="C66"/>
      <c r="D66"/>
    </row>
    <row r="67" spans="2:4" ht="12.75">
      <c r="B67"/>
      <c r="C67"/>
      <c r="D67"/>
    </row>
    <row r="68" spans="2:4" ht="12.75">
      <c r="B68"/>
      <c r="C68"/>
      <c r="D68"/>
    </row>
    <row r="69" spans="2:5" ht="12.75">
      <c r="B69" s="17"/>
      <c r="C69" s="17"/>
      <c r="D69" s="16"/>
      <c r="E69" s="88"/>
    </row>
    <row r="70" spans="2:5" ht="12.75">
      <c r="B70" s="17"/>
      <c r="C70" s="17"/>
      <c r="D70" s="16"/>
      <c r="E70" s="88"/>
    </row>
    <row r="71" spans="2:5" ht="12.75">
      <c r="B71" s="17"/>
      <c r="C71" s="17"/>
      <c r="D71" s="16"/>
      <c r="E71" s="88"/>
    </row>
    <row r="72" ht="12.75">
      <c r="D72" s="6"/>
    </row>
    <row r="73" ht="12.75">
      <c r="D73" s="6"/>
    </row>
    <row r="74" spans="2:4" ht="12.75">
      <c r="B74"/>
      <c r="C74"/>
      <c r="D74"/>
    </row>
    <row r="75" spans="2:4" ht="12.75">
      <c r="B75"/>
      <c r="C75"/>
      <c r="D75"/>
    </row>
    <row r="76" spans="2:4" ht="12.75">
      <c r="B76"/>
      <c r="C76"/>
      <c r="D76"/>
    </row>
    <row r="77" spans="2:4" ht="12.75">
      <c r="B77"/>
      <c r="C77"/>
      <c r="D77"/>
    </row>
    <row r="78" spans="2:4" ht="12.75">
      <c r="B78"/>
      <c r="C78"/>
      <c r="D78"/>
    </row>
    <row r="79" spans="2:4" ht="12.75">
      <c r="B79"/>
      <c r="C79"/>
      <c r="D79"/>
    </row>
    <row r="80" spans="2:4" ht="12.75">
      <c r="B80"/>
      <c r="C80"/>
      <c r="D80"/>
    </row>
    <row r="81" spans="2:4" ht="12.75">
      <c r="B81"/>
      <c r="C81"/>
      <c r="D81"/>
    </row>
    <row r="82" spans="2:4" ht="12.75">
      <c r="B82"/>
      <c r="C82"/>
      <c r="D82"/>
    </row>
    <row r="83" spans="2:6" ht="12.75">
      <c r="B83"/>
      <c r="C83"/>
      <c r="D83"/>
      <c r="F83" s="85"/>
    </row>
    <row r="84" spans="2:4" ht="12.75">
      <c r="B84"/>
      <c r="C84"/>
      <c r="D84"/>
    </row>
    <row r="85" spans="2:4" ht="12.75">
      <c r="B85"/>
      <c r="C85"/>
      <c r="D85"/>
    </row>
    <row r="86" spans="2:4" ht="12.75">
      <c r="B86"/>
      <c r="C86"/>
      <c r="D86"/>
    </row>
    <row r="87" spans="2:4" ht="12.75">
      <c r="B87"/>
      <c r="C87"/>
      <c r="D87"/>
    </row>
    <row r="88" spans="2:6" ht="12.75">
      <c r="B88"/>
      <c r="C88"/>
      <c r="D88"/>
      <c r="F88" s="85"/>
    </row>
    <row r="89" ht="12.75">
      <c r="D89" s="6"/>
    </row>
    <row r="90" ht="12.75">
      <c r="D90" s="6"/>
    </row>
    <row r="91" ht="12.75">
      <c r="D91" s="6"/>
    </row>
    <row r="92" ht="12.75">
      <c r="D92" s="6"/>
    </row>
    <row r="93" ht="12.75">
      <c r="D93" s="6"/>
    </row>
    <row r="94" ht="12.75">
      <c r="D94" s="6"/>
    </row>
    <row r="95" ht="12.75">
      <c r="D95" s="6"/>
    </row>
    <row r="96" ht="12.75">
      <c r="D96" s="6"/>
    </row>
    <row r="97" ht="12.75">
      <c r="D97" s="6"/>
    </row>
    <row r="98" ht="12.75">
      <c r="D98" s="6"/>
    </row>
    <row r="99" ht="12.75">
      <c r="D99" s="6"/>
    </row>
    <row r="100" ht="12.75">
      <c r="D100" s="6"/>
    </row>
    <row r="101" ht="12.75">
      <c r="D101" s="6"/>
    </row>
    <row r="102" ht="12.75">
      <c r="D102" s="6"/>
    </row>
    <row r="103" ht="12.75">
      <c r="D103" s="6"/>
    </row>
    <row r="104" ht="12.75">
      <c r="D104" s="6"/>
    </row>
    <row r="105" ht="12.75">
      <c r="D105" s="6"/>
    </row>
    <row r="106" ht="12.75">
      <c r="D106" s="6"/>
    </row>
    <row r="107" ht="12.75">
      <c r="D107" s="6"/>
    </row>
    <row r="108" ht="12.75">
      <c r="D108" s="6"/>
    </row>
    <row r="109" ht="12.75">
      <c r="D109" s="6"/>
    </row>
    <row r="110" ht="12.75">
      <c r="D110" s="6"/>
    </row>
    <row r="111" ht="12.75">
      <c r="D111" s="6"/>
    </row>
    <row r="112" ht="12.75">
      <c r="D112" s="6"/>
    </row>
    <row r="113" ht="12.75">
      <c r="D113" s="6"/>
    </row>
    <row r="114" ht="12.75">
      <c r="D114" s="6"/>
    </row>
    <row r="115" ht="12.75">
      <c r="D115" s="6"/>
    </row>
    <row r="116" ht="12.75">
      <c r="D116" s="6"/>
    </row>
    <row r="117" ht="12.75">
      <c r="D117" s="6"/>
    </row>
    <row r="118" ht="12.75">
      <c r="D118" s="6"/>
    </row>
    <row r="119" ht="12.75">
      <c r="D119" s="6"/>
    </row>
    <row r="120" ht="12.75">
      <c r="D120" s="6"/>
    </row>
    <row r="121" ht="12.75">
      <c r="D121" s="6"/>
    </row>
    <row r="122" ht="12.75">
      <c r="D122" s="6"/>
    </row>
    <row r="123" ht="12.75">
      <c r="D123" s="6"/>
    </row>
    <row r="124" ht="12.75">
      <c r="D124" s="6"/>
    </row>
    <row r="125" ht="12.75">
      <c r="D125" s="6"/>
    </row>
    <row r="126" ht="12.75">
      <c r="D126" s="6"/>
    </row>
    <row r="127" ht="12.75">
      <c r="D127" s="6"/>
    </row>
    <row r="128" ht="12.75">
      <c r="D128" s="6"/>
    </row>
    <row r="129" ht="12.75">
      <c r="D129" s="6"/>
    </row>
    <row r="130" ht="12.75">
      <c r="D130" s="6"/>
    </row>
    <row r="131" ht="12.75">
      <c r="D131" s="6"/>
    </row>
    <row r="132" ht="12.75">
      <c r="D132" s="6"/>
    </row>
    <row r="133" ht="12.75">
      <c r="D133" s="6"/>
    </row>
    <row r="134" ht="12.75">
      <c r="D134" s="6"/>
    </row>
    <row r="135" ht="12.75">
      <c r="D135" s="6"/>
    </row>
    <row r="136" ht="12.75">
      <c r="D136" s="6"/>
    </row>
    <row r="137" ht="12.75">
      <c r="D137" s="6"/>
    </row>
    <row r="138" ht="12.75">
      <c r="D138" s="6"/>
    </row>
    <row r="139" ht="12.75">
      <c r="D139" s="6"/>
    </row>
    <row r="140" ht="12.75">
      <c r="D140" s="6"/>
    </row>
    <row r="141" ht="12.75">
      <c r="D141" s="6"/>
    </row>
    <row r="142" ht="12.75">
      <c r="D142" s="6"/>
    </row>
    <row r="143" ht="12.75">
      <c r="D143" s="6"/>
    </row>
    <row r="144" ht="12.75">
      <c r="D144" s="6"/>
    </row>
    <row r="145" ht="12.75">
      <c r="D145" s="6"/>
    </row>
    <row r="146" ht="12.75">
      <c r="D146" s="6"/>
    </row>
    <row r="147" ht="12.75">
      <c r="D147" s="6"/>
    </row>
    <row r="148" ht="12.75">
      <c r="D148" s="6"/>
    </row>
    <row r="149" ht="12.75">
      <c r="D149" s="6"/>
    </row>
    <row r="150" ht="12.75">
      <c r="D150" s="6"/>
    </row>
    <row r="151" ht="12.75">
      <c r="D151" s="6"/>
    </row>
    <row r="152" ht="12.75">
      <c r="D152" s="6"/>
    </row>
    <row r="153" ht="12.75">
      <c r="D153" s="6"/>
    </row>
    <row r="154" ht="12.75">
      <c r="D154" s="6"/>
    </row>
    <row r="155" ht="12.75">
      <c r="D155" s="6"/>
    </row>
    <row r="156" ht="12.75">
      <c r="D156" s="6"/>
    </row>
    <row r="157" ht="12.75">
      <c r="D157" s="6"/>
    </row>
    <row r="158" ht="12.75">
      <c r="D158" s="6"/>
    </row>
    <row r="159" ht="12.75">
      <c r="D159" s="6"/>
    </row>
    <row r="160" ht="12.75">
      <c r="D160" s="6"/>
    </row>
    <row r="161" ht="12.75">
      <c r="D161" s="6"/>
    </row>
    <row r="162" ht="12.75">
      <c r="D162" s="6"/>
    </row>
    <row r="163" ht="12.75">
      <c r="D163" s="6"/>
    </row>
    <row r="164" ht="12.75">
      <c r="D164" s="6"/>
    </row>
    <row r="165" ht="12.75">
      <c r="D165" s="6"/>
    </row>
    <row r="166" ht="12.75">
      <c r="D166" s="6"/>
    </row>
    <row r="167" ht="12.75">
      <c r="D167" s="6"/>
    </row>
    <row r="168" ht="12.75">
      <c r="D168" s="6"/>
    </row>
    <row r="169" ht="12.75">
      <c r="D169" s="6"/>
    </row>
    <row r="170" ht="12.75">
      <c r="D170" s="6"/>
    </row>
    <row r="171" ht="12.75">
      <c r="D171" s="6"/>
    </row>
    <row r="172" ht="12.75">
      <c r="D172" s="6"/>
    </row>
    <row r="173" ht="12.75">
      <c r="D173" s="6"/>
    </row>
    <row r="174" ht="12.75">
      <c r="D174" s="6"/>
    </row>
    <row r="175" ht="12.75">
      <c r="D175" s="6"/>
    </row>
    <row r="176" ht="12.75">
      <c r="D176" s="6"/>
    </row>
    <row r="177" ht="12.75">
      <c r="D177" s="6"/>
    </row>
    <row r="178" ht="12.75">
      <c r="D178" s="6"/>
    </row>
    <row r="179" ht="12.75">
      <c r="D179" s="6"/>
    </row>
    <row r="180" ht="12.75">
      <c r="D180" s="6"/>
    </row>
    <row r="181" ht="12.75">
      <c r="D181" s="6"/>
    </row>
    <row r="182" ht="12.75">
      <c r="D182" s="6"/>
    </row>
    <row r="183" ht="12.75">
      <c r="D183" s="6"/>
    </row>
    <row r="184" ht="12.75">
      <c r="D184" s="6"/>
    </row>
    <row r="185" ht="12.75">
      <c r="D185" s="6"/>
    </row>
    <row r="186" ht="12.75">
      <c r="D186" s="6"/>
    </row>
    <row r="187" ht="12.75">
      <c r="D187" s="6"/>
    </row>
    <row r="188" ht="12.75">
      <c r="D188" s="6"/>
    </row>
    <row r="189" ht="12.75">
      <c r="D189" s="6"/>
    </row>
    <row r="190" ht="12.75">
      <c r="D190" s="6"/>
    </row>
    <row r="191" ht="12.75">
      <c r="D191" s="6"/>
    </row>
    <row r="192" ht="12.75">
      <c r="D192" s="6"/>
    </row>
    <row r="193" ht="12.75">
      <c r="D193" s="6"/>
    </row>
    <row r="194" ht="12.75">
      <c r="D194" s="6"/>
    </row>
    <row r="195" ht="12.75">
      <c r="D195" s="6"/>
    </row>
    <row r="196" ht="12.75">
      <c r="D196" s="6"/>
    </row>
    <row r="197" ht="12.75">
      <c r="D197" s="6"/>
    </row>
    <row r="198" ht="12.75">
      <c r="D198" s="6"/>
    </row>
    <row r="199" ht="12.75">
      <c r="D199" s="6"/>
    </row>
    <row r="200" ht="12.75">
      <c r="D200" s="6"/>
    </row>
    <row r="201" ht="12.75">
      <c r="D201" s="6"/>
    </row>
    <row r="202" ht="12.75">
      <c r="D202" s="6"/>
    </row>
    <row r="203" ht="12.75">
      <c r="D203" s="6"/>
    </row>
    <row r="204" ht="12.75">
      <c r="D204" s="6"/>
    </row>
    <row r="205" ht="12.75">
      <c r="D205" s="6"/>
    </row>
    <row r="206" ht="12.75">
      <c r="D206" s="6"/>
    </row>
    <row r="207" ht="12.75">
      <c r="D207" s="6"/>
    </row>
    <row r="208" ht="12.75">
      <c r="D208" s="6"/>
    </row>
    <row r="209" ht="12.75">
      <c r="D209" s="6"/>
    </row>
    <row r="210" ht="12.75">
      <c r="D210" s="6"/>
    </row>
    <row r="211" ht="12.75">
      <c r="D211" s="6"/>
    </row>
    <row r="212" ht="12.75">
      <c r="D212" s="6"/>
    </row>
    <row r="213" ht="12.75">
      <c r="D213" s="6"/>
    </row>
    <row r="214" ht="12.75">
      <c r="D214" s="6"/>
    </row>
    <row r="215" ht="12.75">
      <c r="D215" s="6"/>
    </row>
    <row r="216" ht="12.75">
      <c r="D216" s="6"/>
    </row>
    <row r="217" ht="12.75">
      <c r="D217" s="6"/>
    </row>
    <row r="218" ht="12.75">
      <c r="D218" s="6"/>
    </row>
    <row r="219" ht="12.75">
      <c r="D219" s="6"/>
    </row>
    <row r="220" ht="12.75">
      <c r="D220" s="6"/>
    </row>
    <row r="221" ht="12.75">
      <c r="D221" s="6"/>
    </row>
    <row r="222" ht="12.75">
      <c r="D222" s="6"/>
    </row>
    <row r="223" ht="12.75">
      <c r="D223" s="6"/>
    </row>
    <row r="224" ht="12.75">
      <c r="D224" s="6"/>
    </row>
    <row r="225" ht="12.75">
      <c r="D225" s="6"/>
    </row>
    <row r="226" ht="12.75">
      <c r="D226" s="6"/>
    </row>
    <row r="227" ht="12.75">
      <c r="D227" s="6"/>
    </row>
    <row r="228" ht="12.75">
      <c r="D228" s="6"/>
    </row>
    <row r="229" ht="12.75">
      <c r="D229" s="6"/>
    </row>
    <row r="230" ht="12.75">
      <c r="D230" s="6"/>
    </row>
    <row r="231" ht="12.75">
      <c r="D231" s="6"/>
    </row>
    <row r="232" ht="12.75">
      <c r="D232" s="6"/>
    </row>
    <row r="233" ht="12.75">
      <c r="D233" s="6"/>
    </row>
    <row r="234" ht="12.75">
      <c r="D234" s="6"/>
    </row>
    <row r="235" ht="12.75">
      <c r="D235" s="6"/>
    </row>
    <row r="236" ht="12.75">
      <c r="D236" s="6"/>
    </row>
    <row r="237" ht="12.75">
      <c r="D237" s="6"/>
    </row>
    <row r="238" ht="12.75">
      <c r="D238" s="6"/>
    </row>
    <row r="239" ht="12.75">
      <c r="D239" s="6"/>
    </row>
    <row r="240" ht="12.75">
      <c r="D240" s="6"/>
    </row>
    <row r="241" ht="12.75">
      <c r="D241" s="6"/>
    </row>
    <row r="242" ht="12.75">
      <c r="D242" s="6"/>
    </row>
    <row r="243" ht="12.75">
      <c r="D243" s="6"/>
    </row>
    <row r="244" ht="12.75">
      <c r="D244" s="6"/>
    </row>
    <row r="245" ht="12.75">
      <c r="D245" s="6"/>
    </row>
    <row r="246" ht="12.75">
      <c r="D246" s="6"/>
    </row>
    <row r="247" ht="12.75">
      <c r="D247" s="6"/>
    </row>
    <row r="248" ht="12.75">
      <c r="D248" s="6"/>
    </row>
    <row r="249" ht="12.75">
      <c r="D249" s="6"/>
    </row>
    <row r="250" ht="12.75">
      <c r="D250" s="6"/>
    </row>
    <row r="251" ht="12.75">
      <c r="D251" s="6"/>
    </row>
    <row r="252" ht="12.75">
      <c r="D252" s="6"/>
    </row>
    <row r="253" ht="12.75">
      <c r="D253" s="6"/>
    </row>
    <row r="254" ht="12.75">
      <c r="D254" s="6"/>
    </row>
    <row r="255" ht="12.75">
      <c r="D255" s="6"/>
    </row>
    <row r="256" ht="12.75">
      <c r="D256" s="6"/>
    </row>
    <row r="257" ht="12.75">
      <c r="D257" s="6"/>
    </row>
    <row r="258" ht="12.75">
      <c r="D258" s="6"/>
    </row>
    <row r="259" ht="12.75">
      <c r="D259" s="6"/>
    </row>
    <row r="260" ht="12.75">
      <c r="D260" s="6"/>
    </row>
    <row r="261" ht="12.75">
      <c r="D261" s="6"/>
    </row>
    <row r="262" ht="12.75">
      <c r="D262" s="6"/>
    </row>
    <row r="263" ht="12.75">
      <c r="D263" s="6"/>
    </row>
    <row r="264" ht="12.75">
      <c r="D264" s="6"/>
    </row>
    <row r="265" ht="12.75">
      <c r="D265" s="6"/>
    </row>
    <row r="266" ht="12.75">
      <c r="D266" s="6"/>
    </row>
    <row r="267" ht="12.75">
      <c r="D267" s="6"/>
    </row>
    <row r="268" ht="12.75">
      <c r="D268" s="6"/>
    </row>
    <row r="269" ht="12.75">
      <c r="D269" s="6"/>
    </row>
    <row r="270" ht="12.75">
      <c r="D270" s="6"/>
    </row>
    <row r="271" ht="12.75">
      <c r="D271" s="6"/>
    </row>
    <row r="272" ht="12.75">
      <c r="D272" s="6"/>
    </row>
    <row r="273" ht="12.75">
      <c r="D273" s="6"/>
    </row>
    <row r="274" ht="12.75">
      <c r="D274" s="6"/>
    </row>
    <row r="275" ht="12.75">
      <c r="D275" s="6"/>
    </row>
    <row r="276" ht="12.75">
      <c r="D276" s="6"/>
    </row>
    <row r="277" ht="12.75">
      <c r="D277" s="6"/>
    </row>
    <row r="278" ht="12.75">
      <c r="D278" s="6"/>
    </row>
    <row r="279" ht="12.75">
      <c r="D279" s="6"/>
    </row>
    <row r="280" ht="12.75">
      <c r="D280" s="6"/>
    </row>
    <row r="281" ht="12.75">
      <c r="D281" s="6"/>
    </row>
    <row r="282" ht="12.75">
      <c r="D282" s="6"/>
    </row>
    <row r="283" ht="12.75">
      <c r="D283" s="6"/>
    </row>
    <row r="284" ht="12.75">
      <c r="D284" s="6"/>
    </row>
    <row r="285" ht="12.75">
      <c r="D285" s="6"/>
    </row>
    <row r="286" ht="12.75">
      <c r="D286" s="6"/>
    </row>
    <row r="287" ht="12.75">
      <c r="D287" s="6"/>
    </row>
    <row r="288" ht="12.75">
      <c r="D288" s="6"/>
    </row>
    <row r="289" ht="12.75">
      <c r="D289" s="6"/>
    </row>
    <row r="290" ht="12.75">
      <c r="D290" s="6"/>
    </row>
    <row r="291" ht="12.75">
      <c r="D291" s="6"/>
    </row>
    <row r="292" ht="12.75">
      <c r="D292" s="6"/>
    </row>
    <row r="293" ht="12.75">
      <c r="D293" s="6"/>
    </row>
    <row r="294" ht="12.75">
      <c r="D294" s="6"/>
    </row>
    <row r="295" ht="12.75">
      <c r="D295" s="6"/>
    </row>
    <row r="296" ht="12.75">
      <c r="D296" s="6"/>
    </row>
    <row r="297" ht="12.75">
      <c r="D297" s="6"/>
    </row>
    <row r="298" ht="12.75">
      <c r="D298" s="6"/>
    </row>
    <row r="299" ht="12.75">
      <c r="D299" s="6"/>
    </row>
    <row r="300" ht="12.75">
      <c r="D300" s="6"/>
    </row>
    <row r="301" ht="12.75">
      <c r="D301" s="6"/>
    </row>
    <row r="302" ht="12.75">
      <c r="D302" s="6"/>
    </row>
    <row r="303" ht="12.75">
      <c r="D303" s="6"/>
    </row>
    <row r="304" ht="12.75">
      <c r="D304" s="6"/>
    </row>
    <row r="305" ht="12.75">
      <c r="D305" s="6"/>
    </row>
    <row r="306" ht="12.75">
      <c r="D306" s="6"/>
    </row>
    <row r="307" ht="12.75">
      <c r="D307" s="6"/>
    </row>
    <row r="308" ht="12.75">
      <c r="D308" s="6"/>
    </row>
    <row r="309" ht="12.75">
      <c r="D309" s="6"/>
    </row>
    <row r="310" ht="12.75">
      <c r="D310" s="6"/>
    </row>
    <row r="311" ht="12.75">
      <c r="D311" s="6"/>
    </row>
    <row r="312" ht="12.75">
      <c r="D312" s="6"/>
    </row>
    <row r="313" ht="12.75">
      <c r="D313" s="6"/>
    </row>
    <row r="314" ht="12.75">
      <c r="D314" s="6"/>
    </row>
    <row r="315" ht="12.75">
      <c r="D315" s="6"/>
    </row>
    <row r="316" ht="12.75">
      <c r="D316" s="6"/>
    </row>
    <row r="317" ht="12.75">
      <c r="D317" s="6"/>
    </row>
    <row r="318" ht="12.75">
      <c r="D318" s="6"/>
    </row>
    <row r="319" ht="12.75">
      <c r="D319" s="6"/>
    </row>
    <row r="320" ht="12.75">
      <c r="D320" s="6"/>
    </row>
    <row r="321" ht="12.75">
      <c r="D321" s="6"/>
    </row>
    <row r="322" ht="12.75">
      <c r="D322" s="6"/>
    </row>
    <row r="323" ht="12.75">
      <c r="D323" s="6"/>
    </row>
    <row r="324" ht="12.75">
      <c r="D324" s="6"/>
    </row>
    <row r="325" ht="12.75">
      <c r="D325" s="6"/>
    </row>
    <row r="326" ht="12.75">
      <c r="D326" s="6"/>
    </row>
    <row r="327" ht="12.75">
      <c r="D327" s="6"/>
    </row>
    <row r="328" ht="12.75">
      <c r="D328" s="6"/>
    </row>
    <row r="329" ht="12.75">
      <c r="D329" s="6"/>
    </row>
    <row r="330" ht="12.75">
      <c r="D330" s="6"/>
    </row>
    <row r="331" ht="12.75">
      <c r="D331" s="6"/>
    </row>
    <row r="332" ht="12.75">
      <c r="D332" s="6"/>
    </row>
    <row r="333" ht="12.75">
      <c r="D333" s="6"/>
    </row>
    <row r="334" ht="12.75">
      <c r="D334" s="6"/>
    </row>
    <row r="335" ht="12.75">
      <c r="D335" s="6"/>
    </row>
    <row r="336" ht="12.75">
      <c r="D336" s="6"/>
    </row>
    <row r="337" ht="12.75">
      <c r="D337" s="6"/>
    </row>
    <row r="338" ht="12.75">
      <c r="D338" s="6"/>
    </row>
    <row r="339" ht="12.75">
      <c r="D339" s="6"/>
    </row>
    <row r="340" ht="12.75">
      <c r="D340" s="6"/>
    </row>
    <row r="341" ht="12.75">
      <c r="D341" s="6"/>
    </row>
    <row r="342" ht="12.75">
      <c r="D342" s="6"/>
    </row>
    <row r="343" ht="12.75">
      <c r="D343" s="6"/>
    </row>
    <row r="344" ht="12.75">
      <c r="D344" s="6"/>
    </row>
    <row r="345" ht="12.75">
      <c r="D345" s="6"/>
    </row>
    <row r="346" ht="12.75">
      <c r="D346" s="6"/>
    </row>
    <row r="347" ht="12.75">
      <c r="D347" s="6"/>
    </row>
    <row r="348" ht="12.75">
      <c r="D348" s="6"/>
    </row>
    <row r="349" ht="12.75">
      <c r="D349" s="6"/>
    </row>
    <row r="350" ht="12.75">
      <c r="D350" s="6"/>
    </row>
    <row r="351" ht="12.75">
      <c r="D351" s="6"/>
    </row>
    <row r="352" ht="12.75">
      <c r="D352" s="6"/>
    </row>
    <row r="353" ht="12.75">
      <c r="D353" s="6"/>
    </row>
    <row r="354" ht="12.75">
      <c r="D354" s="6"/>
    </row>
    <row r="355" ht="12.75">
      <c r="D355" s="6"/>
    </row>
    <row r="356" ht="12.75">
      <c r="D356" s="6"/>
    </row>
    <row r="357" ht="12.75">
      <c r="D357" s="6"/>
    </row>
    <row r="358" ht="12.75">
      <c r="D358" s="6"/>
    </row>
    <row r="359" ht="12.75">
      <c r="D359" s="6"/>
    </row>
    <row r="360" ht="12.75">
      <c r="D360" s="6"/>
    </row>
    <row r="361" ht="12.75">
      <c r="D361" s="6"/>
    </row>
    <row r="362" ht="12.75">
      <c r="D362" s="6"/>
    </row>
    <row r="363" ht="12.75">
      <c r="D363" s="6"/>
    </row>
    <row r="364" ht="12.75">
      <c r="D364" s="6"/>
    </row>
    <row r="365" ht="12.75">
      <c r="D365" s="6"/>
    </row>
    <row r="366" ht="12.75">
      <c r="D366" s="6"/>
    </row>
    <row r="367" ht="12.75">
      <c r="D367" s="6"/>
    </row>
    <row r="368" ht="12.75">
      <c r="D368" s="6"/>
    </row>
    <row r="369" ht="12.75">
      <c r="D369" s="6"/>
    </row>
    <row r="370" ht="12.75">
      <c r="D370" s="6"/>
    </row>
    <row r="371" ht="12.75">
      <c r="D371" s="6"/>
    </row>
    <row r="372" ht="12.75">
      <c r="D372" s="6"/>
    </row>
    <row r="373" ht="12.75">
      <c r="D373" s="6"/>
    </row>
    <row r="374" ht="12.75">
      <c r="D374" s="6"/>
    </row>
    <row r="375" ht="12.75">
      <c r="D375" s="6"/>
    </row>
    <row r="376" ht="12.75">
      <c r="D376" s="6"/>
    </row>
    <row r="377" ht="12.75">
      <c r="D377" s="6"/>
    </row>
    <row r="378" ht="12.75">
      <c r="D378" s="6"/>
    </row>
    <row r="379" ht="12.75">
      <c r="D379" s="6"/>
    </row>
    <row r="380" ht="12.75">
      <c r="D380" s="6"/>
    </row>
    <row r="381" ht="12.75">
      <c r="D381" s="6"/>
    </row>
    <row r="382" ht="12.75">
      <c r="D382" s="6"/>
    </row>
    <row r="383" ht="12.75">
      <c r="D383" s="6"/>
    </row>
    <row r="384" ht="12.75">
      <c r="D384" s="6"/>
    </row>
    <row r="385" ht="12.75">
      <c r="D385" s="6"/>
    </row>
    <row r="386" ht="12.75">
      <c r="D386" s="6"/>
    </row>
    <row r="387" ht="12.75">
      <c r="D387" s="6"/>
    </row>
    <row r="388" ht="12.75">
      <c r="D388" s="6"/>
    </row>
    <row r="389" ht="12.75">
      <c r="D389" s="6"/>
    </row>
    <row r="390" ht="12.75">
      <c r="D390" s="6"/>
    </row>
    <row r="391" ht="12.75">
      <c r="D391" s="6"/>
    </row>
    <row r="392" ht="12.75">
      <c r="D392" s="6"/>
    </row>
    <row r="393" ht="12.75">
      <c r="D393" s="6"/>
    </row>
    <row r="394" ht="12.75">
      <c r="D394" s="6"/>
    </row>
    <row r="395" ht="12.75">
      <c r="D395" s="6"/>
    </row>
    <row r="396" ht="12.75">
      <c r="D396" s="6"/>
    </row>
    <row r="397" ht="12.75">
      <c r="D397" s="6"/>
    </row>
    <row r="398" ht="12.75">
      <c r="D398" s="6"/>
    </row>
    <row r="399" ht="12.75">
      <c r="D399" s="6"/>
    </row>
    <row r="400" ht="12.75">
      <c r="D400" s="6"/>
    </row>
    <row r="401" ht="12.75">
      <c r="D401" s="6"/>
    </row>
    <row r="402" ht="12.75">
      <c r="D402" s="6"/>
    </row>
    <row r="403" ht="12.75">
      <c r="D403" s="6"/>
    </row>
    <row r="404" ht="12.75">
      <c r="D404" s="6"/>
    </row>
    <row r="405" ht="12.75">
      <c r="D405" s="6"/>
    </row>
    <row r="406" ht="12.75">
      <c r="D406" s="6"/>
    </row>
    <row r="407" ht="12.75">
      <c r="D407" s="6"/>
    </row>
    <row r="408" ht="12.75">
      <c r="D408" s="6"/>
    </row>
    <row r="409" ht="12.75">
      <c r="D409" s="6"/>
    </row>
    <row r="410" ht="12.75">
      <c r="D410" s="6"/>
    </row>
    <row r="411" ht="12.75">
      <c r="D411" s="6"/>
    </row>
    <row r="412" ht="12.75">
      <c r="D412" s="6"/>
    </row>
    <row r="413" ht="12.75">
      <c r="D413" s="6"/>
    </row>
    <row r="414" ht="12.75">
      <c r="D414" s="6"/>
    </row>
    <row r="415" ht="12.75">
      <c r="D415" s="6"/>
    </row>
    <row r="416" ht="12.75">
      <c r="D416" s="6"/>
    </row>
    <row r="417" ht="12.75">
      <c r="D417" s="6"/>
    </row>
    <row r="418" ht="12.75">
      <c r="D418" s="6"/>
    </row>
    <row r="419" ht="12.75">
      <c r="D419" s="6"/>
    </row>
    <row r="420" ht="12.75">
      <c r="D420" s="6"/>
    </row>
    <row r="421" ht="12.75">
      <c r="D421" s="6"/>
    </row>
    <row r="422" ht="12.75">
      <c r="D422" s="6"/>
    </row>
    <row r="423" ht="12.75">
      <c r="D423" s="6"/>
    </row>
    <row r="424" ht="12.75">
      <c r="D424" s="6"/>
    </row>
    <row r="425" ht="12.75">
      <c r="D425" s="6"/>
    </row>
    <row r="426" ht="12.75">
      <c r="D426" s="6"/>
    </row>
    <row r="427" ht="12.75">
      <c r="D427" s="6"/>
    </row>
    <row r="428" ht="12.75">
      <c r="D428" s="6"/>
    </row>
    <row r="429" ht="12.75">
      <c r="D429" s="6"/>
    </row>
    <row r="430" ht="12.75">
      <c r="D430" s="6"/>
    </row>
    <row r="431" ht="12.75">
      <c r="D431" s="6"/>
    </row>
    <row r="432" ht="12.75">
      <c r="D432" s="6"/>
    </row>
    <row r="433" ht="12.75">
      <c r="D433" s="6"/>
    </row>
    <row r="434" ht="12.75">
      <c r="D434" s="6"/>
    </row>
    <row r="435" ht="12.75">
      <c r="D435" s="6"/>
    </row>
    <row r="436" ht="12.75">
      <c r="D436" s="6"/>
    </row>
    <row r="437" ht="12.75">
      <c r="D437" s="6"/>
    </row>
    <row r="438" ht="12.75">
      <c r="D438" s="6"/>
    </row>
    <row r="439" ht="12.75">
      <c r="D439" s="6"/>
    </row>
    <row r="440" ht="12.75">
      <c r="D440" s="6"/>
    </row>
    <row r="441" ht="12.75">
      <c r="D441" s="6"/>
    </row>
    <row r="442" ht="12.75">
      <c r="D442" s="6"/>
    </row>
    <row r="443" ht="12.75">
      <c r="D443" s="6"/>
    </row>
    <row r="444" ht="12.75">
      <c r="D444" s="6"/>
    </row>
    <row r="445" ht="12.75">
      <c r="D445" s="6"/>
    </row>
    <row r="446" ht="12.75">
      <c r="D446" s="6"/>
    </row>
    <row r="447" ht="12.75">
      <c r="D447" s="6"/>
    </row>
    <row r="448" ht="12.75">
      <c r="D448" s="6"/>
    </row>
    <row r="449" ht="12.75">
      <c r="D449" s="6"/>
    </row>
    <row r="450" ht="12.75">
      <c r="D450" s="6"/>
    </row>
    <row r="451" ht="12.75">
      <c r="D451" s="6"/>
    </row>
    <row r="452" ht="12.75">
      <c r="D452" s="6"/>
    </row>
    <row r="453" ht="12.75">
      <c r="D453" s="6"/>
    </row>
    <row r="454" ht="12.75">
      <c r="D454" s="6"/>
    </row>
    <row r="455" ht="12.75">
      <c r="D455" s="6"/>
    </row>
    <row r="456" ht="12.75">
      <c r="D456" s="6"/>
    </row>
    <row r="457" ht="12.75">
      <c r="D457" s="6"/>
    </row>
    <row r="458" ht="12.75">
      <c r="D458" s="6"/>
    </row>
    <row r="459" ht="12.75">
      <c r="D459" s="6"/>
    </row>
    <row r="460" ht="12.75">
      <c r="D460" s="6"/>
    </row>
    <row r="461" ht="12.75">
      <c r="D461" s="6"/>
    </row>
    <row r="462" ht="12.75">
      <c r="D462" s="6"/>
    </row>
    <row r="463" ht="12.75">
      <c r="D463" s="6"/>
    </row>
    <row r="464" ht="12.75">
      <c r="D464" s="6"/>
    </row>
    <row r="465" ht="12.75">
      <c r="D465" s="6"/>
    </row>
    <row r="466" ht="12.75">
      <c r="D466" s="6"/>
    </row>
    <row r="467" ht="12.75">
      <c r="D467" s="6"/>
    </row>
    <row r="468" ht="12.75">
      <c r="D468" s="6"/>
    </row>
    <row r="469" ht="12.75">
      <c r="D469" s="6"/>
    </row>
    <row r="470" ht="12.75">
      <c r="D470" s="6"/>
    </row>
    <row r="471" ht="12.75">
      <c r="D471" s="6"/>
    </row>
    <row r="472" ht="12.75">
      <c r="D472" s="6"/>
    </row>
    <row r="473" ht="12.75">
      <c r="D473" s="6"/>
    </row>
    <row r="474" ht="12.75">
      <c r="D474" s="6"/>
    </row>
    <row r="475" ht="12.75">
      <c r="D475" s="6"/>
    </row>
  </sheetData>
  <sheetProtection/>
  <mergeCells count="6">
    <mergeCell ref="A1:E1"/>
    <mergeCell ref="A2:E2"/>
    <mergeCell ref="A3:E3"/>
    <mergeCell ref="A22:E22"/>
    <mergeCell ref="A23:E23"/>
    <mergeCell ref="A24:E24"/>
  </mergeCells>
  <printOptions/>
  <pageMargins left="0.5" right="0.5" top="0.5" bottom="0.5" header="0.3" footer="0.3"/>
  <pageSetup fitToHeight="1" fitToWidth="1" horizontalDpi="600" verticalDpi="600" orientation="landscape" r:id="rId1"/>
  <headerFooter>
    <oddFooter>&amp;C&amp;Z&amp;F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34.7109375" style="8" customWidth="1"/>
    <col min="2" max="2" width="16.8515625" style="8" bestFit="1" customWidth="1"/>
    <col min="3" max="3" width="18.8515625" style="8" bestFit="1" customWidth="1"/>
    <col min="4" max="4" width="20.7109375" style="8" customWidth="1"/>
    <col min="5" max="5" width="15.421875" style="8" bestFit="1" customWidth="1"/>
    <col min="6" max="6" width="17.7109375" style="8" bestFit="1" customWidth="1"/>
    <col min="7" max="7" width="16.8515625" style="8" bestFit="1" customWidth="1"/>
    <col min="8" max="8" width="14.140625" style="8" bestFit="1" customWidth="1"/>
    <col min="9" max="9" width="19.8515625" style="8" bestFit="1" customWidth="1"/>
    <col min="10" max="10" width="19.00390625" style="8" customWidth="1"/>
    <col min="11" max="16384" width="9.140625" style="8" customWidth="1"/>
  </cols>
  <sheetData>
    <row r="1" spans="1:4" ht="12.75">
      <c r="A1" s="96" t="s">
        <v>41</v>
      </c>
      <c r="B1" s="96"/>
      <c r="C1" s="96"/>
      <c r="D1" s="96"/>
    </row>
    <row r="2" spans="1:4" ht="12.75">
      <c r="A2" s="96" t="s">
        <v>14</v>
      </c>
      <c r="B2" s="96"/>
      <c r="C2" s="96"/>
      <c r="D2" s="96"/>
    </row>
    <row r="3" spans="1:4" ht="12.75">
      <c r="A3" s="94" t="str">
        <f>+MITCHELL!A3:E3</f>
        <v>JANUARY 2014</v>
      </c>
      <c r="B3" s="94"/>
      <c r="C3" s="94"/>
      <c r="D3" s="94"/>
    </row>
    <row r="4" ht="15.75">
      <c r="E4" s="28" t="s">
        <v>31</v>
      </c>
    </row>
    <row r="5" spans="1:5" ht="13.5" thickBot="1">
      <c r="A5" s="24"/>
      <c r="B5" s="24"/>
      <c r="C5" s="24" t="s">
        <v>15</v>
      </c>
      <c r="D5" s="24"/>
      <c r="E5" s="29"/>
    </row>
    <row r="6" spans="1:8" ht="13.5" thickBot="1">
      <c r="A6" s="10" t="s">
        <v>9</v>
      </c>
      <c r="B6" s="10" t="s">
        <v>16</v>
      </c>
      <c r="C6" s="10" t="s">
        <v>17</v>
      </c>
      <c r="D6" s="32" t="s">
        <v>18</v>
      </c>
      <c r="F6" s="97" t="s">
        <v>44</v>
      </c>
      <c r="G6" s="98"/>
      <c r="H6" s="35" t="s">
        <v>43</v>
      </c>
    </row>
    <row r="7" spans="1:8" ht="13.5" thickBot="1">
      <c r="A7" s="8" t="s">
        <v>116</v>
      </c>
      <c r="B7" s="8">
        <f>+MITCHELL!C7</f>
        <v>2859134.69</v>
      </c>
      <c r="C7" s="84">
        <v>2859134.69</v>
      </c>
      <c r="D7" s="33">
        <f>+B7-C7</f>
        <v>0</v>
      </c>
      <c r="F7" s="31" t="e">
        <f>+#REF!</f>
        <v>#REF!</v>
      </c>
      <c r="G7" s="30">
        <f>+MITCHELL!C7</f>
        <v>2859134.69</v>
      </c>
      <c r="H7" s="36" t="e">
        <f>+F7-G7</f>
        <v>#REF!</v>
      </c>
    </row>
    <row r="8" spans="1:8" ht="12.75">
      <c r="A8" s="8" t="s">
        <v>117</v>
      </c>
      <c r="B8" s="8">
        <f>MITCHELL_KP_OP!C7</f>
        <v>1429567.35</v>
      </c>
      <c r="C8" s="84">
        <v>1429567.35</v>
      </c>
      <c r="D8" s="33">
        <f>+B8-C8</f>
        <v>0</v>
      </c>
      <c r="F8" s="91"/>
      <c r="G8" s="91"/>
      <c r="H8" s="92"/>
    </row>
    <row r="9" spans="1:8" ht="12.75">
      <c r="A9" s="8" t="s">
        <v>118</v>
      </c>
      <c r="B9" s="8">
        <f>MITCHELL_KP_OP!C28</f>
        <v>1429567.34</v>
      </c>
      <c r="C9" s="84">
        <v>1429567.34</v>
      </c>
      <c r="D9" s="33">
        <f>+B9-C9</f>
        <v>0</v>
      </c>
      <c r="F9" s="91"/>
      <c r="G9" s="91"/>
      <c r="H9" s="92"/>
    </row>
    <row r="12" spans="1:4" ht="12.75">
      <c r="A12" s="96" t="s">
        <v>41</v>
      </c>
      <c r="B12" s="96"/>
      <c r="C12" s="96"/>
      <c r="D12" s="96"/>
    </row>
    <row r="13" spans="1:4" ht="12.75">
      <c r="A13" s="96" t="s">
        <v>38</v>
      </c>
      <c r="B13" s="96"/>
      <c r="C13" s="96"/>
      <c r="D13" s="96"/>
    </row>
    <row r="14" spans="1:4" ht="12.75">
      <c r="A14" s="94" t="str">
        <f>+A3</f>
        <v>JANUARY 2014</v>
      </c>
      <c r="B14" s="94"/>
      <c r="C14" s="94"/>
      <c r="D14" s="94"/>
    </row>
    <row r="16" spans="1:4" ht="12.75">
      <c r="A16" s="24"/>
      <c r="B16" s="24" t="s">
        <v>19</v>
      </c>
      <c r="C16" s="24" t="s">
        <v>20</v>
      </c>
      <c r="D16" s="24"/>
    </row>
    <row r="17" spans="1:4" ht="13.5" thickBot="1">
      <c r="A17" s="10" t="s">
        <v>9</v>
      </c>
      <c r="B17" s="10" t="s">
        <v>13</v>
      </c>
      <c r="C17" s="10" t="s">
        <v>37</v>
      </c>
      <c r="D17" s="32" t="s">
        <v>18</v>
      </c>
    </row>
    <row r="18" spans="1:4" ht="12.75">
      <c r="A18" s="8" t="s">
        <v>116</v>
      </c>
      <c r="B18" s="8">
        <f>+MITCHELL!B17</f>
        <v>889231</v>
      </c>
      <c r="C18" s="11">
        <f>+'[1]GALLONS INVENTORY'!$B$19</f>
        <v>889231</v>
      </c>
      <c r="D18" s="33">
        <f>+B18-C18</f>
        <v>0</v>
      </c>
    </row>
    <row r="19" spans="1:4" ht="12.75">
      <c r="A19" s="8" t="s">
        <v>117</v>
      </c>
      <c r="B19" s="8">
        <f>MITCHELL_KP_OP!B19</f>
        <v>444615.5</v>
      </c>
      <c r="C19" s="11">
        <f>C$18*0.5</f>
        <v>444615.5</v>
      </c>
      <c r="D19" s="33">
        <f>+B19-C19</f>
        <v>0</v>
      </c>
    </row>
    <row r="20" spans="1:4" ht="12.75">
      <c r="A20" s="8" t="s">
        <v>118</v>
      </c>
      <c r="B20" s="8">
        <f>MITCHELL_KP_OP!B40</f>
        <v>444615.5</v>
      </c>
      <c r="C20" s="11">
        <f>C$18*0.5</f>
        <v>444615.5</v>
      </c>
      <c r="D20" s="33">
        <f>+B20-C20</f>
        <v>0</v>
      </c>
    </row>
    <row r="23" spans="1:4" ht="12.75">
      <c r="A23" s="96" t="s">
        <v>41</v>
      </c>
      <c r="B23" s="96"/>
      <c r="C23" s="96"/>
      <c r="D23" s="96"/>
    </row>
    <row r="24" spans="1:4" ht="12.75">
      <c r="A24" s="96" t="s">
        <v>21</v>
      </c>
      <c r="B24" s="96"/>
      <c r="C24" s="96"/>
      <c r="D24" s="96"/>
    </row>
    <row r="25" spans="1:4" ht="12.75">
      <c r="A25" s="94" t="str">
        <f>+A14</f>
        <v>JANUARY 2014</v>
      </c>
      <c r="B25" s="94"/>
      <c r="C25" s="94"/>
      <c r="D25" s="94"/>
    </row>
    <row r="27" spans="1:4" ht="12.75">
      <c r="A27" s="24"/>
      <c r="B27" s="24"/>
      <c r="C27" s="24" t="s">
        <v>12</v>
      </c>
      <c r="D27" s="24"/>
    </row>
    <row r="28" spans="1:4" ht="13.5" thickBot="1">
      <c r="A28" s="10" t="s">
        <v>9</v>
      </c>
      <c r="B28" s="10" t="s">
        <v>22</v>
      </c>
      <c r="C28" s="10" t="s">
        <v>23</v>
      </c>
      <c r="D28" s="32" t="s">
        <v>18</v>
      </c>
    </row>
    <row r="29" spans="1:4" ht="12.75">
      <c r="A29" s="8" t="s">
        <v>116</v>
      </c>
      <c r="B29" s="8">
        <f>+MITCHELL!C9</f>
        <v>1238943.78</v>
      </c>
      <c r="C29" s="11">
        <f>ROUND(+'[2]OIL RECEIPTS'!$B$18,2)</f>
        <v>1238943.78</v>
      </c>
      <c r="D29" s="33">
        <f>+B29-C29</f>
        <v>0</v>
      </c>
    </row>
    <row r="30" spans="1:4" ht="12.75">
      <c r="A30" s="8" t="s">
        <v>117</v>
      </c>
      <c r="B30" s="8">
        <f>MITCHELL_KP_OP!C9</f>
        <v>629379.2557319999</v>
      </c>
      <c r="C30" s="11">
        <f>C29-C31</f>
        <v>629379.2557320001</v>
      </c>
      <c r="D30" s="33">
        <f>+B30-C30</f>
        <v>0</v>
      </c>
    </row>
    <row r="31" spans="1:4" ht="12.75">
      <c r="A31" s="8" t="s">
        <v>118</v>
      </c>
      <c r="B31" s="8">
        <f>MITCHELL_KP_OP!C30</f>
        <v>609564.5242679999</v>
      </c>
      <c r="C31" s="11">
        <f>B31</f>
        <v>609564.5242679999</v>
      </c>
      <c r="D31" s="33">
        <f>+B31-C31</f>
        <v>0</v>
      </c>
    </row>
    <row r="34" spans="1:10" ht="12.75">
      <c r="A34" s="96" t="s">
        <v>41</v>
      </c>
      <c r="B34" s="96"/>
      <c r="C34" s="96"/>
      <c r="D34" s="96"/>
      <c r="E34" s="96"/>
      <c r="F34" s="96"/>
      <c r="G34" s="96"/>
      <c r="H34" s="96"/>
      <c r="I34" s="96"/>
      <c r="J34" s="96"/>
    </row>
    <row r="35" spans="1:10" ht="12.75">
      <c r="A35" s="96" t="s">
        <v>24</v>
      </c>
      <c r="B35" s="96"/>
      <c r="C35" s="96"/>
      <c r="D35" s="96"/>
      <c r="E35" s="96"/>
      <c r="F35" s="96"/>
      <c r="G35" s="96"/>
      <c r="H35" s="96"/>
      <c r="I35" s="96"/>
      <c r="J35" s="96"/>
    </row>
    <row r="36" spans="1:10" ht="12.75">
      <c r="A36" s="94" t="str">
        <f>+A25</f>
        <v>JANUARY 2014</v>
      </c>
      <c r="B36" s="94"/>
      <c r="C36" s="94"/>
      <c r="D36" s="94"/>
      <c r="E36" s="94"/>
      <c r="F36" s="94"/>
      <c r="G36" s="94"/>
      <c r="H36" s="94"/>
      <c r="I36" s="94"/>
      <c r="J36" s="94"/>
    </row>
    <row r="38" spans="1:10" ht="12.75">
      <c r="A38" s="24"/>
      <c r="B38" s="24" t="s">
        <v>25</v>
      </c>
      <c r="C38" s="24" t="s">
        <v>26</v>
      </c>
      <c r="D38" s="24"/>
      <c r="E38" s="24" t="s">
        <v>25</v>
      </c>
      <c r="F38" s="24" t="s">
        <v>26</v>
      </c>
      <c r="G38" s="24"/>
      <c r="H38" s="24" t="s">
        <v>27</v>
      </c>
      <c r="I38" s="24" t="s">
        <v>26</v>
      </c>
      <c r="J38" s="24"/>
    </row>
    <row r="39" spans="1:10" ht="13.5" thickBot="1">
      <c r="A39" s="10" t="s">
        <v>9</v>
      </c>
      <c r="B39" s="10" t="s">
        <v>39</v>
      </c>
      <c r="C39" s="10" t="s">
        <v>40</v>
      </c>
      <c r="D39" s="32" t="s">
        <v>18</v>
      </c>
      <c r="E39" s="10" t="s">
        <v>28</v>
      </c>
      <c r="F39" s="10" t="s">
        <v>17</v>
      </c>
      <c r="G39" s="32" t="s">
        <v>18</v>
      </c>
      <c r="H39" s="10" t="s">
        <v>29</v>
      </c>
      <c r="I39" s="10" t="s">
        <v>30</v>
      </c>
      <c r="J39" s="32" t="s">
        <v>18</v>
      </c>
    </row>
    <row r="40" spans="1:10" ht="12.75">
      <c r="A40" s="8" t="s">
        <v>116</v>
      </c>
      <c r="B40" s="8">
        <f>+B18</f>
        <v>889231</v>
      </c>
      <c r="C40" s="11">
        <f>'[3]MITCHELL'!$B$43</f>
        <v>889231</v>
      </c>
      <c r="D40" s="33">
        <f>+B40-C40</f>
        <v>0</v>
      </c>
      <c r="E40" s="8">
        <f>+MITCHELL!C17</f>
        <v>2909285.02</v>
      </c>
      <c r="F40" s="11">
        <f>'[3]MITCHELL'!$C$43</f>
        <v>2909285.0200000005</v>
      </c>
      <c r="G40" s="33">
        <f>+E40-F40</f>
        <v>0</v>
      </c>
      <c r="H40" s="26">
        <f>+MITCHELL!E17</f>
        <v>137500</v>
      </c>
      <c r="I40" s="27">
        <f>'[3]MITCHELL'!$B$61</f>
        <v>137500</v>
      </c>
      <c r="J40" s="34">
        <f>+H40-I40</f>
        <v>0</v>
      </c>
    </row>
    <row r="41" spans="1:10" ht="12.75">
      <c r="A41" s="8" t="s">
        <v>117</v>
      </c>
      <c r="B41" s="8">
        <f>+B19</f>
        <v>444615.5</v>
      </c>
      <c r="C41" s="11">
        <f>'[3]MITCHELL KPCO'!$B$43</f>
        <v>444615.5</v>
      </c>
      <c r="D41" s="33">
        <f>+B41-C41</f>
        <v>0</v>
      </c>
      <c r="E41" s="8">
        <f>MITCHELL_KP_OP!C19</f>
        <v>1454642.51</v>
      </c>
      <c r="F41" s="11">
        <f>'[3]MITCHELL KPCO'!$C$43</f>
        <v>1454642.51</v>
      </c>
      <c r="G41" s="33">
        <f>+E41-F41</f>
        <v>0</v>
      </c>
      <c r="H41" s="26">
        <f>MITCHELL_KP_OP!E19</f>
        <v>137500</v>
      </c>
      <c r="I41" s="27">
        <f>'[3]MITCHELL KPCO'!$B$61</f>
        <v>137500</v>
      </c>
      <c r="J41" s="34">
        <f>+H41-I41</f>
        <v>0</v>
      </c>
    </row>
    <row r="42" spans="1:10" ht="12.75">
      <c r="A42" s="8" t="s">
        <v>118</v>
      </c>
      <c r="B42" s="8">
        <f>+B20</f>
        <v>444615.5</v>
      </c>
      <c r="C42" s="11">
        <f>'[3]MITCHELL OPCO'!$B$43</f>
        <v>444615.5</v>
      </c>
      <c r="D42" s="33">
        <f>+B42-C42</f>
        <v>0</v>
      </c>
      <c r="E42" s="8">
        <f>MITCHELL_KP_OP!C40</f>
        <v>1454642.51</v>
      </c>
      <c r="F42" s="11">
        <f>'[3]MITCHELL OPCO'!$C$43</f>
        <v>1454642.51</v>
      </c>
      <c r="G42" s="33">
        <f>+E42-F42</f>
        <v>0</v>
      </c>
      <c r="H42" s="26">
        <f>MITCHELL_KP_OP!E40</f>
        <v>137500</v>
      </c>
      <c r="I42" s="27">
        <f>'[3]MITCHELL OPCO'!$B$61</f>
        <v>137500</v>
      </c>
      <c r="J42" s="34">
        <f>+H42-I42</f>
        <v>0</v>
      </c>
    </row>
    <row r="43" spans="3:9" ht="12.75">
      <c r="C43" s="25"/>
      <c r="F43" s="25"/>
      <c r="I43" s="25"/>
    </row>
    <row r="51" ht="12.75">
      <c r="A51" t="str">
        <f ca="1">CELL("FILENAME")</f>
        <v>G:\internal\FuelContractAccounting\Fuel New\KP\CURRENT MITCHELL\[SUBOFFICE03OIL.xls]INPUT</v>
      </c>
    </row>
  </sheetData>
  <sheetProtection/>
  <mergeCells count="13">
    <mergeCell ref="A1:D1"/>
    <mergeCell ref="A2:D2"/>
    <mergeCell ref="A3:D3"/>
    <mergeCell ref="A12:D12"/>
    <mergeCell ref="F6:G6"/>
    <mergeCell ref="A35:J35"/>
    <mergeCell ref="A36:J36"/>
    <mergeCell ref="A23:D23"/>
    <mergeCell ref="A24:D24"/>
    <mergeCell ref="A25:D25"/>
    <mergeCell ref="A34:J34"/>
    <mergeCell ref="A13:D13"/>
    <mergeCell ref="A14:D14"/>
  </mergeCells>
  <printOptions horizontalCentered="1"/>
  <pageMargins left="0.5" right="0.5" top="0.5" bottom="0.5" header="0.3" footer="0.3"/>
  <pageSetup fitToHeight="1" fitToWidth="1" horizontalDpi="600" verticalDpi="600" orientation="landscape" scale="65" r:id="rId1"/>
  <headerFooter alignWithMargins="0">
    <oddFooter>&amp;L&amp;D  &amp;T&amp;C&amp;F  &amp;A&amp;RBE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2" width="3.28125" style="0" customWidth="1"/>
    <col min="3" max="3" width="19.140625" style="0" customWidth="1"/>
    <col min="10" max="10" width="3.57421875" style="0" customWidth="1"/>
  </cols>
  <sheetData>
    <row r="1" ht="13.5" thickBot="1">
      <c r="A1" t="s">
        <v>46</v>
      </c>
    </row>
    <row r="2" spans="1:10" ht="13.5" thickBot="1">
      <c r="A2" s="39"/>
      <c r="B2" s="40"/>
      <c r="C2" s="40"/>
      <c r="D2" s="40"/>
      <c r="E2" s="40"/>
      <c r="F2" s="40"/>
      <c r="G2" s="40"/>
      <c r="H2" s="40"/>
      <c r="I2" s="40"/>
      <c r="J2" s="41"/>
    </row>
    <row r="3" spans="1:10" ht="15.75">
      <c r="A3" s="42"/>
      <c r="B3" s="99" t="s">
        <v>47</v>
      </c>
      <c r="C3" s="100"/>
      <c r="D3" s="100"/>
      <c r="E3" s="100"/>
      <c r="F3" s="100"/>
      <c r="G3" s="100"/>
      <c r="H3" s="100"/>
      <c r="I3" s="101"/>
      <c r="J3" s="43"/>
    </row>
    <row r="4" spans="1:10" ht="12.75">
      <c r="A4" s="42"/>
      <c r="B4" s="44"/>
      <c r="C4" s="102"/>
      <c r="D4" s="102"/>
      <c r="E4" s="102"/>
      <c r="F4" s="102"/>
      <c r="G4" s="46"/>
      <c r="H4" s="46"/>
      <c r="I4" s="47"/>
      <c r="J4" s="43"/>
    </row>
    <row r="5" spans="1:10" ht="12.75">
      <c r="A5" s="42"/>
      <c r="B5" s="44"/>
      <c r="C5" s="102"/>
      <c r="D5" s="102"/>
      <c r="E5" s="102"/>
      <c r="F5" s="102"/>
      <c r="G5" s="103" t="s">
        <v>48</v>
      </c>
      <c r="H5" s="104"/>
      <c r="I5" s="105"/>
      <c r="J5" s="43"/>
    </row>
    <row r="6" spans="1:10" ht="38.25">
      <c r="A6" s="42"/>
      <c r="B6" s="48"/>
      <c r="C6" s="106" t="s">
        <v>49</v>
      </c>
      <c r="D6" s="106"/>
      <c r="E6" s="106" t="s">
        <v>50</v>
      </c>
      <c r="F6" s="106"/>
      <c r="G6" s="49" t="s">
        <v>51</v>
      </c>
      <c r="H6" s="49" t="s">
        <v>52</v>
      </c>
      <c r="I6" s="50" t="s">
        <v>53</v>
      </c>
      <c r="J6" s="43"/>
    </row>
    <row r="7" spans="1:10" ht="55.5" customHeight="1">
      <c r="A7" s="42"/>
      <c r="B7" s="51">
        <v>1</v>
      </c>
      <c r="C7" s="106" t="s">
        <v>54</v>
      </c>
      <c r="D7" s="106"/>
      <c r="E7" s="107" t="s">
        <v>55</v>
      </c>
      <c r="F7" s="107"/>
      <c r="G7" s="52" t="s">
        <v>56</v>
      </c>
      <c r="H7" s="52">
        <v>0</v>
      </c>
      <c r="I7" s="53">
        <v>1</v>
      </c>
      <c r="J7" s="43"/>
    </row>
    <row r="8" spans="1:10" ht="44.25" customHeight="1">
      <c r="A8" s="42"/>
      <c r="B8" s="51">
        <v>2</v>
      </c>
      <c r="C8" s="106" t="s">
        <v>57</v>
      </c>
      <c r="D8" s="106"/>
      <c r="E8" s="107" t="s">
        <v>58</v>
      </c>
      <c r="F8" s="107"/>
      <c r="G8" s="52" t="s">
        <v>59</v>
      </c>
      <c r="H8" s="52">
        <v>2</v>
      </c>
      <c r="I8" s="53">
        <v>2</v>
      </c>
      <c r="J8" s="43"/>
    </row>
    <row r="9" spans="1:10" ht="30.75" customHeight="1">
      <c r="A9" s="42"/>
      <c r="B9" s="51">
        <v>3</v>
      </c>
      <c r="C9" s="106" t="s">
        <v>60</v>
      </c>
      <c r="D9" s="106"/>
      <c r="E9" s="107" t="s">
        <v>55</v>
      </c>
      <c r="F9" s="107"/>
      <c r="G9" s="52" t="s">
        <v>56</v>
      </c>
      <c r="H9" s="52">
        <v>0</v>
      </c>
      <c r="I9" s="53">
        <v>1</v>
      </c>
      <c r="J9" s="43"/>
    </row>
    <row r="10" spans="1:10" ht="40.5" customHeight="1">
      <c r="A10" s="42"/>
      <c r="B10" s="51">
        <v>4</v>
      </c>
      <c r="C10" s="106" t="s">
        <v>61</v>
      </c>
      <c r="D10" s="106"/>
      <c r="E10" s="107" t="s">
        <v>62</v>
      </c>
      <c r="F10" s="107"/>
      <c r="G10" s="52" t="s">
        <v>59</v>
      </c>
      <c r="H10" s="52">
        <v>1</v>
      </c>
      <c r="I10" s="53">
        <v>2</v>
      </c>
      <c r="J10" s="43"/>
    </row>
    <row r="11" spans="1:10" ht="30.75" customHeight="1">
      <c r="A11" s="42"/>
      <c r="B11" s="51">
        <v>5</v>
      </c>
      <c r="C11" s="106" t="s">
        <v>63</v>
      </c>
      <c r="D11" s="106"/>
      <c r="E11" s="107" t="s">
        <v>55</v>
      </c>
      <c r="F11" s="107"/>
      <c r="G11" s="52" t="s">
        <v>59</v>
      </c>
      <c r="H11" s="52">
        <v>1</v>
      </c>
      <c r="I11" s="53">
        <v>1</v>
      </c>
      <c r="J11" s="43"/>
    </row>
    <row r="12" spans="1:10" ht="30" customHeight="1">
      <c r="A12" s="42"/>
      <c r="B12" s="51">
        <v>6</v>
      </c>
      <c r="C12" s="106" t="s">
        <v>64</v>
      </c>
      <c r="D12" s="106"/>
      <c r="E12" s="107" t="s">
        <v>55</v>
      </c>
      <c r="F12" s="107"/>
      <c r="G12" s="52" t="s">
        <v>59</v>
      </c>
      <c r="H12" s="52">
        <v>1</v>
      </c>
      <c r="I12" s="53">
        <v>1</v>
      </c>
      <c r="J12" s="43"/>
    </row>
    <row r="13" spans="1:10" ht="31.5" customHeight="1">
      <c r="A13" s="42"/>
      <c r="B13" s="51">
        <v>7</v>
      </c>
      <c r="C13" s="106" t="s">
        <v>65</v>
      </c>
      <c r="D13" s="106"/>
      <c r="E13" s="107" t="s">
        <v>58</v>
      </c>
      <c r="F13" s="107"/>
      <c r="G13" s="52" t="s">
        <v>59</v>
      </c>
      <c r="H13" s="52">
        <v>2</v>
      </c>
      <c r="I13" s="53">
        <v>2</v>
      </c>
      <c r="J13" s="43"/>
    </row>
    <row r="14" spans="1:10" ht="42.75" customHeight="1">
      <c r="A14" s="42"/>
      <c r="B14" s="51">
        <v>8</v>
      </c>
      <c r="C14" s="106" t="s">
        <v>66</v>
      </c>
      <c r="D14" s="106"/>
      <c r="E14" s="107" t="s">
        <v>67</v>
      </c>
      <c r="F14" s="107"/>
      <c r="G14" s="52" t="s">
        <v>59</v>
      </c>
      <c r="H14" s="52">
        <v>0</v>
      </c>
      <c r="I14" s="53">
        <v>1</v>
      </c>
      <c r="J14" s="43"/>
    </row>
    <row r="15" spans="1:10" ht="52.5" customHeight="1">
      <c r="A15" s="42"/>
      <c r="B15" s="51">
        <v>9</v>
      </c>
      <c r="C15" s="106" t="s">
        <v>68</v>
      </c>
      <c r="D15" s="106"/>
      <c r="E15" s="107" t="s">
        <v>69</v>
      </c>
      <c r="F15" s="107"/>
      <c r="G15" s="52" t="s">
        <v>70</v>
      </c>
      <c r="H15" s="52">
        <v>0</v>
      </c>
      <c r="I15" s="53">
        <v>3</v>
      </c>
      <c r="J15" s="43"/>
    </row>
    <row r="16" spans="1:10" ht="12.75">
      <c r="A16" s="42"/>
      <c r="B16" s="44"/>
      <c r="C16" s="108" t="s">
        <v>71</v>
      </c>
      <c r="D16" s="109"/>
      <c r="E16" s="109"/>
      <c r="F16" s="109"/>
      <c r="G16" s="54"/>
      <c r="H16" s="54">
        <f>SUM(H7:H15)</f>
        <v>7</v>
      </c>
      <c r="I16" s="55">
        <v>14</v>
      </c>
      <c r="J16" s="43"/>
    </row>
    <row r="17" spans="1:10" ht="25.5" customHeight="1">
      <c r="A17" s="42"/>
      <c r="B17" s="44"/>
      <c r="C17" s="110" t="s">
        <v>72</v>
      </c>
      <c r="D17" s="111"/>
      <c r="E17" s="112" t="s">
        <v>73</v>
      </c>
      <c r="F17" s="112"/>
      <c r="G17" s="56" t="s">
        <v>74</v>
      </c>
      <c r="H17" s="56"/>
      <c r="I17" s="57"/>
      <c r="J17" s="43"/>
    </row>
    <row r="18" spans="1:10" ht="13.5" thickBot="1">
      <c r="A18" s="42"/>
      <c r="B18" s="58"/>
      <c r="C18" s="124" t="s">
        <v>75</v>
      </c>
      <c r="D18" s="125"/>
      <c r="E18" s="126" t="s">
        <v>76</v>
      </c>
      <c r="F18" s="126"/>
      <c r="G18" s="59"/>
      <c r="H18" s="60" t="s">
        <v>77</v>
      </c>
      <c r="I18" s="61" t="s">
        <v>78</v>
      </c>
      <c r="J18" s="43"/>
    </row>
    <row r="19" spans="1:10" ht="21" customHeight="1" thickBot="1">
      <c r="A19" s="42"/>
      <c r="B19" s="62"/>
      <c r="C19" s="62"/>
      <c r="D19" s="63" t="s">
        <v>79</v>
      </c>
      <c r="E19" s="64" t="str">
        <f ca="1">CELL("Filename")</f>
        <v>G:\internal\FuelContractAccounting\Fuel New\KP\CURRENT MITCHELL\[SUBOFFICE03OIL.xls]INPUT</v>
      </c>
      <c r="G19" s="64"/>
      <c r="H19" s="46"/>
      <c r="I19" s="46"/>
      <c r="J19" s="43"/>
    </row>
    <row r="20" spans="1:10" ht="21" customHeight="1" thickBot="1">
      <c r="A20" s="42"/>
      <c r="B20" s="62"/>
      <c r="C20" s="62"/>
      <c r="D20" s="63" t="s">
        <v>80</v>
      </c>
      <c r="E20" s="65">
        <v>40043</v>
      </c>
      <c r="F20" s="127"/>
      <c r="G20" s="127"/>
      <c r="H20" s="46"/>
      <c r="I20" s="46"/>
      <c r="J20" s="43"/>
    </row>
    <row r="21" spans="1:10" ht="21" customHeight="1" thickBot="1">
      <c r="A21" s="42"/>
      <c r="B21" s="62"/>
      <c r="C21" s="62"/>
      <c r="D21" s="63" t="s">
        <v>81</v>
      </c>
      <c r="E21" s="66" t="s">
        <v>82</v>
      </c>
      <c r="F21" s="64"/>
      <c r="G21" s="64"/>
      <c r="H21" s="46"/>
      <c r="I21" s="46"/>
      <c r="J21" s="43"/>
    </row>
    <row r="22" spans="1:10" ht="13.5" thickBot="1">
      <c r="A22" s="42"/>
      <c r="B22" s="128"/>
      <c r="C22" s="128"/>
      <c r="D22" s="45"/>
      <c r="E22" s="45"/>
      <c r="F22" s="127"/>
      <c r="G22" s="127"/>
      <c r="H22" s="46"/>
      <c r="I22" s="46"/>
      <c r="J22" s="43"/>
    </row>
    <row r="23" spans="1:10" ht="27.75" customHeight="1" thickBot="1">
      <c r="A23" s="42"/>
      <c r="B23" s="113" t="s">
        <v>83</v>
      </c>
      <c r="C23" s="114"/>
      <c r="D23" s="114"/>
      <c r="E23" s="114"/>
      <c r="F23" s="114"/>
      <c r="G23" s="114"/>
      <c r="H23" s="114"/>
      <c r="I23" s="115"/>
      <c r="J23" s="43"/>
    </row>
    <row r="24" spans="1:10" ht="12.75">
      <c r="A24" s="42"/>
      <c r="B24" s="116"/>
      <c r="C24" s="117"/>
      <c r="D24" s="117"/>
      <c r="E24" s="117"/>
      <c r="F24" s="117"/>
      <c r="G24" s="117"/>
      <c r="H24" s="117"/>
      <c r="I24" s="118"/>
      <c r="J24" s="43"/>
    </row>
    <row r="25" spans="1:10" ht="12.75">
      <c r="A25" s="42"/>
      <c r="B25" s="119"/>
      <c r="C25" s="102"/>
      <c r="D25" s="102"/>
      <c r="E25" s="102"/>
      <c r="F25" s="102"/>
      <c r="G25" s="102"/>
      <c r="H25" s="102"/>
      <c r="I25" s="120"/>
      <c r="J25" s="43"/>
    </row>
    <row r="26" spans="1:10" ht="12.75">
      <c r="A26" s="42"/>
      <c r="B26" s="119"/>
      <c r="C26" s="102"/>
      <c r="D26" s="102"/>
      <c r="E26" s="102"/>
      <c r="F26" s="102"/>
      <c r="G26" s="102"/>
      <c r="H26" s="102"/>
      <c r="I26" s="120"/>
      <c r="J26" s="43"/>
    </row>
    <row r="27" spans="1:10" ht="12.75">
      <c r="A27" s="42"/>
      <c r="B27" s="119"/>
      <c r="C27" s="102"/>
      <c r="D27" s="102"/>
      <c r="E27" s="102"/>
      <c r="F27" s="102"/>
      <c r="G27" s="102"/>
      <c r="H27" s="102"/>
      <c r="I27" s="120"/>
      <c r="J27" s="43"/>
    </row>
    <row r="28" spans="1:10" ht="13.5" thickBot="1">
      <c r="A28" s="42"/>
      <c r="B28" s="121"/>
      <c r="C28" s="122"/>
      <c r="D28" s="122"/>
      <c r="E28" s="122"/>
      <c r="F28" s="122"/>
      <c r="G28" s="122"/>
      <c r="H28" s="122"/>
      <c r="I28" s="123"/>
      <c r="J28" s="43"/>
    </row>
    <row r="29" spans="1:10" ht="13.5" thickBot="1">
      <c r="A29" s="67"/>
      <c r="B29" s="68"/>
      <c r="C29" s="68"/>
      <c r="D29" s="68"/>
      <c r="E29" s="68"/>
      <c r="F29" s="68"/>
      <c r="G29" s="68"/>
      <c r="H29" s="68"/>
      <c r="I29" s="68"/>
      <c r="J29" s="69"/>
    </row>
  </sheetData>
  <sheetProtection/>
  <mergeCells count="37">
    <mergeCell ref="B23:I23"/>
    <mergeCell ref="B24:I28"/>
    <mergeCell ref="C18:D18"/>
    <mergeCell ref="E18:F18"/>
    <mergeCell ref="F20:G20"/>
    <mergeCell ref="B22:C22"/>
    <mergeCell ref="F22:G22"/>
    <mergeCell ref="C15:D15"/>
    <mergeCell ref="E15:F15"/>
    <mergeCell ref="C16:D16"/>
    <mergeCell ref="E16:F16"/>
    <mergeCell ref="C17:D17"/>
    <mergeCell ref="E17:F17"/>
    <mergeCell ref="C12:D12"/>
    <mergeCell ref="E12:F12"/>
    <mergeCell ref="C13:D13"/>
    <mergeCell ref="E13:F13"/>
    <mergeCell ref="C14:D14"/>
    <mergeCell ref="E14:F14"/>
    <mergeCell ref="C9:D9"/>
    <mergeCell ref="E9:F9"/>
    <mergeCell ref="C10:D10"/>
    <mergeCell ref="E10:F10"/>
    <mergeCell ref="C11:D11"/>
    <mergeCell ref="E11:F11"/>
    <mergeCell ref="C6:D6"/>
    <mergeCell ref="E6:F6"/>
    <mergeCell ref="C7:D7"/>
    <mergeCell ref="E7:F7"/>
    <mergeCell ref="C8:D8"/>
    <mergeCell ref="E8:F8"/>
    <mergeCell ref="B3:I3"/>
    <mergeCell ref="C4:D4"/>
    <mergeCell ref="E4:F4"/>
    <mergeCell ref="C5:D5"/>
    <mergeCell ref="E5:F5"/>
    <mergeCell ref="G5:I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7">
      <selection activeCell="A17" sqref="A17:J17"/>
    </sheetView>
  </sheetViews>
  <sheetFormatPr defaultColWidth="9.140625" defaultRowHeight="12.75"/>
  <cols>
    <col min="1" max="1" width="20.7109375" style="0" customWidth="1"/>
    <col min="2" max="2" width="30.7109375" style="0" customWidth="1"/>
    <col min="3" max="3" width="20.7109375" style="0" customWidth="1"/>
    <col min="4" max="4" width="13.7109375" style="0" customWidth="1"/>
    <col min="5" max="6" width="20.7109375" style="0" customWidth="1"/>
    <col min="8" max="8" width="13.7109375" style="0" customWidth="1"/>
    <col min="9" max="10" width="30.7109375" style="0" customWidth="1"/>
  </cols>
  <sheetData>
    <row r="1" spans="1:10" ht="15.75">
      <c r="A1" s="132" t="s">
        <v>84</v>
      </c>
      <c r="B1" s="132"/>
      <c r="C1" s="132"/>
      <c r="D1" s="132"/>
      <c r="E1" s="132"/>
      <c r="F1" s="132"/>
      <c r="G1" s="132"/>
      <c r="H1" s="132"/>
      <c r="I1" s="132"/>
      <c r="J1" s="132"/>
    </row>
    <row r="3" spans="1:10" ht="12.75">
      <c r="A3" s="70" t="s">
        <v>85</v>
      </c>
      <c r="B3" s="133" t="str">
        <f ca="1">CELL("filename")</f>
        <v>G:\internal\FuelContractAccounting\Fuel New\KP\CURRENT MITCHELL\[SUBOFFICE03OIL.xls]INPUT</v>
      </c>
      <c r="C3" s="133"/>
      <c r="D3" s="133"/>
      <c r="E3" s="133"/>
      <c r="F3" s="133"/>
      <c r="G3" s="133"/>
      <c r="H3" s="133"/>
      <c r="I3" s="133"/>
      <c r="J3" s="133"/>
    </row>
    <row r="4" spans="1:2" ht="12.75">
      <c r="A4" s="70" t="s">
        <v>86</v>
      </c>
      <c r="B4" t="s">
        <v>82</v>
      </c>
    </row>
    <row r="5" spans="1:2" ht="25.5">
      <c r="A5" s="70" t="s">
        <v>87</v>
      </c>
      <c r="B5" t="s">
        <v>88</v>
      </c>
    </row>
    <row r="6" ht="12.75">
      <c r="A6" s="71"/>
    </row>
    <row r="7" spans="1:10" ht="25.5">
      <c r="A7" s="70" t="s">
        <v>89</v>
      </c>
      <c r="B7" s="130" t="s">
        <v>105</v>
      </c>
      <c r="C7" s="130"/>
      <c r="D7" s="130"/>
      <c r="E7" s="130"/>
      <c r="F7" s="130"/>
      <c r="G7" s="130"/>
      <c r="H7" s="130"/>
      <c r="I7" s="130"/>
      <c r="J7" s="130"/>
    </row>
    <row r="8" ht="12.75">
      <c r="A8" s="70"/>
    </row>
    <row r="9" spans="1:10" ht="38.25">
      <c r="A9" s="70" t="s">
        <v>90</v>
      </c>
      <c r="B9" s="133"/>
      <c r="C9" s="133"/>
      <c r="D9" s="133"/>
      <c r="E9" s="133"/>
      <c r="F9" s="133"/>
      <c r="G9" s="133"/>
      <c r="H9" s="133"/>
      <c r="I9" s="133"/>
      <c r="J9" s="133"/>
    </row>
    <row r="10" ht="12.75">
      <c r="A10" s="70"/>
    </row>
    <row r="11" spans="1:10" ht="38.25">
      <c r="A11" s="70" t="s">
        <v>91</v>
      </c>
      <c r="B11" t="s">
        <v>92</v>
      </c>
      <c r="C11" s="71"/>
      <c r="D11" s="71"/>
      <c r="E11" s="71"/>
      <c r="F11" s="71"/>
      <c r="G11" s="71"/>
      <c r="H11" s="71"/>
      <c r="I11" s="71"/>
      <c r="J11" s="71"/>
    </row>
    <row r="12" spans="1:2" ht="12.75">
      <c r="A12" s="72"/>
      <c r="B12" s="73"/>
    </row>
    <row r="13" spans="1:10" ht="25.5">
      <c r="A13" s="70" t="s">
        <v>93</v>
      </c>
      <c r="B13" s="129"/>
      <c r="C13" s="130"/>
      <c r="D13" s="130"/>
      <c r="E13" s="130"/>
      <c r="F13" s="130"/>
      <c r="G13" s="130"/>
      <c r="H13" s="130"/>
      <c r="I13" s="130"/>
      <c r="J13" s="130"/>
    </row>
    <row r="14" spans="1:2" ht="12.75">
      <c r="A14" s="71"/>
      <c r="B14" s="73"/>
    </row>
    <row r="15" spans="1:10" ht="15.75">
      <c r="A15" s="131" t="s">
        <v>94</v>
      </c>
      <c r="B15" s="131"/>
      <c r="C15" s="131"/>
      <c r="D15" s="131"/>
      <c r="E15" s="131"/>
      <c r="F15" s="131"/>
      <c r="G15" s="131"/>
      <c r="H15" s="131"/>
      <c r="I15" s="131"/>
      <c r="J15" s="131"/>
    </row>
    <row r="16" spans="1:10" ht="89.25">
      <c r="A16" s="74" t="s">
        <v>95</v>
      </c>
      <c r="B16" s="74" t="s">
        <v>96</v>
      </c>
      <c r="C16" s="74" t="s">
        <v>97</v>
      </c>
      <c r="D16" s="74" t="s">
        <v>98</v>
      </c>
      <c r="E16" s="74" t="s">
        <v>99</v>
      </c>
      <c r="F16" s="74" t="s">
        <v>100</v>
      </c>
      <c r="G16" s="74" t="s">
        <v>101</v>
      </c>
      <c r="H16" s="74" t="s">
        <v>102</v>
      </c>
      <c r="I16" s="74" t="s">
        <v>103</v>
      </c>
      <c r="J16" s="74" t="s">
        <v>104</v>
      </c>
    </row>
    <row r="17" spans="1:10" ht="102">
      <c r="A17" s="75" t="s">
        <v>82</v>
      </c>
      <c r="B17" s="76" t="s">
        <v>109</v>
      </c>
      <c r="C17" s="75" t="s">
        <v>108</v>
      </c>
      <c r="D17" s="77">
        <v>40140</v>
      </c>
      <c r="E17" s="75" t="s">
        <v>82</v>
      </c>
      <c r="F17" s="75" t="s">
        <v>108</v>
      </c>
      <c r="G17" s="77">
        <v>40188</v>
      </c>
      <c r="H17" s="77" t="s">
        <v>110</v>
      </c>
      <c r="I17" s="76" t="s">
        <v>112</v>
      </c>
      <c r="J17" s="83" t="s">
        <v>111</v>
      </c>
    </row>
    <row r="18" spans="1:10" ht="12.75">
      <c r="A18" s="78"/>
      <c r="B18" s="78"/>
      <c r="C18" s="78"/>
      <c r="D18" s="78"/>
      <c r="E18" s="78"/>
      <c r="F18" s="78"/>
      <c r="G18" s="78"/>
      <c r="H18" s="78"/>
      <c r="I18" s="78"/>
      <c r="J18" s="78"/>
    </row>
    <row r="19" spans="1:10" ht="12.75">
      <c r="A19" s="78"/>
      <c r="B19" s="78"/>
      <c r="C19" s="78"/>
      <c r="D19" s="78"/>
      <c r="E19" s="78"/>
      <c r="F19" s="78"/>
      <c r="G19" s="78"/>
      <c r="H19" s="78"/>
      <c r="I19" s="78"/>
      <c r="J19" s="78"/>
    </row>
    <row r="20" spans="1:10" ht="12.75">
      <c r="A20" s="78"/>
      <c r="B20" s="78"/>
      <c r="C20" s="78"/>
      <c r="D20" s="78"/>
      <c r="E20" s="78"/>
      <c r="F20" s="78"/>
      <c r="G20" s="78"/>
      <c r="H20" s="78"/>
      <c r="I20" s="78"/>
      <c r="J20" s="78"/>
    </row>
  </sheetData>
  <sheetProtection/>
  <mergeCells count="6">
    <mergeCell ref="B13:J13"/>
    <mergeCell ref="A15:J15"/>
    <mergeCell ref="A1:J1"/>
    <mergeCell ref="B3:J3"/>
    <mergeCell ref="B7:J7"/>
    <mergeCell ref="B9:J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AEP-Word-Excel-PowerPoint-Access-6-2-00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i395047</dc:creator>
  <cp:keywords/>
  <dc:description/>
  <cp:lastModifiedBy>Brian W Elswick</cp:lastModifiedBy>
  <cp:lastPrinted>2014-02-06T17:41:35Z</cp:lastPrinted>
  <dcterms:created xsi:type="dcterms:W3CDTF">2001-08-06T14:44:36Z</dcterms:created>
  <dcterms:modified xsi:type="dcterms:W3CDTF">2014-02-12T14:23:45Z</dcterms:modified>
  <cp:category/>
  <cp:version/>
  <cp:contentType/>
  <cp:contentStatus/>
</cp:coreProperties>
</file>