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85" windowWidth="15285" windowHeight="3345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'INPUT'!$A$1:$K$45</definedName>
    <definedName name="_xlnm.Print_Area" localSheetId="1">'TONS INVENTORY'!$A$1:$G$41</definedName>
  </definedNames>
  <calcPr fullCalcOnLoad="1"/>
</workbook>
</file>

<file path=xl/sharedStrings.xml><?xml version="1.0" encoding="utf-8"?>
<sst xmlns="http://schemas.openxmlformats.org/spreadsheetml/2006/main" count="110" uniqueCount="70">
  <si>
    <t>PLANT</t>
  </si>
  <si>
    <t>TOTAL</t>
  </si>
  <si>
    <t>DIFFERENCE</t>
  </si>
  <si>
    <t xml:space="preserve">UNLOADED </t>
  </si>
  <si>
    <t>TONS RECEIVED</t>
  </si>
  <si>
    <t>TRANSFERS IN</t>
  </si>
  <si>
    <t>TRANSFERS OUT</t>
  </si>
  <si>
    <t>RECEIVED</t>
  </si>
  <si>
    <t xml:space="preserve">TRANSFERS FROM  </t>
  </si>
  <si>
    <t>OTHER PILES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</si>
  <si>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</si>
  <si>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</si>
  <si>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</si>
  <si>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</si>
  <si>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</si>
  <si>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</si>
  <si>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</si>
  <si>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</si>
  <si>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LOSSES</t>
  </si>
  <si>
    <t>UNIT 1</t>
  </si>
  <si>
    <t>BTU/LB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</si>
  <si>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</si>
  <si>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</si>
  <si>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</si>
  <si>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</si>
  <si>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</si>
  <si>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</si>
  <si>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</si>
  <si>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</si>
  <si>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</si>
  <si>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</si>
  <si>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</si>
  <si>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</si>
  <si>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</si>
  <si>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</si>
  <si>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</si>
  <si>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</si>
  <si>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</si>
  <si>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</si>
  <si>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</si>
  <si>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</si>
  <si>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</si>
  <si>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</si>
  <si>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</si>
  <si>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</si>
  <si>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>(SUBOFFICE REP)</t>
  </si>
  <si>
    <t xml:space="preserve">RECONCILIATION OF COAL TONS ENDING INVENTORY </t>
  </si>
  <si>
    <t>INVENTORY</t>
  </si>
  <si>
    <t>ON HAND</t>
  </si>
  <si>
    <t>TONS CONSUMED-SURVEY ADJ (FROM FDR COAL INVENTORY, GADS, OR SURVEY LETTERS)</t>
  </si>
  <si>
    <t>STEAM/COAL</t>
  </si>
  <si>
    <t>KENTUCKY POWER</t>
  </si>
  <si>
    <t>BIG SANDY</t>
  </si>
  <si>
    <t xml:space="preserve">   BEGINNING INVENTORY AT THE START OF CLOSING.</t>
  </si>
  <si>
    <t xml:space="preserve">* USE ROLLCLEAR MACRO TO VALUE COPY ENDING INVENTORY TO </t>
  </si>
  <si>
    <t>BIG</t>
  </si>
  <si>
    <t>SANDY</t>
  </si>
  <si>
    <t>OTHER</t>
  </si>
  <si>
    <t>WASHING LOSSES &amp; OTHER</t>
  </si>
  <si>
    <t>TRUE UP LAST MO</t>
  </si>
  <si>
    <t>MEMO</t>
  </si>
  <si>
    <t>TONS CONSUMED (SUBOFFICE REPORT)  FUEL INVENTORY REPORT</t>
  </si>
  <si>
    <t>TONS RECEIVED (COAL INVENTORY OR SUBOFFICE REPORT)  FUEL INVENTORY REPORT</t>
  </si>
  <si>
    <t>UNIT 1 Net Gen</t>
  </si>
  <si>
    <t>UNIT 2 Net Gen</t>
  </si>
  <si>
    <t>Total Plant NET GENERATION</t>
  </si>
  <si>
    <t>ENDING INVENTORY (COAL INVENTORY/SUBOFFICE REPORT)</t>
  </si>
  <si>
    <t>H2O</t>
  </si>
  <si>
    <t>AS-FIRED QUALITY FACTORS (FROM BURN ANALYSIS DETAIL REPORT FROM COMTRAC)</t>
  </si>
  <si>
    <t>Note - Net Generation numbers are from PGADS Performance report - entered when doing Comm. Rpt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</si>
</sst>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00_);\(#,##0.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ill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7" fillId="0" borderId="0" xfId="57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"/>
    </xf>
    <xf numFmtId="39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17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0" fontId="0" fillId="33" borderId="0" xfId="0" applyFill="1" applyAlignment="1">
      <alignment/>
    </xf>
    <xf numFmtId="37" fontId="2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3" fillId="34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4" fillId="0" borderId="24" xfId="0" applyNumberFormat="1" applyFont="1" applyBorder="1" applyAlignment="1">
      <alignment/>
    </xf>
    <xf numFmtId="37" fontId="3" fillId="34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" fontId="9" fillId="35" borderId="0" xfId="58" applyNumberFormat="1" applyFont="1" applyFill="1" applyAlignment="1">
      <alignment/>
      <protection/>
    </xf>
    <xf numFmtId="169" fontId="9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35" borderId="10" xfId="0" applyFont="1" applyFill="1" applyBorder="1" applyAlignment="1">
      <alignment horizontal="center"/>
    </xf>
    <xf numFmtId="39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/>
    </xf>
    <xf numFmtId="0" fontId="10" fillId="0" borderId="0" xfId="0" applyFont="1" applyAlignment="1">
      <alignment/>
    </xf>
    <xf numFmtId="39" fontId="0" fillId="0" borderId="25" xfId="0" applyNumberFormat="1" applyFont="1" applyFill="1" applyBorder="1" applyAlignment="1">
      <alignment/>
    </xf>
    <xf numFmtId="39" fontId="4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" xfId="57"/>
    <cellStyle name="Normal_OilSubOffi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DECEMBER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761517.78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2">
          <cell r="M22">
            <v>0</v>
          </cell>
          <cell r="N22">
            <v>0</v>
          </cell>
        </row>
        <row r="23">
          <cell r="G23">
            <v>82005.75</v>
          </cell>
        </row>
      </sheetData>
      <sheetData sheetId="15">
        <row r="32">
          <cell r="G32">
            <v>0</v>
          </cell>
          <cell r="M32">
            <v>0</v>
          </cell>
          <cell r="N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56"/>
  <sheetViews>
    <sheetView tabSelected="1" zoomScalePageLayoutView="0" workbookViewId="0" topLeftCell="A25">
      <selection activeCell="B43" sqref="B43"/>
    </sheetView>
  </sheetViews>
  <sheetFormatPr defaultColWidth="9.140625" defaultRowHeight="12.75"/>
  <cols>
    <col min="1" max="1" width="29.7109375" style="0" bestFit="1" customWidth="1"/>
    <col min="2" max="2" width="17.00390625" style="0" bestFit="1" customWidth="1"/>
    <col min="3" max="3" width="19.28125" style="0" bestFit="1" customWidth="1"/>
    <col min="4" max="4" width="15.7109375" style="0" customWidth="1"/>
    <col min="5" max="5" width="16.57421875" style="0" bestFit="1" customWidth="1"/>
    <col min="6" max="6" width="14.7109375" style="0" customWidth="1"/>
    <col min="7" max="7" width="18.28125" style="0" bestFit="1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10" ht="12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tr">
        <f>+'[1]AP DIST CONTROL'!$A$3:$B$3</f>
        <v>DECEMBER 2013</v>
      </c>
      <c r="B4" s="68"/>
      <c r="C4" s="68"/>
      <c r="D4" s="68"/>
      <c r="E4" s="68"/>
      <c r="F4" s="68"/>
      <c r="G4" s="68"/>
      <c r="H4" s="68"/>
      <c r="I4" s="68"/>
      <c r="J4" s="6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65" t="s">
        <v>62</v>
      </c>
      <c r="B7" s="65"/>
      <c r="C7" s="65"/>
      <c r="D7" s="65"/>
      <c r="E7" s="65"/>
      <c r="F7" s="65"/>
    </row>
    <row r="8" spans="1:9" ht="13.5" thickBot="1">
      <c r="A8" s="2"/>
      <c r="B8" s="2"/>
      <c r="C8" s="1"/>
      <c r="D8" s="1"/>
      <c r="I8" s="10"/>
    </row>
    <row r="9" spans="1:9" ht="12.75">
      <c r="A9" s="3"/>
      <c r="B9" s="4" t="s">
        <v>3</v>
      </c>
      <c r="C9" s="4" t="s">
        <v>8</v>
      </c>
      <c r="D9" s="4" t="s">
        <v>50</v>
      </c>
      <c r="E9" s="4" t="s">
        <v>50</v>
      </c>
      <c r="F9" s="4" t="s">
        <v>1</v>
      </c>
      <c r="G9" s="50" t="s">
        <v>60</v>
      </c>
      <c r="I9" s="4"/>
    </row>
    <row r="10" spans="1:9" ht="12.75">
      <c r="A10" s="5" t="s">
        <v>0</v>
      </c>
      <c r="B10" s="5" t="s">
        <v>4</v>
      </c>
      <c r="C10" s="5" t="s">
        <v>9</v>
      </c>
      <c r="D10" s="5" t="s">
        <v>5</v>
      </c>
      <c r="E10" s="5" t="s">
        <v>6</v>
      </c>
      <c r="F10" s="5" t="s">
        <v>7</v>
      </c>
      <c r="G10" s="51" t="s">
        <v>59</v>
      </c>
      <c r="I10" s="6"/>
    </row>
    <row r="11" spans="1:9" ht="13.5" thickBot="1">
      <c r="A11" t="s">
        <v>52</v>
      </c>
      <c r="B11" s="11">
        <f>+'[3]RECPT INPUT CONT'!$G$23+'[3]RECPT INPUT SPOT'!$G$32</f>
        <v>82005.75</v>
      </c>
      <c r="C11" s="49"/>
      <c r="D11" s="49"/>
      <c r="E11" s="49"/>
      <c r="F11" s="9">
        <f>+B11+C11+D11-E11</f>
        <v>82005.75</v>
      </c>
      <c r="G11" s="52">
        <f>+'[3]RECPT INPUT CONT'!$M$22-'[3]RECPT INPUT CONT'!$N$22+'[3]RECPT INPUT SPOT'!$M$32-'[3]RECPT INPUT SPOT'!$N$32</f>
        <v>0</v>
      </c>
      <c r="I11" s="7"/>
    </row>
    <row r="12" spans="2:9" ht="12.75">
      <c r="B12" s="8"/>
      <c r="C12" s="8"/>
      <c r="D12" s="8"/>
      <c r="E12" s="8"/>
      <c r="F12" s="9"/>
      <c r="I12" s="7"/>
    </row>
    <row r="14" spans="1:10" ht="12.75">
      <c r="A14" s="65" t="s">
        <v>61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3"/>
      <c r="B15" s="4"/>
      <c r="C15" s="4"/>
      <c r="D15" s="4"/>
      <c r="E15" s="4"/>
      <c r="F15" s="4"/>
      <c r="G15" s="4"/>
      <c r="H15" s="4" t="s">
        <v>1</v>
      </c>
      <c r="I15" s="4" t="s">
        <v>16</v>
      </c>
      <c r="J15" s="4"/>
    </row>
    <row r="16" spans="1:10" ht="12.75">
      <c r="A16" s="5" t="s">
        <v>0</v>
      </c>
      <c r="B16" s="5" t="s">
        <v>19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17</v>
      </c>
      <c r="J16" s="5" t="s">
        <v>18</v>
      </c>
    </row>
    <row r="17" spans="1:10" ht="12.75">
      <c r="A17" t="s">
        <v>52</v>
      </c>
      <c r="B17" s="8">
        <v>53399</v>
      </c>
      <c r="C17" s="8">
        <v>108457</v>
      </c>
      <c r="D17" s="49"/>
      <c r="E17" s="49"/>
      <c r="F17" s="49"/>
      <c r="G17" s="49"/>
      <c r="H17" s="9">
        <f>SUM(B17:G17)</f>
        <v>161856</v>
      </c>
      <c r="I17" s="54">
        <v>0</v>
      </c>
      <c r="J17" s="49">
        <v>0</v>
      </c>
    </row>
    <row r="20" spans="1:8" ht="12.75">
      <c r="A20" s="65" t="s">
        <v>49</v>
      </c>
      <c r="B20" s="65"/>
      <c r="C20" s="65"/>
      <c r="D20" s="65"/>
      <c r="E20" s="65"/>
      <c r="F20" s="65"/>
      <c r="G20" s="65"/>
      <c r="H20" s="65"/>
    </row>
    <row r="21" spans="1:4" ht="12.75">
      <c r="A21" s="2"/>
      <c r="B21" s="2"/>
      <c r="C21" s="1"/>
      <c r="D21" s="1"/>
    </row>
    <row r="22" spans="1:9" ht="12.75">
      <c r="A22" s="3"/>
      <c r="B22" s="4"/>
      <c r="C22" s="4"/>
      <c r="D22" s="4"/>
      <c r="E22" s="4"/>
      <c r="F22" s="4"/>
      <c r="G22" s="4"/>
      <c r="H22" s="4" t="s">
        <v>1</v>
      </c>
      <c r="I22" s="4" t="s">
        <v>16</v>
      </c>
    </row>
    <row r="23" spans="1:9" ht="12.75">
      <c r="A23" s="5" t="s">
        <v>0</v>
      </c>
      <c r="B23" s="5" t="s">
        <v>19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17</v>
      </c>
    </row>
    <row r="24" spans="1:9" ht="12.75">
      <c r="A24" t="s">
        <v>52</v>
      </c>
      <c r="B24" s="8">
        <v>-30192</v>
      </c>
      <c r="C24" s="8">
        <v>-48392</v>
      </c>
      <c r="D24" s="49"/>
      <c r="E24" s="49"/>
      <c r="F24" s="49"/>
      <c r="G24" s="49"/>
      <c r="H24" s="9">
        <f>SUM(B24:G24)</f>
        <v>-78584</v>
      </c>
      <c r="I24" s="54">
        <v>0</v>
      </c>
    </row>
    <row r="27" spans="1:6" ht="12.75">
      <c r="A27" s="65" t="s">
        <v>68</v>
      </c>
      <c r="B27" s="65"/>
      <c r="C27" s="65"/>
      <c r="D27" s="65"/>
      <c r="E27" s="65"/>
      <c r="F27" s="65"/>
    </row>
    <row r="28" spans="1:4" ht="12.75">
      <c r="A28" s="2"/>
      <c r="B28" s="2"/>
      <c r="C28" s="1"/>
      <c r="D28" s="1"/>
    </row>
    <row r="29" spans="1:8" ht="12.75">
      <c r="A29" s="3"/>
      <c r="B29" s="66" t="s">
        <v>20</v>
      </c>
      <c r="C29" s="66"/>
      <c r="D29" s="66"/>
      <c r="E29" s="66"/>
      <c r="F29" s="66"/>
      <c r="G29" s="66"/>
      <c r="H29" s="66"/>
    </row>
    <row r="30" spans="1:11" ht="12.75">
      <c r="A30" s="5" t="s">
        <v>0</v>
      </c>
      <c r="B30" s="5" t="s">
        <v>19</v>
      </c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</v>
      </c>
      <c r="I30" s="5" t="s">
        <v>21</v>
      </c>
      <c r="J30" s="5" t="s">
        <v>43</v>
      </c>
      <c r="K30" s="48" t="s">
        <v>67</v>
      </c>
    </row>
    <row r="31" spans="1:11" ht="12.75">
      <c r="A31" s="64" t="s">
        <v>25</v>
      </c>
      <c r="B31" s="19">
        <v>11369</v>
      </c>
      <c r="C31" s="19">
        <v>11335</v>
      </c>
      <c r="D31" s="53">
        <v>0</v>
      </c>
      <c r="E31" s="53">
        <v>0</v>
      </c>
      <c r="F31" s="53">
        <v>0</v>
      </c>
      <c r="G31" s="53">
        <v>0</v>
      </c>
      <c r="H31" s="19">
        <v>11346</v>
      </c>
      <c r="I31" s="8">
        <v>13.05</v>
      </c>
      <c r="J31" s="8">
        <v>0.86</v>
      </c>
      <c r="K31" s="8">
        <v>9.65</v>
      </c>
    </row>
    <row r="32" spans="9:10" ht="12.75">
      <c r="I32" s="14"/>
      <c r="J32" s="14"/>
    </row>
    <row r="33" ht="13.5" thickBot="1"/>
    <row r="34" spans="1:10" ht="12.75">
      <c r="A34" s="28" t="s">
        <v>66</v>
      </c>
      <c r="B34" s="29"/>
      <c r="C34" s="30"/>
      <c r="E34" s="28" t="s">
        <v>57</v>
      </c>
      <c r="F34" s="29"/>
      <c r="G34" s="29"/>
      <c r="H34" s="29"/>
      <c r="I34" s="29"/>
      <c r="J34" s="30"/>
    </row>
    <row r="35" spans="1:10" ht="12.75">
      <c r="A35" s="31"/>
      <c r="B35" s="32"/>
      <c r="C35" s="33"/>
      <c r="D35" s="1"/>
      <c r="E35" s="25"/>
      <c r="F35" s="7"/>
      <c r="G35" s="7"/>
      <c r="H35" s="7"/>
      <c r="I35" s="7"/>
      <c r="J35" s="35"/>
    </row>
    <row r="36" spans="1:10" ht="12.75">
      <c r="A36" s="34"/>
      <c r="B36" s="6" t="s">
        <v>47</v>
      </c>
      <c r="C36" s="35"/>
      <c r="E36" s="34"/>
      <c r="F36" s="6"/>
      <c r="G36" s="7"/>
      <c r="H36" s="7"/>
      <c r="I36" s="7"/>
      <c r="J36" s="35"/>
    </row>
    <row r="37" spans="1:10" ht="12.75">
      <c r="A37" s="36" t="s">
        <v>0</v>
      </c>
      <c r="B37" s="5" t="s">
        <v>48</v>
      </c>
      <c r="C37" s="35"/>
      <c r="E37" s="36" t="s">
        <v>0</v>
      </c>
      <c r="F37" s="5"/>
      <c r="G37" s="40"/>
      <c r="H37" s="40"/>
      <c r="I37" s="40"/>
      <c r="J37" s="41" t="s">
        <v>1</v>
      </c>
    </row>
    <row r="38" spans="1:10" ht="12.75">
      <c r="A38" s="25" t="s">
        <v>52</v>
      </c>
      <c r="B38" s="37">
        <v>761517.78</v>
      </c>
      <c r="C38" s="35"/>
      <c r="E38" s="25" t="s">
        <v>52</v>
      </c>
      <c r="F38" s="37">
        <v>0</v>
      </c>
      <c r="G38" s="37">
        <v>0</v>
      </c>
      <c r="H38" s="37">
        <v>0</v>
      </c>
      <c r="I38" s="37">
        <v>0</v>
      </c>
      <c r="J38" s="42">
        <f>SUM(F38:I38)</f>
        <v>0</v>
      </c>
    </row>
    <row r="39" spans="1:10" ht="13.5" thickBot="1">
      <c r="A39" s="26"/>
      <c r="B39" s="38"/>
      <c r="C39" s="39"/>
      <c r="E39" s="26"/>
      <c r="F39" s="38"/>
      <c r="G39" s="38"/>
      <c r="H39" s="38"/>
      <c r="I39" s="38"/>
      <c r="J39" s="39"/>
    </row>
    <row r="41" spans="1:2" ht="15">
      <c r="A41" s="46" t="s">
        <v>63</v>
      </c>
      <c r="B41" s="55">
        <v>124779</v>
      </c>
    </row>
    <row r="42" spans="1:2" ht="15">
      <c r="A42" s="46" t="s">
        <v>64</v>
      </c>
      <c r="B42" s="55">
        <v>255015</v>
      </c>
    </row>
    <row r="43" spans="1:2" ht="15">
      <c r="A43" s="46" t="s">
        <v>65</v>
      </c>
      <c r="B43" s="55">
        <f>SUM(B41:B42)</f>
        <v>379794</v>
      </c>
    </row>
    <row r="45" spans="1:2" ht="15">
      <c r="A45" t="str">
        <f ca="1">CELL("FILENAME")</f>
        <v>G:\internal\FuelContractAccounting\Fuel New\KP\CURRENT\[RPTHEAT RATE CALCULATION.xls]MASTER</v>
      </c>
      <c r="B45" s="56">
        <v>0</v>
      </c>
    </row>
    <row r="47" spans="1:7" s="3" customFormat="1" ht="12.75">
      <c r="A47"/>
      <c r="B47"/>
      <c r="C47"/>
      <c r="D47"/>
      <c r="E47"/>
      <c r="F47"/>
      <c r="G47"/>
    </row>
    <row r="48" spans="1:7" s="3" customFormat="1" ht="12.75">
      <c r="A48" s="61" t="s">
        <v>69</v>
      </c>
      <c r="B48"/>
      <c r="C48"/>
      <c r="D48"/>
      <c r="E48"/>
      <c r="F48"/>
      <c r="G48"/>
    </row>
    <row r="50" spans="1:7" s="13" customFormat="1" ht="12.75">
      <c r="A50"/>
      <c r="B50"/>
      <c r="C50"/>
      <c r="D50"/>
      <c r="E50"/>
      <c r="F50"/>
      <c r="G50"/>
    </row>
    <row r="51" spans="1:7" s="13" customFormat="1" ht="12.75">
      <c r="A51"/>
      <c r="B51"/>
      <c r="C51"/>
      <c r="D51"/>
      <c r="E51"/>
      <c r="F51"/>
      <c r="G51"/>
    </row>
    <row r="52" spans="1:6" ht="15">
      <c r="A52" s="23"/>
      <c r="B52" s="23"/>
      <c r="C52" s="23"/>
      <c r="D52" s="23"/>
      <c r="E52" s="23"/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23"/>
      <c r="B56" s="23"/>
      <c r="C56" s="23"/>
      <c r="D56" s="23"/>
      <c r="E56" s="23"/>
      <c r="F56" s="23"/>
    </row>
  </sheetData>
  <sheetProtection/>
  <mergeCells count="8">
    <mergeCell ref="A27:F27"/>
    <mergeCell ref="B29:H29"/>
    <mergeCell ref="A7:F7"/>
    <mergeCell ref="A2:J2"/>
    <mergeCell ref="A3:J3"/>
    <mergeCell ref="A4:J4"/>
    <mergeCell ref="A20:H20"/>
    <mergeCell ref="A14:J14"/>
  </mergeCells>
  <printOptions horizontalCentered="1" verticalCentered="1"/>
  <pageMargins left="0.25" right="0.25" top="0.65" bottom="0.68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5.28125" style="0" bestFit="1" customWidth="1"/>
    <col min="2" max="2" width="17.28125" style="0" customWidth="1"/>
    <col min="3" max="3" width="2.28125" style="0" bestFit="1" customWidth="1"/>
    <col min="4" max="4" width="12.28125" style="0" bestFit="1" customWidth="1"/>
  </cols>
  <sheetData>
    <row r="1" spans="1:2" ht="12.75">
      <c r="A1" s="67" t="s">
        <v>51</v>
      </c>
      <c r="B1" s="67"/>
    </row>
    <row r="2" spans="1:2" ht="12.75">
      <c r="A2" s="67" t="s">
        <v>29</v>
      </c>
      <c r="B2" s="67"/>
    </row>
    <row r="3" spans="1:2" ht="12.75">
      <c r="A3" s="69" t="str">
        <f>+INPUT!A4</f>
        <v>DECEMBER 2013</v>
      </c>
      <c r="B3" s="69"/>
    </row>
    <row r="5" spans="1:2" ht="12.75">
      <c r="A5" s="3"/>
      <c r="B5" s="4" t="s">
        <v>55</v>
      </c>
    </row>
    <row r="6" spans="1:2" ht="12.75">
      <c r="A6" s="5" t="s">
        <v>28</v>
      </c>
      <c r="B6" s="5" t="s">
        <v>56</v>
      </c>
    </row>
    <row r="7" spans="1:3" ht="12.75">
      <c r="A7" t="s">
        <v>39</v>
      </c>
      <c r="B7" s="63">
        <v>762784.03</v>
      </c>
      <c r="C7" s="43" t="s">
        <v>40</v>
      </c>
    </row>
    <row r="9" spans="1:2" ht="12.75">
      <c r="A9" t="s">
        <v>30</v>
      </c>
      <c r="B9" s="13">
        <f>+INPUT!F11</f>
        <v>82005.75</v>
      </c>
    </row>
    <row r="10" spans="1:2" ht="12.75">
      <c r="A10" t="s">
        <v>31</v>
      </c>
      <c r="B10" s="13">
        <f>+INPUT!C11</f>
        <v>0</v>
      </c>
    </row>
    <row r="11" spans="1:2" ht="12.75">
      <c r="A11" t="s">
        <v>37</v>
      </c>
      <c r="B11" s="13">
        <f>(+INPUT!B24+INPUT!C24)*-1</f>
        <v>78584</v>
      </c>
    </row>
    <row r="12" spans="1:2" ht="12.75">
      <c r="A12" t="s">
        <v>32</v>
      </c>
      <c r="B12" s="16">
        <f>SUM(B9:B11)</f>
        <v>160589.75</v>
      </c>
    </row>
    <row r="14" spans="1:2" ht="12.75">
      <c r="A14" t="s">
        <v>36</v>
      </c>
      <c r="B14" s="16">
        <f>+B7+B12</f>
        <v>923373.78</v>
      </c>
    </row>
    <row r="16" spans="1:2" ht="12.75">
      <c r="A16" t="s">
        <v>33</v>
      </c>
      <c r="B16" s="13">
        <f>+INPUT!H17</f>
        <v>161856</v>
      </c>
    </row>
    <row r="17" spans="1:2" ht="12.75">
      <c r="A17" t="s">
        <v>34</v>
      </c>
      <c r="B17" s="13">
        <f>+INPUT!I17</f>
        <v>0</v>
      </c>
    </row>
    <row r="18" spans="1:2" ht="12.75">
      <c r="A18" t="s">
        <v>58</v>
      </c>
      <c r="B18" s="13">
        <f>+INPUT!J17+INPUT!J38</f>
        <v>0</v>
      </c>
    </row>
    <row r="19" spans="2:6" ht="12.75">
      <c r="B19" s="13">
        <v>0</v>
      </c>
      <c r="F19" s="13"/>
    </row>
    <row r="20" spans="1:2" ht="12.75">
      <c r="A20" t="s">
        <v>35</v>
      </c>
      <c r="B20" s="16">
        <f>SUM(B16:B19)</f>
        <v>161856</v>
      </c>
    </row>
    <row r="22" spans="1:4" ht="13.5" thickBot="1">
      <c r="A22" t="s">
        <v>38</v>
      </c>
      <c r="B22" s="62">
        <f>+B14-B20</f>
        <v>761517.78</v>
      </c>
      <c r="D22" s="57"/>
    </row>
    <row r="23" spans="1:2" ht="13.5" thickTop="1">
      <c r="A23" s="4"/>
      <c r="B23" s="4"/>
    </row>
    <row r="24" spans="1:2" ht="13.5" thickBot="1">
      <c r="A24" s="17"/>
      <c r="B24" s="6"/>
    </row>
    <row r="25" spans="1:2" ht="12.75">
      <c r="A25" s="24" t="s">
        <v>41</v>
      </c>
      <c r="B25" s="47">
        <f>+INPUT!H31</f>
        <v>11346</v>
      </c>
    </row>
    <row r="26" spans="1:2" ht="12.75">
      <c r="A26" s="25" t="s">
        <v>42</v>
      </c>
      <c r="B26" s="44">
        <f>+INPUT!I31</f>
        <v>13.05</v>
      </c>
    </row>
    <row r="27" spans="1:2" ht="13.5" thickBot="1">
      <c r="A27" s="26" t="s">
        <v>44</v>
      </c>
      <c r="B27" s="45">
        <f>+INPUT!J31</f>
        <v>0.86</v>
      </c>
    </row>
    <row r="29" spans="2:7" ht="12.75">
      <c r="B29" s="20"/>
      <c r="C29" s="20"/>
      <c r="D29" s="20"/>
      <c r="E29" s="20"/>
      <c r="F29" s="20"/>
      <c r="G29" s="20"/>
    </row>
    <row r="30" spans="2:7" ht="12.75">
      <c r="B30" s="20"/>
      <c r="C30" s="20"/>
      <c r="D30" s="20"/>
      <c r="E30" s="20"/>
      <c r="F30" s="20"/>
      <c r="G30" s="20"/>
    </row>
    <row r="34" ht="12.75">
      <c r="A34" s="21" t="s">
        <v>54</v>
      </c>
    </row>
    <row r="35" ht="12.75">
      <c r="A35" s="27" t="s">
        <v>53</v>
      </c>
    </row>
    <row r="41" ht="12.75">
      <c r="A41" t="str">
        <f ca="1">CELL("FILENAME")</f>
        <v>G:\internal\FuelContractAccounting\Fuel New\KP\CURRENT\[RPTHEAT RATE CALCULATION.xls]MASTER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67" t="s">
        <v>51</v>
      </c>
      <c r="B1" s="67"/>
      <c r="C1" s="67"/>
      <c r="D1" s="67"/>
    </row>
    <row r="2" spans="1:4" ht="12.75">
      <c r="A2" s="67" t="s">
        <v>46</v>
      </c>
      <c r="B2" s="67"/>
      <c r="C2" s="67"/>
      <c r="D2" s="67"/>
    </row>
    <row r="3" spans="1:4" ht="12.75">
      <c r="A3" s="69" t="str">
        <f>+INPUT!A4</f>
        <v>DECEMBER 2013</v>
      </c>
      <c r="B3" s="69"/>
      <c r="C3" s="69"/>
      <c r="D3" s="69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22</v>
      </c>
      <c r="C6" s="4" t="s">
        <v>23</v>
      </c>
      <c r="D6" s="4" t="s">
        <v>25</v>
      </c>
    </row>
    <row r="7" spans="1:4" ht="12.75">
      <c r="A7" s="5" t="s">
        <v>0</v>
      </c>
      <c r="B7" s="5" t="s">
        <v>26</v>
      </c>
      <c r="C7" s="5" t="s">
        <v>45</v>
      </c>
      <c r="D7" s="58" t="s">
        <v>2</v>
      </c>
    </row>
    <row r="8" spans="1:4" ht="12.75">
      <c r="A8" t="s">
        <v>52</v>
      </c>
      <c r="B8" s="15">
        <f>+'TONS INVENTORY'!B22</f>
        <v>761517.78</v>
      </c>
      <c r="C8" s="22">
        <f>+INPUT!B38</f>
        <v>761517.78</v>
      </c>
      <c r="D8" s="59">
        <f>+B8-C8</f>
        <v>0</v>
      </c>
    </row>
    <row r="9" spans="2:4" ht="12.75">
      <c r="B9" s="18"/>
      <c r="C9" s="18"/>
      <c r="D9" s="18"/>
    </row>
    <row r="10" spans="2:4" ht="12.75">
      <c r="B10" s="18"/>
      <c r="C10" s="18"/>
      <c r="D10" s="18"/>
    </row>
    <row r="11" spans="2:4" ht="12.75">
      <c r="B11" s="3"/>
      <c r="C11" s="3"/>
      <c r="D11" s="3"/>
    </row>
    <row r="12" spans="2:4" ht="12.75">
      <c r="B12" s="6" t="s">
        <v>22</v>
      </c>
      <c r="C12" s="4" t="s">
        <v>23</v>
      </c>
      <c r="D12" s="4" t="s">
        <v>25</v>
      </c>
    </row>
    <row r="13" spans="1:4" ht="12.75">
      <c r="A13" s="5" t="s">
        <v>0</v>
      </c>
      <c r="B13" s="5" t="s">
        <v>26</v>
      </c>
      <c r="C13" s="5" t="s">
        <v>24</v>
      </c>
      <c r="D13" s="58" t="s">
        <v>2</v>
      </c>
    </row>
    <row r="14" spans="1:4" ht="12.75">
      <c r="A14" t="str">
        <f>+A8</f>
        <v>BIG SANDY</v>
      </c>
      <c r="B14" s="13">
        <f>+B8</f>
        <v>761517.78</v>
      </c>
      <c r="C14" s="11">
        <f>+'[2]BIG SANDY'!$B$22</f>
        <v>761517.78</v>
      </c>
      <c r="D14" s="60">
        <f>+B14-C14</f>
        <v>0</v>
      </c>
    </row>
    <row r="25" ht="12.75">
      <c r="A25" t="str">
        <f ca="1">CELL("FILENAME")</f>
        <v>G:\internal\FuelContractAccounting\Fuel New\KP\CURRENT\[RPTHEAT RATE CALCULATION.xls]MASTER</v>
      </c>
    </row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2013-05-22T17:34:39Z</cp:lastPrinted>
  <dcterms:created xsi:type="dcterms:W3CDTF">2001-04-25T19:13:29Z</dcterms:created>
  <dcterms:modified xsi:type="dcterms:W3CDTF">2014-02-03T20:35:19Z</dcterms:modified>
  <cp:category/>
  <cp:version/>
  <cp:contentType/>
  <cp:contentStatus/>
</cp:coreProperties>
</file>