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720" windowHeight="4200" tabRatio="783" activeTab="7"/>
  </bookViews>
  <sheets>
    <sheet name="UNINVOICED" sheetId="1" r:id="rId1"/>
    <sheet name="INPUT" sheetId="2" r:id="rId2"/>
    <sheet name="FDR INPUT" sheetId="3" r:id="rId3"/>
    <sheet name="EST REC INPUT" sheetId="4" r:id="rId4"/>
    <sheet name="EST REC EOM" sheetId="5" r:id="rId5"/>
    <sheet name="RESET" sheetId="6" r:id="rId6"/>
    <sheet name="RESET DETAIL" sheetId="7" r:id="rId7"/>
    <sheet name="CONTROL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7">'CONTROL'!$A$1:$F$22</definedName>
    <definedName name="_xlnm.Print_Area" localSheetId="3">'EST REC INPUT'!$A$1:$H$27</definedName>
    <definedName name="_xlnm.Print_Area" localSheetId="2">'FDR INPUT'!$A$1:$H$27</definedName>
    <definedName name="_xlnm.Print_Area" localSheetId="1">'INPUT'!$A$1:$O$51</definedName>
    <definedName name="_xlnm.Print_Area" localSheetId="5">'RESET'!$A$1:$S$51</definedName>
    <definedName name="_xlnm.Print_Area" localSheetId="6">'RESET DETAIL'!$A$1:$S$46</definedName>
    <definedName name="_xlnm.Print_Area" localSheetId="0">'UNINVOICED'!$A$1:$K$27</definedName>
    <definedName name="_xlnm.Print_Titles" localSheetId="3">'EST REC INPUT'!$1:$3</definedName>
    <definedName name="_xlnm.Print_Titles" localSheetId="2">'FDR INPUT'!$1:$3</definedName>
    <definedName name="_xlnm.Print_Titles" localSheetId="1">'INPUT'!$1:$3</definedName>
  </definedNames>
  <calcPr fullCalcOnLoad="1"/>
</workbook>
</file>

<file path=xl/sharedStrings.xml><?xml version="1.0" encoding="utf-8"?>
<sst xmlns="http://schemas.openxmlformats.org/spreadsheetml/2006/main" count="419" uniqueCount="115">
  <si>
    <t>PLANT</t>
  </si>
  <si>
    <t>FOB MINE</t>
  </si>
  <si>
    <t>COST</t>
  </si>
  <si>
    <t>TRUCK</t>
  </si>
  <si>
    <t>FREIGHT</t>
  </si>
  <si>
    <t>RAIL</t>
  </si>
  <si>
    <t>BARGE</t>
  </si>
  <si>
    <t>CONVEYOR</t>
  </si>
  <si>
    <t>TRANSFER FEE</t>
  </si>
  <si>
    <t>/ DUMPING</t>
  </si>
  <si>
    <t>TONS BY MINE</t>
  </si>
  <si>
    <t>ACCOUNT</t>
  </si>
  <si>
    <t>1510001</t>
  </si>
  <si>
    <t>CURRENT</t>
  </si>
  <si>
    <t>MTH A/P COAL</t>
  </si>
  <si>
    <t>MTH A/P FRT</t>
  </si>
  <si>
    <t xml:space="preserve">COAL INVOICE </t>
  </si>
  <si>
    <t>AMOUNTS</t>
  </si>
  <si>
    <t>AFFILIATED RESET OF PRIOR MONTH INVOICES NOT PAID INPUT</t>
  </si>
  <si>
    <t>NON-AFFILIATED RESET OF PRIOR MONTH INVOICES NOT PAID INPUT</t>
  </si>
  <si>
    <t>RESET COAL</t>
  </si>
  <si>
    <t>INVOICES</t>
  </si>
  <si>
    <t>RESET FRT</t>
  </si>
  <si>
    <t>CURRENT MO</t>
  </si>
  <si>
    <t>UNINV COAL</t>
  </si>
  <si>
    <t xml:space="preserve">CURRENT MO </t>
  </si>
  <si>
    <t>UNINV FRT</t>
  </si>
  <si>
    <t>RECONCILIATION OF TONS RECEIVED</t>
  </si>
  <si>
    <t>UNLOADED TONS</t>
  </si>
  <si>
    <t>(SUBOFFICE REP)</t>
  </si>
  <si>
    <t>(INPUT TAB)</t>
  </si>
  <si>
    <t>DIFFERENCE</t>
  </si>
  <si>
    <t>S/B CLOSE</t>
  </si>
  <si>
    <t>UNINVOICED COAL INPUT</t>
  </si>
  <si>
    <t>CUR MO</t>
  </si>
  <si>
    <t>PAID</t>
  </si>
  <si>
    <t>FRT TONS</t>
  </si>
  <si>
    <t>UNPAID</t>
  </si>
  <si>
    <t>PREVIOUS MO</t>
  </si>
  <si>
    <t>USE NEXT MO</t>
  </si>
  <si>
    <t xml:space="preserve"> UNINVOICED COAL </t>
  </si>
  <si>
    <t>TOTAL UNINVOICED COAL</t>
  </si>
  <si>
    <t>TOTAL RESET OF PRIOR MONTH INVOICES NOT PAID INPUT</t>
  </si>
  <si>
    <t>AFFILIATED UNINVOICED COAL  (CREDIT ACCT 2340013)</t>
  </si>
  <si>
    <t>DEBIT</t>
  </si>
  <si>
    <t>NON-AFFILIATED UNINVOICED COAL (CREDIT ACCT 2320011)</t>
  </si>
  <si>
    <t>KENTUCKY POWER</t>
  </si>
  <si>
    <t>BIG SANDY</t>
  </si>
  <si>
    <t>TOTAL COAL (FROM FDR2185 COST OF COAL RECEIVED/SHIPPED)</t>
  </si>
  <si>
    <t>AFFILIATED COAL (FROM FDR2185 COST OF COAL RECEIVED/SHIPPED)</t>
  </si>
  <si>
    <t>NON-AFFILIATED COAL (FROM FDR2185 COST OF COAL RECEIVED/SHIPPED)</t>
  </si>
  <si>
    <t>UNINV TOTAL</t>
  </si>
  <si>
    <t>COAL TONS</t>
  </si>
  <si>
    <t>TONS</t>
  </si>
  <si>
    <t xml:space="preserve">RESET COAL </t>
  </si>
  <si>
    <t>CUR MO &amp; PRIOR MO</t>
  </si>
  <si>
    <t>FDR INPUT</t>
  </si>
  <si>
    <t>ESTIMATED RECEIPTS THROUGH END OF MONTH</t>
  </si>
  <si>
    <t>VENDOR NAME</t>
  </si>
  <si>
    <t>CONTRACT/P.O. #</t>
  </si>
  <si>
    <t>FOB $/TON</t>
  </si>
  <si>
    <t>FOB MINE COST</t>
  </si>
  <si>
    <t>RAIL $/TON</t>
  </si>
  <si>
    <t>RAIL COST</t>
  </si>
  <si>
    <t>DUMPING $/TON</t>
  </si>
  <si>
    <t>DUMPING COST</t>
  </si>
  <si>
    <t>TOTAL</t>
  </si>
  <si>
    <t>EST TONS REC</t>
  </si>
  <si>
    <t>TRUCK $/TON</t>
  </si>
  <si>
    <t>TRUCK COST</t>
  </si>
  <si>
    <t>TRUE UP</t>
  </si>
  <si>
    <t>PREVIOUS MONTH</t>
  </si>
  <si>
    <t>RESETUPS</t>
  </si>
  <si>
    <t>CONT/P.O. #</t>
  </si>
  <si>
    <t>SPT CNT</t>
  </si>
  <si>
    <t>MMYY REC</t>
  </si>
  <si>
    <t>1/2 MO</t>
  </si>
  <si>
    <t>MINE #</t>
  </si>
  <si>
    <t>PT</t>
  </si>
  <si>
    <t>TRUCK TONS</t>
  </si>
  <si>
    <t>RAIL TONS</t>
  </si>
  <si>
    <t>NOTE</t>
  </si>
  <si>
    <t>BIG SANDY SPOT</t>
  </si>
  <si>
    <t>BIG SANDY CONTRACT</t>
  </si>
  <si>
    <t>ESTIMATED FUEL RECEIPTS EOM INPUT SUMMARY</t>
  </si>
  <si>
    <t>TOTAL COAL (FROM EST REC EOM TAB)</t>
  </si>
  <si>
    <t>SEE COMMISSION REPORT DETAIL</t>
  </si>
  <si>
    <t>TOTAL COAL COST</t>
  </si>
  <si>
    <t>BARGE $/TON</t>
  </si>
  <si>
    <t>CONTRACT EST RECEIPTS See Commission Reports for Detail</t>
  </si>
  <si>
    <t>SPOT EST RECEIPTS See Commission Reports for Detail</t>
  </si>
  <si>
    <t>COAL COST</t>
  </si>
  <si>
    <t>SEE COMMISSION DETAIL</t>
  </si>
  <si>
    <t>COAL</t>
  </si>
  <si>
    <t>UNINVOICED</t>
  </si>
  <si>
    <t xml:space="preserve">UNINVOICED </t>
  </si>
  <si>
    <t>USED</t>
  </si>
  <si>
    <t>DETAIL</t>
  </si>
  <si>
    <t>COMPARE UNINVOICED</t>
  </si>
  <si>
    <t xml:space="preserve">USE Cur Mo &amp; Prior Month unpaid coal tons </t>
  </si>
  <si>
    <t>for the Previous month coal tons unpaid NEXT MONTH</t>
  </si>
  <si>
    <t>BARGE/TRUCK</t>
  </si>
  <si>
    <t>Test</t>
  </si>
  <si>
    <t>Should be ZERO "0"</t>
  </si>
  <si>
    <t>MUST BE ZERO</t>
  </si>
  <si>
    <t>DIFF</t>
  </si>
  <si>
    <t>UNINVOICED CM</t>
  </si>
  <si>
    <t>UNINVOICED PM</t>
  </si>
  <si>
    <t>PM UNINVOICED</t>
  </si>
  <si>
    <t>COAL TONS UNL</t>
  </si>
  <si>
    <t>ENTER</t>
  </si>
  <si>
    <t>Total Reset</t>
  </si>
  <si>
    <t>DO NOT INCLUDE THIS PORTION ON THE JE IN COMTRAC - IT'S ALREADY IN THE SYSTEM AS UNPAID.</t>
  </si>
  <si>
    <t xml:space="preserve">CSX </t>
  </si>
  <si>
    <t>LIQUID. DAMAGES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</si>
</sst>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mm/dd/yy"/>
    <numFmt numFmtId="168" formatCode="#,##0.000000000000"/>
    <numFmt numFmtId="169" formatCode="#,##0.000_);\(#,##0.000\)"/>
    <numFmt numFmtId="170" formatCode="_(* #,##0.0000_);_(* \(#,##0.0000\);_(* &quot;-&quot;????_);_(@_)"/>
    <numFmt numFmtId="171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4" fillId="33" borderId="0" xfId="0" applyNumberFormat="1" applyFont="1" applyFill="1" applyAlignment="1">
      <alignment/>
    </xf>
    <xf numFmtId="39" fontId="0" fillId="33" borderId="0" xfId="0" applyNumberFormat="1" applyFill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9" fontId="3" fillId="33" borderId="0" xfId="0" applyNumberFormat="1" applyFont="1" applyFill="1" applyAlignment="1">
      <alignment/>
    </xf>
    <xf numFmtId="164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3" xfId="0" applyFont="1" applyFill="1" applyBorder="1" applyAlignment="1">
      <alignment horizontal="center"/>
    </xf>
    <xf numFmtId="39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9" fontId="4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3" fontId="0" fillId="0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67" fontId="0" fillId="0" borderId="11" xfId="0" applyNumberFormat="1" applyBorder="1" applyAlignment="1">
      <alignment horizontal="left"/>
    </xf>
    <xf numFmtId="39" fontId="4" fillId="0" borderId="0" xfId="0" applyNumberFormat="1" applyFont="1" applyBorder="1" applyAlignment="1">
      <alignment/>
    </xf>
    <xf numFmtId="39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39" fontId="0" fillId="0" borderId="21" xfId="0" applyNumberFormat="1" applyBorder="1" applyAlignment="1">
      <alignment/>
    </xf>
    <xf numFmtId="39" fontId="0" fillId="33" borderId="0" xfId="0" applyNumberFormat="1" applyFont="1" applyFill="1" applyAlignment="1">
      <alignment/>
    </xf>
    <xf numFmtId="39" fontId="4" fillId="33" borderId="19" xfId="0" applyNumberFormat="1" applyFont="1" applyFill="1" applyBorder="1" applyAlignment="1">
      <alignment/>
    </xf>
    <xf numFmtId="39" fontId="0" fillId="33" borderId="14" xfId="0" applyNumberFormat="1" applyFill="1" applyBorder="1" applyAlignment="1">
      <alignment/>
    </xf>
    <xf numFmtId="39" fontId="3" fillId="33" borderId="14" xfId="0" applyNumberFormat="1" applyFont="1" applyFill="1" applyBorder="1" applyAlignment="1">
      <alignment/>
    </xf>
    <xf numFmtId="39" fontId="0" fillId="33" borderId="20" xfId="0" applyNumberFormat="1" applyFill="1" applyBorder="1" applyAlignment="1">
      <alignment/>
    </xf>
    <xf numFmtId="39" fontId="0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3" fillId="0" borderId="0" xfId="42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39" fontId="3" fillId="0" borderId="0" xfId="0" applyNumberFormat="1" applyFont="1" applyBorder="1" applyAlignment="1">
      <alignment/>
    </xf>
    <xf numFmtId="43" fontId="0" fillId="0" borderId="25" xfId="0" applyNumberFormat="1" applyFill="1" applyBorder="1" applyAlignment="1">
      <alignment/>
    </xf>
    <xf numFmtId="39" fontId="0" fillId="33" borderId="25" xfId="0" applyNumberFormat="1" applyFill="1" applyBorder="1" applyAlignment="1">
      <alignment/>
    </xf>
    <xf numFmtId="39" fontId="0" fillId="0" borderId="25" xfId="0" applyNumberFormat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165" fontId="4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Fill="1" applyAlignment="1">
      <alignment/>
    </xf>
    <xf numFmtId="0" fontId="0" fillId="0" borderId="26" xfId="0" applyFill="1" applyBorder="1" applyAlignment="1">
      <alignment/>
    </xf>
    <xf numFmtId="43" fontId="0" fillId="0" borderId="26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9" fontId="3" fillId="33" borderId="2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3" fontId="4" fillId="0" borderId="16" xfId="42" applyFont="1" applyFill="1" applyBorder="1" applyAlignment="1">
      <alignment/>
    </xf>
    <xf numFmtId="43" fontId="3" fillId="0" borderId="16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167" fontId="0" fillId="0" borderId="0" xfId="0" applyNumberFormat="1" applyFill="1" applyAlignment="1">
      <alignment horizontal="left"/>
    </xf>
    <xf numFmtId="0" fontId="0" fillId="33" borderId="0" xfId="0" applyFill="1" applyAlignment="1">
      <alignment/>
    </xf>
    <xf numFmtId="39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43" fontId="0" fillId="0" borderId="21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1" xfId="42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39" fontId="2" fillId="34" borderId="19" xfId="0" applyNumberFormat="1" applyFont="1" applyFill="1" applyBorder="1" applyAlignment="1">
      <alignment/>
    </xf>
    <xf numFmtId="39" fontId="9" fillId="34" borderId="20" xfId="0" applyNumberFormat="1" applyFont="1" applyFill="1" applyBorder="1" applyAlignment="1">
      <alignment/>
    </xf>
    <xf numFmtId="39" fontId="0" fillId="34" borderId="20" xfId="0" applyNumberFormat="1" applyFont="1" applyFill="1" applyBorder="1" applyAlignment="1">
      <alignment/>
    </xf>
    <xf numFmtId="43" fontId="8" fillId="0" borderId="0" xfId="42" applyFont="1" applyAlignment="1">
      <alignment horizontal="right"/>
    </xf>
    <xf numFmtId="39" fontId="4" fillId="34" borderId="0" xfId="0" applyNumberFormat="1" applyFont="1" applyFill="1" applyAlignment="1">
      <alignment/>
    </xf>
    <xf numFmtId="0" fontId="1" fillId="0" borderId="33" xfId="0" applyFont="1" applyBorder="1" applyAlignment="1">
      <alignment/>
    </xf>
    <xf numFmtId="43" fontId="3" fillId="0" borderId="34" xfId="42" applyFont="1" applyBorder="1" applyAlignment="1">
      <alignment/>
    </xf>
    <xf numFmtId="0" fontId="9" fillId="34" borderId="33" xfId="0" applyFont="1" applyFill="1" applyBorder="1" applyAlignment="1">
      <alignment horizontal="center"/>
    </xf>
    <xf numFmtId="39" fontId="8" fillId="34" borderId="34" xfId="0" applyNumberFormat="1" applyFont="1" applyFill="1" applyBorder="1" applyAlignment="1">
      <alignment/>
    </xf>
    <xf numFmtId="39" fontId="4" fillId="0" borderId="14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5" fillId="34" borderId="35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39" fontId="0" fillId="34" borderId="36" xfId="0" applyNumberForma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34" borderId="15" xfId="0" applyFont="1" applyFill="1" applyBorder="1" applyAlignment="1">
      <alignment horizontal="center"/>
    </xf>
    <xf numFmtId="39" fontId="0" fillId="34" borderId="13" xfId="0" applyNumberFormat="1" applyFill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43" fontId="0" fillId="0" borderId="21" xfId="42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0" fontId="0" fillId="34" borderId="20" xfId="59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39" fontId="8" fillId="34" borderId="36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wrapText="1"/>
    </xf>
    <xf numFmtId="0" fontId="9" fillId="35" borderId="35" xfId="0" applyFont="1" applyFill="1" applyBorder="1" applyAlignment="1">
      <alignment/>
    </xf>
    <xf numFmtId="40" fontId="9" fillId="35" borderId="2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39" fontId="3" fillId="34" borderId="2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9" fontId="4" fillId="33" borderId="14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36" borderId="25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9525</xdr:rowOff>
    </xdr:from>
    <xdr:to>
      <xdr:col>14</xdr:col>
      <xdr:colOff>904875</xdr:colOff>
      <xdr:row>26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10887075" y="1657350"/>
          <a:ext cx="67722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K6">
            <v>36326.07</v>
          </cell>
          <cell r="L6">
            <v>2790368.41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J6">
            <v>26206.379999999997</v>
          </cell>
        </row>
      </sheetData>
      <sheetData sheetId="2">
        <row r="3">
          <cell r="A3" t="str">
            <v>NOVEMBER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1">
          <cell r="B11">
            <v>86315.67</v>
          </cell>
          <cell r="G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4">
        <row r="23">
          <cell r="D23">
            <v>86315.67</v>
          </cell>
          <cell r="F23">
            <v>6649171.890000001</v>
          </cell>
          <cell r="G23">
            <v>0</v>
          </cell>
          <cell r="I23">
            <v>2520833.3333333335</v>
          </cell>
        </row>
        <row r="83">
          <cell r="D83">
            <v>0</v>
          </cell>
          <cell r="E83">
            <v>0</v>
          </cell>
          <cell r="F83">
            <v>0</v>
          </cell>
        </row>
      </sheetData>
      <sheetData sheetId="5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</sheetData>
      <sheetData sheetId="6">
        <row r="23">
          <cell r="D23">
            <v>86315.67</v>
          </cell>
          <cell r="E23">
            <v>6649171.890000001</v>
          </cell>
          <cell r="F23">
            <v>0</v>
          </cell>
          <cell r="G23">
            <v>2520833.3333333335</v>
          </cell>
        </row>
      </sheetData>
      <sheetData sheetId="7">
        <row r="22">
          <cell r="G22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</sheetData>
      <sheetData sheetId="8"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</sheetData>
      <sheetData sheetId="9">
        <row r="22">
          <cell r="J22">
            <v>0</v>
          </cell>
        </row>
        <row r="32">
          <cell r="D32">
            <v>0</v>
          </cell>
          <cell r="F32">
            <v>0</v>
          </cell>
          <cell r="H32">
            <v>0</v>
          </cell>
        </row>
      </sheetData>
      <sheetData sheetId="10">
        <row r="21">
          <cell r="I21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</sheetData>
      <sheetData sheetId="11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</sheetData>
      <sheetData sheetId="15">
        <row r="61">
          <cell r="G61">
            <v>0</v>
          </cell>
        </row>
      </sheetData>
      <sheetData sheetId="16">
        <row r="63">
          <cell r="I63">
            <v>6379636.8133333335</v>
          </cell>
        </row>
      </sheetData>
      <sheetData sheetId="17">
        <row r="90">
          <cell r="I9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2">
        <row r="22">
          <cell r="D22">
            <v>0</v>
          </cell>
        </row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7109375" style="0" bestFit="1" customWidth="1"/>
    <col min="2" max="8" width="14.7109375" style="0" customWidth="1"/>
    <col min="9" max="9" width="17.8515625" style="0" bestFit="1" customWidth="1"/>
    <col min="10" max="11" width="14.7109375" style="0" customWidth="1"/>
    <col min="12" max="12" width="12.28125" style="0" bestFit="1" customWidth="1"/>
    <col min="13" max="13" width="14.140625" style="0" bestFit="1" customWidth="1"/>
    <col min="14" max="14" width="13.421875" style="0" bestFit="1" customWidth="1"/>
  </cols>
  <sheetData>
    <row r="1" spans="1:10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166" t="str">
        <f>+INPUT!A3</f>
        <v>NOVEMBER 2013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20" t="s">
        <v>41</v>
      </c>
      <c r="B6" s="11"/>
      <c r="C6" s="11"/>
      <c r="D6" s="11"/>
      <c r="E6" s="11"/>
      <c r="F6" s="11"/>
      <c r="G6" s="11"/>
      <c r="H6" s="11"/>
      <c r="I6" s="11"/>
      <c r="J6" s="11"/>
    </row>
    <row r="7" spans="1:4" ht="12.75">
      <c r="A7" s="2"/>
      <c r="B7" s="2"/>
      <c r="C7" s="1"/>
      <c r="D7" s="1"/>
    </row>
    <row r="8" spans="1:11" ht="13.5" thickBot="1">
      <c r="A8" s="3"/>
      <c r="B8" s="3"/>
      <c r="C8" s="4" t="s">
        <v>1</v>
      </c>
      <c r="D8" s="4"/>
      <c r="E8" s="4" t="s">
        <v>13</v>
      </c>
      <c r="F8" s="4" t="s">
        <v>13</v>
      </c>
      <c r="G8" s="4" t="s">
        <v>20</v>
      </c>
      <c r="H8" s="4" t="s">
        <v>22</v>
      </c>
      <c r="I8" s="4" t="s">
        <v>23</v>
      </c>
      <c r="J8" s="4" t="s">
        <v>25</v>
      </c>
      <c r="K8" s="4" t="s">
        <v>25</v>
      </c>
    </row>
    <row r="9" spans="1:14" ht="12.75">
      <c r="A9" s="5" t="s">
        <v>0</v>
      </c>
      <c r="B9" s="5" t="s">
        <v>11</v>
      </c>
      <c r="C9" s="5" t="s">
        <v>2</v>
      </c>
      <c r="D9" s="5" t="s">
        <v>4</v>
      </c>
      <c r="E9" s="5" t="s">
        <v>14</v>
      </c>
      <c r="F9" s="5" t="s">
        <v>15</v>
      </c>
      <c r="G9" s="5" t="s">
        <v>21</v>
      </c>
      <c r="H9" s="5" t="s">
        <v>21</v>
      </c>
      <c r="I9" s="5" t="s">
        <v>24</v>
      </c>
      <c r="J9" s="5" t="s">
        <v>26</v>
      </c>
      <c r="K9" s="5" t="s">
        <v>51</v>
      </c>
      <c r="M9" s="117" t="s">
        <v>102</v>
      </c>
      <c r="N9" s="118" t="s">
        <v>104</v>
      </c>
    </row>
    <row r="10" spans="1:14" ht="13.5" thickBot="1">
      <c r="A10" s="21" t="s">
        <v>47</v>
      </c>
      <c r="B10" s="10" t="s">
        <v>12</v>
      </c>
      <c r="C10" s="51">
        <f>+INPUT!C10</f>
        <v>6649171.890000001</v>
      </c>
      <c r="D10" s="8">
        <f>+INPUT!D10+INPUT!E10+INPUT!F10+INPUT!G10+INPUT!H10</f>
        <v>2520833.3333333335</v>
      </c>
      <c r="E10" s="9">
        <f>+'[1]BIG SANDY CM'!$L$6+'[1]BIG SANDY CM'!$M$6</f>
        <v>2790368.41</v>
      </c>
      <c r="F10" s="9">
        <f>+'[1]BIG SANDY CM'!$O$6+'[1]BIG SANDY CM'!$P$6</f>
        <v>0</v>
      </c>
      <c r="G10" s="8">
        <f>+INPUT!C32</f>
        <v>0</v>
      </c>
      <c r="H10" s="8">
        <f>+INPUT!D32</f>
        <v>0</v>
      </c>
      <c r="I10" s="8">
        <f>+C10-E10+G10</f>
        <v>3858803.4800000004</v>
      </c>
      <c r="J10" s="8">
        <f>+D10-F10+H10</f>
        <v>2520833.3333333335</v>
      </c>
      <c r="K10" s="16">
        <f>+I10+J10</f>
        <v>6379636.813333334</v>
      </c>
      <c r="M10" s="119">
        <f>+'[3]RECEIPTS SPOT'!$I$90+'[3]RECEIPTS CONT'!$I$63</f>
        <v>6379636.8133333335</v>
      </c>
      <c r="N10" s="120">
        <f>+K10-M10</f>
        <v>0</v>
      </c>
    </row>
    <row r="11" spans="11:14" ht="12.75">
      <c r="K11" s="12"/>
      <c r="M11" s="60"/>
      <c r="N11" s="60"/>
    </row>
    <row r="13" spans="1:10" ht="12.75">
      <c r="A13" s="164" t="s">
        <v>43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4" ht="12.75">
      <c r="A14" s="2"/>
      <c r="B14" s="2"/>
      <c r="C14" s="1"/>
      <c r="D14" s="1"/>
    </row>
    <row r="15" spans="1:11" ht="12.75">
      <c r="A15" s="3"/>
      <c r="B15" s="4" t="s">
        <v>44</v>
      </c>
      <c r="C15" s="4" t="s">
        <v>1</v>
      </c>
      <c r="D15" s="4"/>
      <c r="E15" s="4" t="s">
        <v>13</v>
      </c>
      <c r="F15" s="4" t="s">
        <v>13</v>
      </c>
      <c r="G15" s="4" t="s">
        <v>20</v>
      </c>
      <c r="H15" s="4" t="s">
        <v>22</v>
      </c>
      <c r="I15" s="4" t="s">
        <v>23</v>
      </c>
      <c r="J15" s="4" t="s">
        <v>25</v>
      </c>
      <c r="K15" s="4" t="s">
        <v>25</v>
      </c>
    </row>
    <row r="16" spans="1:11" ht="12.75">
      <c r="A16" s="5" t="s">
        <v>0</v>
      </c>
      <c r="B16" s="5" t="s">
        <v>11</v>
      </c>
      <c r="C16" s="5" t="s">
        <v>2</v>
      </c>
      <c r="D16" s="5" t="s">
        <v>4</v>
      </c>
      <c r="E16" s="5" t="s">
        <v>14</v>
      </c>
      <c r="F16" s="5" t="s">
        <v>15</v>
      </c>
      <c r="G16" s="5" t="s">
        <v>21</v>
      </c>
      <c r="H16" s="5" t="s">
        <v>21</v>
      </c>
      <c r="I16" s="5" t="s">
        <v>24</v>
      </c>
      <c r="J16" s="5" t="s">
        <v>26</v>
      </c>
      <c r="K16" s="5" t="s">
        <v>51</v>
      </c>
    </row>
    <row r="17" spans="1:11" ht="12.75">
      <c r="A17" s="21" t="s">
        <v>47</v>
      </c>
      <c r="B17" s="10" t="s">
        <v>12</v>
      </c>
      <c r="C17" s="8">
        <f>+INPUT!C17</f>
        <v>0</v>
      </c>
      <c r="D17" s="8">
        <f>+INPUT!D17+INPUT!E17+INPUT!F17+INPUT!G17+INPUT!H17</f>
        <v>0</v>
      </c>
      <c r="E17" s="9">
        <f>+'[1]BIG SANDY CM'!$M$6</f>
        <v>0</v>
      </c>
      <c r="F17" s="9">
        <f>+'[1]BIG SANDY CM'!$P$6</f>
        <v>0</v>
      </c>
      <c r="G17" s="8">
        <f>+INPUT!B40</f>
        <v>0</v>
      </c>
      <c r="H17" s="8">
        <f>+INPUT!C40</f>
        <v>0</v>
      </c>
      <c r="I17" s="8">
        <f>+C17-E17+G17</f>
        <v>0</v>
      </c>
      <c r="J17" s="8">
        <f>+D17-F17+H17</f>
        <v>0</v>
      </c>
      <c r="K17" s="16">
        <f>+I17+J17</f>
        <v>0</v>
      </c>
    </row>
    <row r="20" spans="1:10" ht="12.75">
      <c r="A20" s="164" t="s">
        <v>45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4" ht="12.75">
      <c r="A21" s="2"/>
      <c r="B21" s="2"/>
      <c r="C21" s="1"/>
      <c r="D21" s="1"/>
    </row>
    <row r="22" spans="1:11" ht="12.75">
      <c r="A22" s="3"/>
      <c r="B22" s="4" t="s">
        <v>44</v>
      </c>
      <c r="C22" s="4" t="s">
        <v>1</v>
      </c>
      <c r="D22" s="4"/>
      <c r="E22" s="4" t="s">
        <v>13</v>
      </c>
      <c r="F22" s="4" t="s">
        <v>13</v>
      </c>
      <c r="G22" s="4" t="s">
        <v>20</v>
      </c>
      <c r="H22" s="4" t="s">
        <v>22</v>
      </c>
      <c r="I22" s="4" t="s">
        <v>23</v>
      </c>
      <c r="J22" s="4" t="s">
        <v>25</v>
      </c>
      <c r="K22" s="4" t="s">
        <v>25</v>
      </c>
    </row>
    <row r="23" spans="1:11" ht="12.75">
      <c r="A23" s="5" t="s">
        <v>0</v>
      </c>
      <c r="B23" s="5" t="s">
        <v>11</v>
      </c>
      <c r="C23" s="5" t="s">
        <v>2</v>
      </c>
      <c r="D23" s="5" t="s">
        <v>4</v>
      </c>
      <c r="E23" s="5" t="s">
        <v>14</v>
      </c>
      <c r="F23" s="5" t="s">
        <v>15</v>
      </c>
      <c r="G23" s="5" t="s">
        <v>21</v>
      </c>
      <c r="H23" s="5" t="s">
        <v>21</v>
      </c>
      <c r="I23" s="5" t="s">
        <v>24</v>
      </c>
      <c r="J23" s="5" t="s">
        <v>26</v>
      </c>
      <c r="K23" s="5" t="s">
        <v>51</v>
      </c>
    </row>
    <row r="24" spans="1:11" ht="12.75">
      <c r="A24" s="21" t="s">
        <v>47</v>
      </c>
      <c r="B24" s="10" t="s">
        <v>12</v>
      </c>
      <c r="C24" s="8">
        <f aca="true" t="shared" si="0" ref="C24:H24">+C10-C17</f>
        <v>6649171.890000001</v>
      </c>
      <c r="D24" s="8">
        <f t="shared" si="0"/>
        <v>2520833.3333333335</v>
      </c>
      <c r="E24" s="8">
        <f t="shared" si="0"/>
        <v>2790368.41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>+C24-E24+G24</f>
        <v>3858803.4800000004</v>
      </c>
      <c r="J24" s="8">
        <f>+D24-F24+H24</f>
        <v>2520833.3333333335</v>
      </c>
      <c r="K24" s="16">
        <f>+I24+J24</f>
        <v>6379636.813333334</v>
      </c>
    </row>
    <row r="27" ht="12.75">
      <c r="A27" t="str">
        <f ca="1">CELL("FILENAME")</f>
        <v>G:\internal\FuelContractAccounting\Fuel New\KP\CURRENT\[RPT03RAILALLOCATION.xls]MASTER</v>
      </c>
    </row>
  </sheetData>
  <sheetProtection/>
  <mergeCells count="5">
    <mergeCell ref="A13:J13"/>
    <mergeCell ref="A20:J20"/>
    <mergeCell ref="A1:J1"/>
    <mergeCell ref="A2:J2"/>
    <mergeCell ref="A3:J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&amp;A 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G1">
      <selection activeCell="J32" sqref="J32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7.28125" style="0" customWidth="1"/>
    <col min="9" max="9" width="14.7109375" style="0" customWidth="1"/>
    <col min="10" max="10" width="17.00390625" style="0" bestFit="1" customWidth="1"/>
    <col min="11" max="11" width="16.7109375" style="0" customWidth="1"/>
    <col min="12" max="12" width="22.28125" style="0" bestFit="1" customWidth="1"/>
    <col min="13" max="13" width="13.57421875" style="0" customWidth="1"/>
    <col min="14" max="14" width="12.00390625" style="0" customWidth="1"/>
    <col min="15" max="15" width="20.57421875" style="0" bestFit="1" customWidth="1"/>
    <col min="16" max="16" width="3.57421875" style="0" customWidth="1"/>
    <col min="17" max="18" width="10.28125" style="0" bestFit="1" customWidth="1"/>
  </cols>
  <sheetData>
    <row r="1" spans="1:16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4"/>
    </row>
    <row r="2" spans="1:16" ht="12.75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4"/>
    </row>
    <row r="3" spans="1:16" ht="12.75">
      <c r="A3" s="170" t="str">
        <f>+'[1]AP DIST CONTROL'!$A$3:$B$3</f>
        <v>NOVEMBER 2013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12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ht="13.5" thickBot="1"/>
    <row r="6" spans="1:16" ht="13.5" thickBot="1">
      <c r="A6" s="164" t="s">
        <v>48</v>
      </c>
      <c r="B6" s="164"/>
      <c r="C6" s="164"/>
      <c r="D6" s="164"/>
      <c r="E6" s="164"/>
      <c r="F6" s="164"/>
      <c r="G6" s="164"/>
      <c r="H6" s="164"/>
      <c r="I6" s="167" t="s">
        <v>39</v>
      </c>
      <c r="J6" s="169"/>
      <c r="K6" s="169"/>
      <c r="L6" s="168"/>
      <c r="M6" s="169" t="s">
        <v>39</v>
      </c>
      <c r="N6" s="169"/>
      <c r="O6" s="168"/>
      <c r="P6" s="6"/>
    </row>
    <row r="7" spans="1:18" ht="12.75">
      <c r="A7" s="2"/>
      <c r="B7" s="2"/>
      <c r="C7" s="1"/>
      <c r="D7" s="1"/>
      <c r="I7" s="17" t="s">
        <v>34</v>
      </c>
      <c r="J7" s="6" t="s">
        <v>34</v>
      </c>
      <c r="K7" s="155" t="s">
        <v>55</v>
      </c>
      <c r="L7" s="22"/>
      <c r="M7" s="6" t="s">
        <v>34</v>
      </c>
      <c r="N7" s="6" t="s">
        <v>34</v>
      </c>
      <c r="O7" s="22" t="s">
        <v>55</v>
      </c>
      <c r="P7" s="26"/>
      <c r="Q7" s="167"/>
      <c r="R7" s="168"/>
    </row>
    <row r="8" spans="1:18" ht="12.75">
      <c r="A8" s="3"/>
      <c r="B8" s="3"/>
      <c r="C8" s="4" t="s">
        <v>1</v>
      </c>
      <c r="D8" s="4" t="s">
        <v>5</v>
      </c>
      <c r="E8" s="4" t="s">
        <v>101</v>
      </c>
      <c r="F8" s="4"/>
      <c r="G8" s="4" t="s">
        <v>7</v>
      </c>
      <c r="H8" s="4" t="s">
        <v>113</v>
      </c>
      <c r="I8" s="17" t="s">
        <v>35</v>
      </c>
      <c r="J8" s="6" t="s">
        <v>37</v>
      </c>
      <c r="K8" s="22" t="s">
        <v>37</v>
      </c>
      <c r="L8" s="22"/>
      <c r="M8" s="6" t="s">
        <v>35</v>
      </c>
      <c r="N8" s="6" t="s">
        <v>37</v>
      </c>
      <c r="O8" s="22" t="s">
        <v>37</v>
      </c>
      <c r="P8" s="26"/>
      <c r="Q8" s="34"/>
      <c r="R8" s="114"/>
    </row>
    <row r="9" spans="1:1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114</v>
      </c>
      <c r="I9" s="18" t="s">
        <v>36</v>
      </c>
      <c r="J9" s="5" t="s">
        <v>36</v>
      </c>
      <c r="K9" s="24" t="s">
        <v>36</v>
      </c>
      <c r="L9" s="24"/>
      <c r="M9" s="5" t="s">
        <v>52</v>
      </c>
      <c r="N9" s="5" t="s">
        <v>52</v>
      </c>
      <c r="O9" s="24" t="s">
        <v>52</v>
      </c>
      <c r="P9" s="26"/>
      <c r="Q9" s="34"/>
      <c r="R9" s="114"/>
    </row>
    <row r="10" spans="1:18" ht="13.5" thickBot="1">
      <c r="A10" s="21" t="s">
        <v>47</v>
      </c>
      <c r="B10" s="9">
        <f>+'[3]UNIV INPUT CONT'!$D$23+'[3]UNIV INPUT SPOT'!$D$32</f>
        <v>86315.67</v>
      </c>
      <c r="C10" s="9">
        <f>+'[3]UNIV INPUT CONT'!$F$23+'[3]UNIV INPUT SPOT'!$F$32+'[3]RECPT INPUT SPOT'!$G$61</f>
        <v>6649171.890000001</v>
      </c>
      <c r="D10" s="9">
        <f>+'[3]UNIV INPUT CONT'!$G$23+'[3]UNIV INPUT SPOT'!$G$32</f>
        <v>0</v>
      </c>
      <c r="E10" s="13"/>
      <c r="F10" s="79"/>
      <c r="G10" s="13"/>
      <c r="H10" s="9">
        <f>+'[3]UNIV INPUT CONT'!$I$23+'[3]UNIV INPUT SPOT'!$I$32</f>
        <v>2520833.3333333335</v>
      </c>
      <c r="I10" s="47"/>
      <c r="J10" s="156"/>
      <c r="K10" s="156"/>
      <c r="L10" s="50"/>
      <c r="M10" s="27">
        <f>+'[1]BIG SANDY CM'!$K$6</f>
        <v>36326.07</v>
      </c>
      <c r="N10" s="23">
        <f>+B10-M10</f>
        <v>49989.6</v>
      </c>
      <c r="O10" s="121">
        <f>+N10+L32</f>
        <v>49989.6</v>
      </c>
      <c r="P10" s="105"/>
      <c r="Q10" s="115"/>
      <c r="R10" s="41"/>
    </row>
    <row r="11" spans="2:18" ht="13.5" thickBot="1">
      <c r="B11" s="16"/>
      <c r="C11" s="16"/>
      <c r="D11" s="16"/>
      <c r="E11" s="16"/>
      <c r="F11" s="16"/>
      <c r="G11" s="16"/>
      <c r="H11" s="16"/>
      <c r="Q11" s="42"/>
      <c r="R11" s="113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15" ht="12.75">
      <c r="A14" s="2"/>
      <c r="B14" s="2"/>
      <c r="C14" s="1"/>
      <c r="D14" s="1"/>
      <c r="O14" s="12"/>
    </row>
    <row r="15" spans="1:8" ht="12.75">
      <c r="A15" s="3"/>
      <c r="B15" s="3"/>
      <c r="C15" s="4" t="s">
        <v>1</v>
      </c>
      <c r="D15" s="4" t="s">
        <v>5</v>
      </c>
      <c r="E15" s="4" t="s">
        <v>101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46"/>
      <c r="G17" s="19"/>
      <c r="H17" s="7">
        <v>0</v>
      </c>
    </row>
    <row r="18" spans="2:16" ht="12.75">
      <c r="B18" s="16"/>
      <c r="C18" s="16"/>
      <c r="D18" s="16"/>
      <c r="E18" s="16"/>
      <c r="F18" s="16"/>
      <c r="G18" s="16"/>
      <c r="H18" s="16"/>
      <c r="M18" s="109" t="s">
        <v>99</v>
      </c>
      <c r="N18" s="110"/>
      <c r="O18" s="106"/>
      <c r="P18" s="35"/>
    </row>
    <row r="19" spans="13:16" ht="12.75">
      <c r="M19" s="111" t="s">
        <v>100</v>
      </c>
      <c r="N19" s="107"/>
      <c r="O19" s="108"/>
      <c r="P19" s="35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1</v>
      </c>
      <c r="D22" s="4" t="s">
        <v>5</v>
      </c>
      <c r="E22" s="4" t="s">
        <v>101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86315.67</v>
      </c>
      <c r="C24" s="8">
        <f t="shared" si="0"/>
        <v>6649171.890000001</v>
      </c>
      <c r="D24" s="8">
        <f t="shared" si="0"/>
        <v>0</v>
      </c>
      <c r="E24" s="46"/>
      <c r="F24" s="90">
        <f>+F10</f>
        <v>0</v>
      </c>
      <c r="G24" s="46"/>
      <c r="H24" s="8">
        <f t="shared" si="0"/>
        <v>2520833.3333333335</v>
      </c>
    </row>
    <row r="27" spans="1:8" ht="13.5" thickBot="1">
      <c r="A27" s="164" t="s">
        <v>42</v>
      </c>
      <c r="B27" s="164"/>
      <c r="C27" s="164"/>
      <c r="D27" s="164"/>
      <c r="E27" s="164"/>
      <c r="F27" s="164"/>
      <c r="G27" s="164"/>
      <c r="H27" s="164"/>
    </row>
    <row r="28" spans="1:12" ht="12.75">
      <c r="A28" s="11"/>
      <c r="B28" s="11"/>
      <c r="C28" s="11"/>
      <c r="I28" s="52"/>
      <c r="J28" s="53"/>
      <c r="K28" s="53"/>
      <c r="L28" s="54"/>
    </row>
    <row r="29" spans="1:12" ht="12.75">
      <c r="A29" s="2"/>
      <c r="B29" s="1"/>
      <c r="C29" s="4"/>
      <c r="I29" s="17" t="s">
        <v>38</v>
      </c>
      <c r="J29" s="35"/>
      <c r="K29" s="35"/>
      <c r="L29" s="36" t="s">
        <v>71</v>
      </c>
    </row>
    <row r="30" spans="1:12" ht="13.5" thickBot="1">
      <c r="A30" s="3"/>
      <c r="B30" s="4" t="s">
        <v>16</v>
      </c>
      <c r="C30" s="4" t="s">
        <v>1</v>
      </c>
      <c r="D30" s="4" t="s">
        <v>5</v>
      </c>
      <c r="I30" s="17" t="s">
        <v>52</v>
      </c>
      <c r="J30" s="6" t="s">
        <v>38</v>
      </c>
      <c r="K30" s="6" t="s">
        <v>38</v>
      </c>
      <c r="L30" s="38" t="s">
        <v>54</v>
      </c>
    </row>
    <row r="31" spans="1:16" ht="12" customHeight="1" thickBot="1">
      <c r="A31" s="5" t="s">
        <v>0</v>
      </c>
      <c r="B31" s="5" t="s">
        <v>17</v>
      </c>
      <c r="C31" s="5" t="s">
        <v>2</v>
      </c>
      <c r="D31" s="5" t="s">
        <v>4</v>
      </c>
      <c r="I31" s="55" t="s">
        <v>37</v>
      </c>
      <c r="J31" s="25" t="s">
        <v>70</v>
      </c>
      <c r="K31" s="25" t="s">
        <v>109</v>
      </c>
      <c r="L31" s="24" t="s">
        <v>53</v>
      </c>
      <c r="O31" s="151" t="s">
        <v>103</v>
      </c>
      <c r="P31" s="116"/>
    </row>
    <row r="32" spans="1:15" ht="13.5" thickBot="1">
      <c r="A32" s="21" t="s">
        <v>47</v>
      </c>
      <c r="B32" s="9">
        <f>+'[3]UNIV INPUT CONT'!$D$83+'[3]UNIV INPUT SPOT'!$D$119</f>
        <v>0</v>
      </c>
      <c r="C32" s="9">
        <f>+'[3]UNIV INPUT CONT'!$E$83+'[3]UNIV INPUT SPOT'!$E$119</f>
        <v>0</v>
      </c>
      <c r="D32" s="123">
        <f>+'[3]UNIV INPUT CONT'!$F$83+'[3]UNIV INPUT SPOT'!$F$119</f>
        <v>0</v>
      </c>
      <c r="I32" s="154">
        <v>26206.38</v>
      </c>
      <c r="J32" s="128">
        <f>+'[2]INPUT'!$G$11</f>
        <v>0</v>
      </c>
      <c r="K32" s="56">
        <f>+'[1]BIG SANDY PM'!$J$6</f>
        <v>26206.379999999997</v>
      </c>
      <c r="L32" s="129">
        <f>+I32+J32-K32</f>
        <v>0</v>
      </c>
      <c r="O32" s="152">
        <f>+RESET!H50+RESET!H26-L32</f>
        <v>0</v>
      </c>
    </row>
    <row r="33" spans="1:15" ht="12.75">
      <c r="A33" s="21"/>
      <c r="B33" s="7"/>
      <c r="C33" s="7"/>
      <c r="D33" s="7"/>
      <c r="E33" s="9"/>
      <c r="F33" s="12"/>
      <c r="G33" s="7"/>
      <c r="H33" s="12"/>
      <c r="L33" s="122"/>
      <c r="O33" s="150"/>
    </row>
    <row r="34" ht="13.5" thickBot="1">
      <c r="O34" s="153"/>
    </row>
    <row r="35" spans="1:15" ht="12.75">
      <c r="A35" s="164" t="s">
        <v>18</v>
      </c>
      <c r="B35" s="164"/>
      <c r="C35" s="164"/>
      <c r="D35" s="164"/>
      <c r="E35" s="164"/>
      <c r="F35" s="164"/>
      <c r="G35" s="164"/>
      <c r="H35" s="164"/>
      <c r="I35" s="158"/>
      <c r="K35" s="139" t="s">
        <v>110</v>
      </c>
      <c r="L35" s="124" t="s">
        <v>108</v>
      </c>
      <c r="O35" s="153"/>
    </row>
    <row r="36" spans="1:15" ht="13.5" thickBot="1">
      <c r="A36" s="11"/>
      <c r="B36" s="11"/>
      <c r="C36" s="11"/>
      <c r="L36" s="125">
        <v>4284441.55</v>
      </c>
      <c r="O36" s="153"/>
    </row>
    <row r="37" spans="2:15" ht="12.75">
      <c r="B37" s="1"/>
      <c r="C37" s="4"/>
      <c r="O37" s="153"/>
    </row>
    <row r="38" spans="1:15" ht="12.75">
      <c r="A38" s="3"/>
      <c r="B38" s="4" t="s">
        <v>16</v>
      </c>
      <c r="C38" s="4" t="s">
        <v>1</v>
      </c>
      <c r="D38" s="4" t="s">
        <v>5</v>
      </c>
      <c r="I38" s="60"/>
      <c r="J38" s="60"/>
      <c r="K38" s="60"/>
      <c r="L38" s="60"/>
      <c r="O38" s="145"/>
    </row>
    <row r="39" spans="1:15" ht="12.75">
      <c r="A39" s="5" t="s">
        <v>0</v>
      </c>
      <c r="B39" s="5" t="s">
        <v>17</v>
      </c>
      <c r="C39" s="5" t="s">
        <v>2</v>
      </c>
      <c r="D39" s="5" t="s">
        <v>4</v>
      </c>
      <c r="I39" s="60"/>
      <c r="J39" s="60"/>
      <c r="K39" s="60"/>
      <c r="L39" s="60"/>
      <c r="O39" s="145"/>
    </row>
    <row r="40" spans="1:12" ht="12.75">
      <c r="A40" s="103" t="s">
        <v>47</v>
      </c>
      <c r="B40" s="46"/>
      <c r="C40" s="46"/>
      <c r="D40" s="104"/>
      <c r="I40" s="26"/>
      <c r="J40" s="60"/>
      <c r="K40" s="60"/>
      <c r="L40" s="60"/>
    </row>
    <row r="41" spans="1:12" ht="12.75">
      <c r="A41" s="21"/>
      <c r="B41" s="7"/>
      <c r="C41" s="7"/>
      <c r="D41" s="78"/>
      <c r="E41" s="79"/>
      <c r="F41" s="80"/>
      <c r="G41" s="81"/>
      <c r="H41" s="80"/>
      <c r="I41" s="26"/>
      <c r="J41" s="26"/>
      <c r="K41" s="26"/>
      <c r="L41" s="26"/>
    </row>
    <row r="42" spans="9:12" ht="12.75">
      <c r="I42" s="26"/>
      <c r="J42" s="26"/>
      <c r="K42" s="26"/>
      <c r="L42" s="26"/>
    </row>
    <row r="43" spans="1:12" ht="12.75">
      <c r="A43" s="164" t="s">
        <v>19</v>
      </c>
      <c r="B43" s="164"/>
      <c r="C43" s="164"/>
      <c r="D43" s="164"/>
      <c r="E43" s="164"/>
      <c r="F43" s="164"/>
      <c r="G43" s="164"/>
      <c r="H43" s="164"/>
      <c r="I43" s="158"/>
      <c r="J43" s="157"/>
      <c r="K43" s="159"/>
      <c r="L43" s="160"/>
    </row>
    <row r="44" spans="1:12" ht="12.75">
      <c r="A44" s="11"/>
      <c r="B44" s="11"/>
      <c r="C44" s="11"/>
      <c r="I44" s="60"/>
      <c r="J44" s="60"/>
      <c r="K44" s="60"/>
      <c r="L44" s="60"/>
    </row>
    <row r="45" spans="1:12" ht="12.75">
      <c r="A45" s="2"/>
      <c r="B45" s="1"/>
      <c r="C45" s="4"/>
      <c r="I45" s="60"/>
      <c r="J45" s="60"/>
      <c r="K45" s="60"/>
      <c r="L45" s="60"/>
    </row>
    <row r="46" spans="1:12" ht="12.75">
      <c r="A46" s="3"/>
      <c r="B46" s="4" t="s">
        <v>16</v>
      </c>
      <c r="C46" s="4" t="s">
        <v>1</v>
      </c>
      <c r="D46" s="4" t="s">
        <v>5</v>
      </c>
      <c r="I46" s="60"/>
      <c r="J46" s="60"/>
      <c r="K46" s="60"/>
      <c r="L46" s="60"/>
    </row>
    <row r="47" spans="1:4" ht="12.75">
      <c r="A47" s="5" t="s">
        <v>0</v>
      </c>
      <c r="B47" s="5" t="s">
        <v>17</v>
      </c>
      <c r="C47" s="5" t="s">
        <v>2</v>
      </c>
      <c r="D47" s="5" t="s">
        <v>4</v>
      </c>
    </row>
    <row r="48" spans="1:4" ht="12.75">
      <c r="A48" s="21" t="s">
        <v>47</v>
      </c>
      <c r="B48" s="8">
        <f>+B32-B40</f>
        <v>0</v>
      </c>
      <c r="C48" s="8">
        <f>+C32-C40</f>
        <v>0</v>
      </c>
      <c r="D48" s="8">
        <f>+D32-D40</f>
        <v>0</v>
      </c>
    </row>
    <row r="51" ht="12.75">
      <c r="A51" t="str">
        <f ca="1">CELL("FILENAME")</f>
        <v>G:\internal\FuelContractAccounting\Fuel New\KP\CURRENT\[RPT03RAILALLOCATION.xls]MASTER</v>
      </c>
    </row>
  </sheetData>
  <sheetProtection/>
  <mergeCells count="12">
    <mergeCell ref="Q7:R7"/>
    <mergeCell ref="M6:O6"/>
    <mergeCell ref="A1:O1"/>
    <mergeCell ref="A3:O3"/>
    <mergeCell ref="A2:O2"/>
    <mergeCell ref="I6:L6"/>
    <mergeCell ref="A35:H35"/>
    <mergeCell ref="A43:H43"/>
    <mergeCell ref="A20:H20"/>
    <mergeCell ref="A6:H6"/>
    <mergeCell ref="A13:H13"/>
    <mergeCell ref="A27:H2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3" r:id="rId2"/>
  <headerFooter alignWithMargins="0">
    <oddFooter>&amp;L&amp;D  &amp;T&amp;C&amp;F  &amp;A&amp;RBE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56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NOVEMBER 2013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48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93</v>
      </c>
      <c r="D8" s="4" t="s">
        <v>3</v>
      </c>
      <c r="E8" s="4" t="s">
        <v>6</v>
      </c>
      <c r="F8" s="4" t="s">
        <v>5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92</v>
      </c>
      <c r="B10" s="79">
        <f>+'[3]UNINV FDR CONT'!$D$23+'[3]UNINV FDR SPOT'!$D$32</f>
        <v>86315.67</v>
      </c>
      <c r="C10" s="79">
        <f>+'[3]UNINV FDR CONT'!$E$23+'[3]UNINV FDR SPOT'!$E$32</f>
        <v>6649171.890000001</v>
      </c>
      <c r="D10" s="46"/>
      <c r="E10" s="19"/>
      <c r="F10" s="79">
        <f>+'[3]UNINV FDR CONT'!$F$23+'[3]UNINV FDR SPOT'!$F$32</f>
        <v>0</v>
      </c>
      <c r="G10" s="19"/>
      <c r="H10" s="9">
        <f>+'[3]UNINV FDR CONT'!$G$23+'[3]UNINV FDR SPOT'!$G$22</f>
        <v>2520833.3333333335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93</v>
      </c>
      <c r="D15" s="4" t="s">
        <v>3</v>
      </c>
      <c r="E15" s="4" t="s">
        <v>6</v>
      </c>
      <c r="F15" s="4" t="s">
        <v>5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93</v>
      </c>
      <c r="D22" s="4" t="s">
        <v>3</v>
      </c>
      <c r="E22" s="4" t="s">
        <v>6</v>
      </c>
      <c r="F22" s="4" t="s">
        <v>5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86315.67</v>
      </c>
      <c r="C24" s="8">
        <f t="shared" si="0"/>
        <v>6649171.890000001</v>
      </c>
      <c r="D24" s="8">
        <f t="shared" si="0"/>
        <v>0</v>
      </c>
      <c r="E24" s="46">
        <f t="shared" si="0"/>
        <v>0</v>
      </c>
      <c r="F24" s="8">
        <f t="shared" si="0"/>
        <v>0</v>
      </c>
      <c r="G24" s="46"/>
      <c r="H24" s="8">
        <f t="shared" si="0"/>
        <v>2520833.3333333335</v>
      </c>
    </row>
    <row r="27" ht="12.75">
      <c r="A27" t="str">
        <f ca="1">CELL("FILENAME")</f>
        <v>G:\internal\FuelContractAccounting\Fuel New\KP\CURRENT\[RPT03RAILALLOCATION.xls]MASTER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84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NOVEMBER 2013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85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66</v>
      </c>
      <c r="D8" s="4" t="s">
        <v>3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91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47</v>
      </c>
      <c r="B10" s="90">
        <f>+'EST REC EOM'!C26</f>
        <v>0</v>
      </c>
      <c r="C10" s="90">
        <f>+'EST REC EOM'!E26</f>
        <v>0</v>
      </c>
      <c r="D10" s="46"/>
      <c r="E10" s="90">
        <f>+'EST REC EOM'!I26</f>
        <v>0</v>
      </c>
      <c r="F10" s="19"/>
      <c r="G10" s="19"/>
      <c r="H10" s="8">
        <f>+'EST REC EOM'!K26</f>
        <v>0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66</v>
      </c>
      <c r="D15" s="4" t="s">
        <v>3</v>
      </c>
      <c r="E15" s="4" t="s">
        <v>6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91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66</v>
      </c>
      <c r="D22" s="4" t="s">
        <v>3</v>
      </c>
      <c r="E22" s="4" t="s">
        <v>5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91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0</v>
      </c>
      <c r="C24" s="8">
        <f t="shared" si="0"/>
        <v>0</v>
      </c>
      <c r="D24" s="8">
        <f t="shared" si="0"/>
        <v>0</v>
      </c>
      <c r="E24" s="8">
        <f t="shared" si="0"/>
        <v>0</v>
      </c>
      <c r="F24" s="46"/>
      <c r="G24" s="46"/>
      <c r="H24" s="8">
        <f t="shared" si="0"/>
        <v>0</v>
      </c>
    </row>
    <row r="27" ht="12.75">
      <c r="A27" t="str">
        <f ca="1">CELL("FILENAME")</f>
        <v>G:\internal\FuelContractAccounting\Fuel New\KP\CURRENT\[RPT03RAILALLOCATION.xls]MASTER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6.7109375" style="0" bestFit="1" customWidth="1"/>
    <col min="2" max="2" width="17.421875" style="0" bestFit="1" customWidth="1"/>
    <col min="3" max="3" width="19.8515625" style="0" bestFit="1" customWidth="1"/>
    <col min="4" max="8" width="15.7109375" style="0" customWidth="1"/>
    <col min="9" max="9" width="20.28125" style="0" bestFit="1" customWidth="1"/>
    <col min="10" max="11" width="15.7109375" style="0" customWidth="1"/>
  </cols>
  <sheetData>
    <row r="1" spans="1:11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72" t="str">
        <f>+INPUT!A3</f>
        <v>NOVEMBER 2013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ht="12.75">
      <c r="A5" s="1" t="s">
        <v>47</v>
      </c>
    </row>
    <row r="6" spans="1:11" ht="12.75">
      <c r="A6" s="31" t="s">
        <v>58</v>
      </c>
      <c r="B6" s="28" t="s">
        <v>59</v>
      </c>
      <c r="C6" s="28" t="s">
        <v>67</v>
      </c>
      <c r="D6" s="30" t="s">
        <v>60</v>
      </c>
      <c r="E6" s="30" t="s">
        <v>91</v>
      </c>
      <c r="F6" s="30" t="s">
        <v>68</v>
      </c>
      <c r="G6" s="30" t="s">
        <v>69</v>
      </c>
      <c r="H6" s="30" t="s">
        <v>88</v>
      </c>
      <c r="I6" s="30" t="s">
        <v>63</v>
      </c>
      <c r="J6" s="30" t="s">
        <v>64</v>
      </c>
      <c r="K6" s="30" t="s">
        <v>65</v>
      </c>
    </row>
    <row r="7" spans="1:11" ht="12.75">
      <c r="A7" s="98" t="s">
        <v>89</v>
      </c>
      <c r="B7" s="99"/>
      <c r="C7" s="100">
        <f>+'[3]UNINV EOM EST CONT '!$D$22</f>
        <v>0</v>
      </c>
      <c r="D7" s="19"/>
      <c r="E7" s="9">
        <f>+'[3]UNINV EOM EST CONT '!$F$22</f>
        <v>0</v>
      </c>
      <c r="F7" s="19"/>
      <c r="G7" s="14"/>
      <c r="H7" s="19"/>
      <c r="I7" s="9">
        <f>+'[3]UNINV EOM EST CONT '!$H$22</f>
        <v>0</v>
      </c>
      <c r="J7" s="19"/>
      <c r="K7" s="9">
        <f>+'[3]UNINV EOM EST CONT '!$J$22</f>
        <v>0</v>
      </c>
    </row>
    <row r="8" spans="1:11" ht="12.75">
      <c r="A8" s="98"/>
      <c r="B8" s="99"/>
      <c r="C8" s="101"/>
      <c r="D8" s="19"/>
      <c r="E8" s="9"/>
      <c r="F8" s="19"/>
      <c r="G8" s="14"/>
      <c r="H8" s="19"/>
      <c r="I8" s="9"/>
      <c r="J8" s="19"/>
      <c r="K8" s="9"/>
    </row>
    <row r="9" spans="1:11" ht="12.75">
      <c r="A9" s="98" t="s">
        <v>90</v>
      </c>
      <c r="B9" s="99"/>
      <c r="C9" s="100">
        <f>+'[3]UNINV EOM EST SPOT'!$D$32</f>
        <v>0</v>
      </c>
      <c r="D9" s="19"/>
      <c r="E9" s="9">
        <f>+'[3]UNINV EOM EST SPOT'!$F$32</f>
        <v>0</v>
      </c>
      <c r="F9" s="19"/>
      <c r="G9" s="14"/>
      <c r="H9" s="19"/>
      <c r="I9" s="9">
        <f>+'[3]UNINV EOM EST SPOT'!$H$32</f>
        <v>0</v>
      </c>
      <c r="J9" s="19"/>
      <c r="K9" s="9">
        <f>+'[3]UNINV EOM EST SPOT'!$J$22</f>
        <v>0</v>
      </c>
    </row>
    <row r="10" spans="1:11" ht="12.75">
      <c r="A10" s="98"/>
      <c r="B10" s="99"/>
      <c r="C10" s="101"/>
      <c r="D10" s="19"/>
      <c r="E10" s="9"/>
      <c r="F10" s="19"/>
      <c r="G10" s="14"/>
      <c r="H10" s="19"/>
      <c r="I10" s="9"/>
      <c r="J10" s="19"/>
      <c r="K10" s="12"/>
    </row>
    <row r="11" spans="1:11" ht="12.75">
      <c r="A11" s="98"/>
      <c r="B11" s="99"/>
      <c r="C11" s="102"/>
      <c r="D11" s="19"/>
      <c r="E11" s="9"/>
      <c r="F11" s="19"/>
      <c r="G11" s="14"/>
      <c r="H11" s="19"/>
      <c r="I11" s="12"/>
      <c r="J11" s="19"/>
      <c r="K11" s="12"/>
    </row>
    <row r="12" spans="1:11" ht="12.75">
      <c r="A12" s="98"/>
      <c r="B12" s="99"/>
      <c r="C12" s="102"/>
      <c r="D12" s="19"/>
      <c r="E12" s="12"/>
      <c r="F12" s="19"/>
      <c r="G12" s="14"/>
      <c r="H12" s="19"/>
      <c r="I12" s="12"/>
      <c r="J12" s="19"/>
      <c r="K12" s="12"/>
    </row>
    <row r="13" spans="1:11" ht="12.75">
      <c r="A13" s="98"/>
      <c r="B13" s="99"/>
      <c r="C13" s="102"/>
      <c r="D13" s="19"/>
      <c r="E13" s="12"/>
      <c r="F13" s="19"/>
      <c r="G13" s="14"/>
      <c r="H13" s="19"/>
      <c r="I13" s="12"/>
      <c r="J13" s="19"/>
      <c r="K13" s="12"/>
    </row>
    <row r="14" spans="1:11" ht="12.75">
      <c r="A14" s="98"/>
      <c r="B14" s="99"/>
      <c r="C14" s="102"/>
      <c r="D14" s="19"/>
      <c r="E14" s="12"/>
      <c r="F14" s="19"/>
      <c r="G14" s="14"/>
      <c r="H14" s="19"/>
      <c r="I14" s="12"/>
      <c r="J14" s="19"/>
      <c r="K14" s="12"/>
    </row>
    <row r="15" spans="1:11" ht="12.75">
      <c r="A15" s="98"/>
      <c r="B15" s="99"/>
      <c r="C15" s="102"/>
      <c r="D15" s="19"/>
      <c r="E15" s="12"/>
      <c r="F15" s="19"/>
      <c r="G15" s="14"/>
      <c r="H15" s="19"/>
      <c r="I15" s="12"/>
      <c r="J15" s="19"/>
      <c r="K15" s="12"/>
    </row>
    <row r="16" spans="1:11" ht="12.75">
      <c r="A16" s="98"/>
      <c r="B16" s="99"/>
      <c r="C16" s="102"/>
      <c r="D16" s="19"/>
      <c r="E16" s="12"/>
      <c r="F16" s="19"/>
      <c r="G16" s="14"/>
      <c r="H16" s="19"/>
      <c r="I16" s="12"/>
      <c r="J16" s="19"/>
      <c r="K16" s="12"/>
    </row>
    <row r="17" spans="1:11" ht="12.75">
      <c r="A17" s="98"/>
      <c r="B17" s="99"/>
      <c r="C17" s="102"/>
      <c r="D17" s="19"/>
      <c r="E17" s="12"/>
      <c r="F17" s="19"/>
      <c r="G17" s="14"/>
      <c r="H17" s="19"/>
      <c r="I17" s="12"/>
      <c r="J17" s="19"/>
      <c r="K17" s="12"/>
    </row>
    <row r="18" spans="1:11" ht="12.75">
      <c r="A18" s="98"/>
      <c r="B18" s="99"/>
      <c r="C18" s="102"/>
      <c r="D18" s="19"/>
      <c r="E18" s="12"/>
      <c r="F18" s="19"/>
      <c r="G18" s="14"/>
      <c r="H18" s="19"/>
      <c r="I18" s="12"/>
      <c r="J18" s="19"/>
      <c r="K18" s="12"/>
    </row>
    <row r="19" spans="1:11" ht="12.75">
      <c r="A19" s="98"/>
      <c r="B19" s="99"/>
      <c r="C19" s="102"/>
      <c r="D19" s="19"/>
      <c r="E19" s="12"/>
      <c r="F19" s="19"/>
      <c r="G19" s="14"/>
      <c r="H19" s="19"/>
      <c r="I19" s="12"/>
      <c r="J19" s="19"/>
      <c r="K19" s="12"/>
    </row>
    <row r="20" spans="1:11" ht="12.75">
      <c r="A20" s="98"/>
      <c r="B20" s="99"/>
      <c r="C20" s="102"/>
      <c r="D20" s="19"/>
      <c r="E20" s="12"/>
      <c r="F20" s="19"/>
      <c r="G20" s="14"/>
      <c r="H20" s="19"/>
      <c r="I20" s="12"/>
      <c r="J20" s="19"/>
      <c r="K20" s="12"/>
    </row>
    <row r="21" spans="1:11" ht="12.75">
      <c r="A21" s="98"/>
      <c r="B21" s="99"/>
      <c r="C21" s="102"/>
      <c r="D21" s="19"/>
      <c r="E21" s="12"/>
      <c r="F21" s="19"/>
      <c r="G21" s="14"/>
      <c r="H21" s="19"/>
      <c r="I21" s="12"/>
      <c r="J21" s="19"/>
      <c r="K21" s="12"/>
    </row>
    <row r="22" spans="1:11" ht="12.75">
      <c r="A22" s="98"/>
      <c r="B22" s="99"/>
      <c r="C22" s="102"/>
      <c r="D22" s="19"/>
      <c r="E22" s="12"/>
      <c r="F22" s="19"/>
      <c r="G22" s="14"/>
      <c r="H22" s="19"/>
      <c r="I22" s="12"/>
      <c r="J22" s="19"/>
      <c r="K22" s="12"/>
    </row>
    <row r="23" spans="1:11" ht="12.75">
      <c r="A23" s="98"/>
      <c r="B23" s="99"/>
      <c r="C23" s="102"/>
      <c r="D23" s="19"/>
      <c r="E23" s="12"/>
      <c r="F23" s="19"/>
      <c r="G23" s="14"/>
      <c r="H23" s="19"/>
      <c r="I23" s="12"/>
      <c r="J23" s="19"/>
      <c r="K23" s="12"/>
    </row>
    <row r="24" spans="1:11" ht="12.75">
      <c r="A24" s="98"/>
      <c r="B24" s="99"/>
      <c r="C24" s="102"/>
      <c r="D24" s="19"/>
      <c r="E24" s="12"/>
      <c r="F24" s="19"/>
      <c r="G24" s="14"/>
      <c r="H24" s="19"/>
      <c r="I24" s="12"/>
      <c r="J24" s="19"/>
      <c r="K24" s="12"/>
    </row>
    <row r="25" spans="1:11" ht="13.5" thickBot="1">
      <c r="A25" s="98"/>
      <c r="B25" s="91"/>
      <c r="C25" s="92">
        <v>0</v>
      </c>
      <c r="D25" s="97"/>
      <c r="E25" s="23"/>
      <c r="F25" s="49"/>
      <c r="G25" s="48"/>
      <c r="H25" s="49"/>
      <c r="I25" s="23"/>
      <c r="J25" s="49"/>
      <c r="K25" s="23"/>
    </row>
    <row r="26" spans="1:11" ht="12.75">
      <c r="A26" s="29" t="s">
        <v>66</v>
      </c>
      <c r="B26" s="32"/>
      <c r="C26" s="33">
        <f>SUM(C7:C25)</f>
        <v>0</v>
      </c>
      <c r="D26" s="14"/>
      <c r="E26" s="12">
        <f>SUM(E7:E25)</f>
        <v>0</v>
      </c>
      <c r="F26" s="14"/>
      <c r="G26" s="12">
        <f>SUM(G7:G25)</f>
        <v>0</v>
      </c>
      <c r="H26" s="14"/>
      <c r="I26" s="12">
        <f>SUM(I7:I25)</f>
        <v>0</v>
      </c>
      <c r="J26" s="14"/>
      <c r="K26" s="12">
        <f>SUM(K7:K25)</f>
        <v>0</v>
      </c>
    </row>
    <row r="29" ht="13.5" thickBot="1"/>
    <row r="30" ht="13.5" thickBot="1">
      <c r="D30" s="45">
        <f>+E26+G26+I26</f>
        <v>0</v>
      </c>
    </row>
    <row r="31" ht="12.75">
      <c r="D31" s="12"/>
    </row>
    <row r="33" ht="12.75">
      <c r="A33" t="str">
        <f ca="1">CELL("FILENAME")</f>
        <v>G:\internal\FuelContractAccounting\Fuel New\KP\CURRENT\[RPT03RAILALLOCATION.xls]MASTER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scale="57" r:id="rId1"/>
  <headerFooter alignWithMargins="0">
    <oddFooter>&amp;L&amp;D  &amp;T&amp;C&amp;F 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3.140625" style="0" bestFit="1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8.8515625" style="0" bestFit="1" customWidth="1"/>
    <col min="11" max="11" width="13.140625" style="0" bestFit="1" customWidth="1"/>
    <col min="12" max="12" width="13.421875" style="0" bestFit="1" customWidth="1"/>
    <col min="13" max="13" width="13.140625" style="0" bestFit="1" customWidth="1"/>
    <col min="14" max="14" width="11.00390625" style="0" bestFit="1" customWidth="1"/>
    <col min="15" max="15" width="13.57421875" style="0" bestFit="1" customWidth="1"/>
    <col min="16" max="16" width="14.8515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NOVEMBER 2013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87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88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9" s="89" customFormat="1" ht="12.75">
      <c r="A7" s="85" t="s">
        <v>86</v>
      </c>
      <c r="B7" s="95"/>
      <c r="C7" s="95"/>
      <c r="D7" s="96"/>
      <c r="E7" s="95"/>
      <c r="F7" s="96"/>
      <c r="G7" s="95"/>
      <c r="H7" s="93">
        <f>+'[3]UNINV RESET CONT'!$D$23</f>
        <v>0</v>
      </c>
      <c r="I7" s="94"/>
      <c r="J7" s="9">
        <f>+'[3]UNINV RESET CONT'!$F$23</f>
        <v>0</v>
      </c>
      <c r="K7" s="46"/>
      <c r="L7" s="46"/>
      <c r="M7" s="46"/>
      <c r="N7" s="9">
        <f>+'[3]UNINV RESET CONT'!$G$23</f>
        <v>0</v>
      </c>
      <c r="O7" s="13"/>
      <c r="P7" s="9">
        <f>+'[3]UNINV RESET CONT'!$I$23</f>
        <v>0</v>
      </c>
      <c r="Q7" s="13"/>
      <c r="R7" s="9">
        <f>+'[3]UNINV RESET CONT'!$K$23</f>
        <v>0</v>
      </c>
      <c r="S7" s="142"/>
    </row>
    <row r="8" spans="1:19" s="89" customFormat="1" ht="12.75">
      <c r="A8" s="85"/>
      <c r="B8" s="86"/>
      <c r="C8" s="86"/>
      <c r="D8" s="87"/>
      <c r="E8" s="86"/>
      <c r="F8" s="87"/>
      <c r="G8" s="86"/>
      <c r="H8" s="88"/>
      <c r="I8" s="84"/>
      <c r="J8" s="8"/>
      <c r="K8" s="8"/>
      <c r="L8" s="8"/>
      <c r="M8" s="8"/>
      <c r="N8" s="8"/>
      <c r="O8" s="8"/>
      <c r="P8" s="8"/>
      <c r="Q8" s="8"/>
      <c r="R8" s="8"/>
      <c r="S8" s="142"/>
    </row>
    <row r="9" spans="1:18" s="89" customFormat="1" ht="12.75">
      <c r="A9" s="85"/>
      <c r="B9" s="86"/>
      <c r="C9" s="86"/>
      <c r="D9" s="87"/>
      <c r="E9" s="86"/>
      <c r="F9" s="87"/>
      <c r="G9" s="86"/>
      <c r="H9" s="88"/>
      <c r="I9" s="84"/>
      <c r="J9" s="8"/>
      <c r="K9" s="8"/>
      <c r="L9" s="8"/>
      <c r="M9" s="8"/>
      <c r="N9" s="8"/>
      <c r="O9" s="8"/>
      <c r="P9" s="8"/>
      <c r="Q9" s="8"/>
      <c r="R9" s="8"/>
    </row>
    <row r="10" spans="1:18" s="89" customFormat="1" ht="12.75">
      <c r="A10" s="85"/>
      <c r="B10" s="86"/>
      <c r="C10" s="86"/>
      <c r="D10" s="87"/>
      <c r="E10" s="86"/>
      <c r="F10" s="87"/>
      <c r="G10" s="86"/>
      <c r="H10" s="88"/>
      <c r="I10" s="84"/>
      <c r="J10" s="8"/>
      <c r="K10" s="8"/>
      <c r="L10" s="8"/>
      <c r="M10" s="8"/>
      <c r="N10" s="8"/>
      <c r="O10" s="8"/>
      <c r="P10" s="8"/>
      <c r="Q10" s="8"/>
      <c r="R10" s="8"/>
    </row>
    <row r="11" spans="1:18" s="89" customFormat="1" ht="12.75">
      <c r="A11" s="85"/>
      <c r="B11" s="86"/>
      <c r="C11" s="86"/>
      <c r="D11" s="87"/>
      <c r="E11" s="86"/>
      <c r="F11" s="87"/>
      <c r="G11" s="86"/>
      <c r="H11" s="88"/>
      <c r="I11" s="84"/>
      <c r="J11" s="8"/>
      <c r="K11" s="8"/>
      <c r="L11" s="8"/>
      <c r="M11" s="8"/>
      <c r="N11" s="8"/>
      <c r="O11" s="8"/>
      <c r="P11" s="8"/>
      <c r="Q11" s="8"/>
      <c r="R11" s="8"/>
    </row>
    <row r="12" spans="1:18" s="89" customFormat="1" ht="12.75">
      <c r="A12" s="85"/>
      <c r="B12" s="86"/>
      <c r="C12" s="86"/>
      <c r="D12" s="87"/>
      <c r="E12" s="86"/>
      <c r="F12" s="87"/>
      <c r="G12" s="86"/>
      <c r="H12" s="88"/>
      <c r="I12" s="84"/>
      <c r="J12" s="8"/>
      <c r="K12" s="8"/>
      <c r="L12" s="8"/>
      <c r="M12" s="8"/>
      <c r="N12" s="8"/>
      <c r="O12" s="8"/>
      <c r="P12" s="8"/>
      <c r="Q12" s="8"/>
      <c r="R12" s="8"/>
    </row>
    <row r="13" spans="1:18" s="89" customFormat="1" ht="12.75">
      <c r="A13" s="85"/>
      <c r="B13" s="86"/>
      <c r="C13" s="86"/>
      <c r="D13" s="87"/>
      <c r="E13" s="86"/>
      <c r="F13" s="87"/>
      <c r="G13" s="86"/>
      <c r="H13" s="88"/>
      <c r="I13" s="84"/>
      <c r="J13" s="8"/>
      <c r="K13" s="8"/>
      <c r="L13" s="8"/>
      <c r="M13" s="8"/>
      <c r="N13" s="8"/>
      <c r="O13" s="8"/>
      <c r="P13" s="8"/>
      <c r="Q13" s="8"/>
      <c r="R13" s="8"/>
    </row>
    <row r="14" spans="1:18" s="89" customFormat="1" ht="12.75">
      <c r="A14" s="85"/>
      <c r="B14" s="86"/>
      <c r="C14" s="86"/>
      <c r="D14" s="87"/>
      <c r="E14" s="86"/>
      <c r="F14" s="87"/>
      <c r="G14" s="86"/>
      <c r="H14" s="88"/>
      <c r="I14" s="84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aca="true" t="shared" si="0" ref="J15:J25">ROUND(H15*I15,2)</f>
        <v>0</v>
      </c>
      <c r="K15" s="8">
        <f aca="true" t="shared" si="1" ref="K15:K25">+H15</f>
        <v>0</v>
      </c>
      <c r="L15" s="7"/>
      <c r="M15" s="12"/>
      <c r="N15" s="7"/>
      <c r="O15" s="7"/>
      <c r="P15" s="12"/>
      <c r="Q15" s="7"/>
      <c r="R15" s="12"/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/>
      <c r="N16" s="7"/>
      <c r="O16" s="7"/>
      <c r="P16" s="12"/>
      <c r="Q16" s="7"/>
      <c r="R16" s="12"/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/>
      <c r="N17" s="7"/>
      <c r="O17" s="7"/>
      <c r="P17" s="12"/>
      <c r="Q17" s="7"/>
      <c r="R17" s="12"/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/>
      <c r="N18" s="7"/>
      <c r="O18" s="7"/>
      <c r="P18" s="12"/>
      <c r="Q18" s="7"/>
      <c r="R18" s="12"/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2"/>
      <c r="J19" s="12">
        <f t="shared" si="0"/>
        <v>0</v>
      </c>
      <c r="K19" s="8">
        <f t="shared" si="1"/>
        <v>0</v>
      </c>
      <c r="L19" s="7"/>
      <c r="M19" s="12"/>
      <c r="N19" s="7"/>
      <c r="O19" s="7"/>
      <c r="P19" s="12"/>
      <c r="Q19" s="7"/>
      <c r="R19" s="12"/>
    </row>
    <row r="20" spans="1:18" ht="12.75">
      <c r="A20" s="70"/>
      <c r="B20" s="71"/>
      <c r="C20" s="71"/>
      <c r="D20" s="72"/>
      <c r="E20" s="71"/>
      <c r="F20" s="72"/>
      <c r="G20" s="71"/>
      <c r="H20" s="61"/>
      <c r="I20" s="82"/>
      <c r="J20" s="12">
        <f t="shared" si="0"/>
        <v>0</v>
      </c>
      <c r="K20" s="8">
        <f t="shared" si="1"/>
        <v>0</v>
      </c>
      <c r="L20" s="7"/>
      <c r="M20" s="12"/>
      <c r="N20" s="7"/>
      <c r="O20" s="7"/>
      <c r="P20" s="12"/>
      <c r="Q20" s="7"/>
      <c r="R20" s="12"/>
    </row>
    <row r="21" spans="1:18" ht="12.75">
      <c r="A21" s="70"/>
      <c r="B21" s="71"/>
      <c r="C21" s="71"/>
      <c r="D21" s="72"/>
      <c r="E21" s="71"/>
      <c r="F21" s="72"/>
      <c r="G21" s="71"/>
      <c r="H21" s="61"/>
      <c r="I21" s="82"/>
      <c r="J21" s="12">
        <f t="shared" si="0"/>
        <v>0</v>
      </c>
      <c r="K21" s="8">
        <f t="shared" si="1"/>
        <v>0</v>
      </c>
      <c r="L21" s="7"/>
      <c r="M21" s="12"/>
      <c r="N21" s="7"/>
      <c r="O21" s="7"/>
      <c r="P21" s="12"/>
      <c r="Q21" s="7"/>
      <c r="R21" s="12"/>
    </row>
    <row r="22" spans="1:18" ht="12.75">
      <c r="A22" s="70"/>
      <c r="B22" s="71"/>
      <c r="C22" s="71"/>
      <c r="D22" s="72"/>
      <c r="E22" s="71"/>
      <c r="F22" s="72"/>
      <c r="G22" s="71"/>
      <c r="H22" s="61"/>
      <c r="I22" s="82"/>
      <c r="J22" s="12">
        <f t="shared" si="0"/>
        <v>0</v>
      </c>
      <c r="K22" s="8">
        <f t="shared" si="1"/>
        <v>0</v>
      </c>
      <c r="L22" s="7"/>
      <c r="M22" s="12"/>
      <c r="N22" s="7"/>
      <c r="O22" s="7"/>
      <c r="P22" s="12"/>
      <c r="Q22" s="7"/>
      <c r="R22" s="12"/>
    </row>
    <row r="23" spans="1:18" ht="12.75">
      <c r="A23" s="70"/>
      <c r="B23" s="71"/>
      <c r="C23" s="71"/>
      <c r="D23" s="72"/>
      <c r="E23" s="71"/>
      <c r="F23" s="72"/>
      <c r="G23" s="71"/>
      <c r="H23" s="61"/>
      <c r="I23" s="82"/>
      <c r="J23" s="12">
        <f t="shared" si="0"/>
        <v>0</v>
      </c>
      <c r="K23" s="8">
        <f t="shared" si="1"/>
        <v>0</v>
      </c>
      <c r="L23" s="7"/>
      <c r="M23" s="12"/>
      <c r="N23" s="7"/>
      <c r="O23" s="7"/>
      <c r="P23" s="12"/>
      <c r="Q23" s="7"/>
      <c r="R23" s="12"/>
    </row>
    <row r="24" spans="1:18" ht="12.75">
      <c r="A24" s="70"/>
      <c r="B24" s="71"/>
      <c r="C24" s="71"/>
      <c r="D24" s="72"/>
      <c r="E24" s="71"/>
      <c r="F24" s="72"/>
      <c r="G24" s="71"/>
      <c r="H24" s="61"/>
      <c r="I24" s="82"/>
      <c r="J24" s="12">
        <f t="shared" si="0"/>
        <v>0</v>
      </c>
      <c r="K24" s="8">
        <f t="shared" si="1"/>
        <v>0</v>
      </c>
      <c r="L24" s="7"/>
      <c r="M24" s="12"/>
      <c r="N24" s="7"/>
      <c r="O24" s="7"/>
      <c r="P24" s="12"/>
      <c r="Q24" s="7"/>
      <c r="R24" s="12"/>
    </row>
    <row r="25" spans="1:18" ht="12.75">
      <c r="A25" s="70"/>
      <c r="B25" s="71"/>
      <c r="C25" s="71"/>
      <c r="D25" s="72"/>
      <c r="E25" s="71"/>
      <c r="F25" s="72"/>
      <c r="G25" s="71"/>
      <c r="H25" s="61"/>
      <c r="I25" s="83"/>
      <c r="J25" s="12">
        <f t="shared" si="0"/>
        <v>0</v>
      </c>
      <c r="K25" s="8">
        <f t="shared" si="1"/>
        <v>0</v>
      </c>
      <c r="L25" s="74"/>
      <c r="M25" s="12"/>
      <c r="N25" s="74"/>
      <c r="O25" s="74"/>
      <c r="P25" s="12"/>
      <c r="Q25" s="74"/>
      <c r="R25" s="12"/>
    </row>
    <row r="26" spans="1:18" ht="13.5" thickBot="1">
      <c r="A26" s="26" t="s">
        <v>66</v>
      </c>
      <c r="B26" s="64"/>
      <c r="C26" s="64"/>
      <c r="D26" s="67"/>
      <c r="E26" s="64"/>
      <c r="F26" s="72"/>
      <c r="G26" s="60"/>
      <c r="H26" s="75">
        <f>SUM(H7:H25)</f>
        <v>0</v>
      </c>
      <c r="I26" s="76"/>
      <c r="J26" s="77">
        <f>ROUND(SUM(J7:J25),2)</f>
        <v>0</v>
      </c>
      <c r="K26" s="77">
        <f>SUM(K7:K25)</f>
        <v>0</v>
      </c>
      <c r="L26" s="76"/>
      <c r="M26" s="77">
        <f>SUM(M7:M25)</f>
        <v>0</v>
      </c>
      <c r="N26" s="77">
        <f>SUM(N7:N25)</f>
        <v>0</v>
      </c>
      <c r="O26" s="76"/>
      <c r="P26" s="77">
        <f>SUM(P7:P25)</f>
        <v>0</v>
      </c>
      <c r="Q26" s="76"/>
      <c r="R26" s="77">
        <f>SUM(R7:R25)</f>
        <v>0</v>
      </c>
    </row>
    <row r="28" ht="12.75">
      <c r="I28" s="16"/>
    </row>
    <row r="29" spans="1:8" ht="12.75">
      <c r="A29" s="62" t="s">
        <v>82</v>
      </c>
      <c r="B29" s="63"/>
      <c r="C29" s="63"/>
      <c r="D29" s="65"/>
      <c r="E29" s="63"/>
      <c r="F29" s="58"/>
      <c r="G29" s="35"/>
      <c r="H29" s="35"/>
    </row>
    <row r="30" spans="1:19" ht="12.75">
      <c r="A30" s="59" t="s">
        <v>58</v>
      </c>
      <c r="B30" s="59" t="s">
        <v>73</v>
      </c>
      <c r="C30" s="59" t="s">
        <v>74</v>
      </c>
      <c r="D30" s="66" t="s">
        <v>75</v>
      </c>
      <c r="E30" s="59" t="s">
        <v>76</v>
      </c>
      <c r="F30" s="66" t="s">
        <v>77</v>
      </c>
      <c r="G30" s="59" t="s">
        <v>78</v>
      </c>
      <c r="H30" s="59" t="s">
        <v>52</v>
      </c>
      <c r="I30" s="30" t="s">
        <v>60</v>
      </c>
      <c r="J30" s="30" t="s">
        <v>87</v>
      </c>
      <c r="K30" s="30" t="s">
        <v>79</v>
      </c>
      <c r="L30" s="30" t="s">
        <v>68</v>
      </c>
      <c r="M30" s="30" t="s">
        <v>69</v>
      </c>
      <c r="N30" s="30" t="s">
        <v>80</v>
      </c>
      <c r="O30" s="30" t="s">
        <v>88</v>
      </c>
      <c r="P30" s="30" t="s">
        <v>63</v>
      </c>
      <c r="Q30" s="30" t="s">
        <v>64</v>
      </c>
      <c r="R30" s="30" t="s">
        <v>65</v>
      </c>
      <c r="S30" s="30" t="s">
        <v>81</v>
      </c>
    </row>
    <row r="31" spans="1:19" s="89" customFormat="1" ht="12.75">
      <c r="A31" s="85" t="s">
        <v>86</v>
      </c>
      <c r="B31" s="95"/>
      <c r="C31" s="95"/>
      <c r="D31" s="96"/>
      <c r="E31" s="95"/>
      <c r="F31" s="96"/>
      <c r="G31" s="95"/>
      <c r="H31" s="93">
        <f>+'[3]UNINV RESET SPOT'!$D$32</f>
        <v>0</v>
      </c>
      <c r="I31" s="94"/>
      <c r="J31" s="93">
        <f>+'[3]UNINV RESET SPOT'!$F$32</f>
        <v>0</v>
      </c>
      <c r="K31" s="46"/>
      <c r="L31" s="46"/>
      <c r="M31" s="46"/>
      <c r="N31" s="9">
        <f>+'[3]UNINV RESET SPOT'!$G$32</f>
        <v>0</v>
      </c>
      <c r="O31" s="13"/>
      <c r="P31" s="9">
        <f>+'[3]UNINV RESET SPOT'!$I$32</f>
        <v>0</v>
      </c>
      <c r="Q31" s="13"/>
      <c r="R31" s="9">
        <f>+'[3]UNINV RESET SPOT'!$K$32</f>
        <v>0</v>
      </c>
      <c r="S31" s="142"/>
    </row>
    <row r="32" spans="1:19" ht="12.75">
      <c r="A32" s="70"/>
      <c r="B32" s="71"/>
      <c r="C32" s="71"/>
      <c r="D32" s="72"/>
      <c r="E32" s="71"/>
      <c r="F32" s="73"/>
      <c r="G32" s="70"/>
      <c r="H32" s="61"/>
      <c r="I32" s="7"/>
      <c r="J32" s="12"/>
      <c r="K32" s="7"/>
      <c r="L32" s="7"/>
      <c r="M32" s="12"/>
      <c r="N32" s="7"/>
      <c r="O32" s="7"/>
      <c r="P32" s="12"/>
      <c r="Q32" s="7"/>
      <c r="R32" s="12"/>
      <c r="S32" s="146"/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/>
      <c r="K33" s="7"/>
      <c r="L33" s="7"/>
      <c r="M33" s="12"/>
      <c r="N33" s="7"/>
      <c r="O33" s="7"/>
      <c r="P33" s="12"/>
      <c r="Q33" s="7"/>
      <c r="R33" s="12"/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/>
      <c r="K34" s="7"/>
      <c r="L34" s="7"/>
      <c r="M34" s="12"/>
      <c r="N34" s="7"/>
      <c r="O34" s="7"/>
      <c r="P34" s="12"/>
      <c r="Q34" s="7"/>
      <c r="R34" s="12"/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/>
      <c r="K35" s="7"/>
      <c r="L35" s="7"/>
      <c r="M35" s="12"/>
      <c r="N35" s="7"/>
      <c r="O35" s="7"/>
      <c r="P35" s="12"/>
      <c r="Q35" s="7"/>
      <c r="R35" s="12"/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/>
      <c r="K36" s="7"/>
      <c r="L36" s="7"/>
      <c r="M36" s="12"/>
      <c r="N36" s="7"/>
      <c r="O36" s="7"/>
      <c r="P36" s="12"/>
      <c r="Q36" s="7"/>
      <c r="R36" s="12"/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/>
      <c r="K37" s="7"/>
      <c r="L37" s="7"/>
      <c r="M37" s="12"/>
      <c r="N37" s="7"/>
      <c r="O37" s="7"/>
      <c r="P37" s="12"/>
      <c r="Q37" s="7"/>
      <c r="R37" s="12"/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/>
      <c r="K38" s="7"/>
      <c r="L38" s="7"/>
      <c r="M38" s="12"/>
      <c r="N38" s="7"/>
      <c r="O38" s="7"/>
      <c r="P38" s="12"/>
      <c r="Q38" s="7"/>
      <c r="R38" s="12"/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/>
      <c r="K39" s="7"/>
      <c r="L39" s="7"/>
      <c r="M39" s="12"/>
      <c r="N39" s="7"/>
      <c r="O39" s="7"/>
      <c r="P39" s="12"/>
      <c r="Q39" s="7"/>
      <c r="R39" s="12"/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/>
      <c r="K40" s="7"/>
      <c r="L40" s="7"/>
      <c r="M40" s="12"/>
      <c r="N40" s="7"/>
      <c r="O40" s="7"/>
      <c r="P40" s="12"/>
      <c r="Q40" s="7"/>
      <c r="R40" s="12"/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/>
      <c r="K41" s="7"/>
      <c r="L41" s="7"/>
      <c r="M41" s="12"/>
      <c r="N41" s="7"/>
      <c r="O41" s="7"/>
      <c r="P41" s="12"/>
      <c r="Q41" s="7"/>
      <c r="R41" s="12"/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/>
      <c r="K42" s="7"/>
      <c r="L42" s="7"/>
      <c r="M42" s="12"/>
      <c r="N42" s="7"/>
      <c r="O42" s="7"/>
      <c r="P42" s="12"/>
      <c r="Q42" s="7"/>
      <c r="R42" s="12"/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"/>
      <c r="J43" s="12"/>
      <c r="K43" s="7"/>
      <c r="L43" s="7"/>
      <c r="M43" s="12"/>
      <c r="N43" s="7"/>
      <c r="O43" s="7"/>
      <c r="P43" s="12"/>
      <c r="Q43" s="7"/>
      <c r="R43" s="12"/>
    </row>
    <row r="44" spans="1:18" ht="12.75">
      <c r="A44" s="70"/>
      <c r="B44" s="71"/>
      <c r="C44" s="71"/>
      <c r="D44" s="72"/>
      <c r="E44" s="71"/>
      <c r="F44" s="73"/>
      <c r="G44" s="70"/>
      <c r="H44" s="61"/>
      <c r="I44" s="7"/>
      <c r="J44" s="12"/>
      <c r="K44" s="7"/>
      <c r="L44" s="7"/>
      <c r="M44" s="12"/>
      <c r="N44" s="7"/>
      <c r="O44" s="7"/>
      <c r="P44" s="12"/>
      <c r="Q44" s="7"/>
      <c r="R44" s="12"/>
    </row>
    <row r="45" spans="1:18" ht="12.75">
      <c r="A45" s="70"/>
      <c r="B45" s="71"/>
      <c r="C45" s="71"/>
      <c r="D45" s="72"/>
      <c r="E45" s="71"/>
      <c r="F45" s="73"/>
      <c r="G45" s="70"/>
      <c r="H45" s="61"/>
      <c r="I45" s="7"/>
      <c r="J45" s="12"/>
      <c r="K45" s="7"/>
      <c r="L45" s="7"/>
      <c r="M45" s="12"/>
      <c r="N45" s="7"/>
      <c r="O45" s="7"/>
      <c r="P45" s="12"/>
      <c r="Q45" s="7"/>
      <c r="R45" s="12"/>
    </row>
    <row r="46" spans="1:18" ht="12.75">
      <c r="A46" s="70"/>
      <c r="B46" s="71"/>
      <c r="C46" s="71"/>
      <c r="D46" s="72"/>
      <c r="E46" s="71"/>
      <c r="F46" s="73"/>
      <c r="G46" s="70"/>
      <c r="H46" s="61"/>
      <c r="I46" s="7"/>
      <c r="J46" s="12"/>
      <c r="K46" s="7"/>
      <c r="L46" s="7"/>
      <c r="M46" s="12"/>
      <c r="N46" s="7"/>
      <c r="O46" s="7"/>
      <c r="P46" s="12"/>
      <c r="Q46" s="7"/>
      <c r="R46" s="12"/>
    </row>
    <row r="47" spans="1:18" ht="12.75">
      <c r="A47" s="70"/>
      <c r="B47" s="71"/>
      <c r="C47" s="71"/>
      <c r="D47" s="72"/>
      <c r="E47" s="71"/>
      <c r="F47" s="73"/>
      <c r="G47" s="70"/>
      <c r="H47" s="61"/>
      <c r="I47" s="7"/>
      <c r="J47" s="12">
        <f>ROUND(H47*I47,2)</f>
        <v>0</v>
      </c>
      <c r="K47" s="7"/>
      <c r="L47" s="7"/>
      <c r="M47" s="12"/>
      <c r="N47" s="7"/>
      <c r="O47" s="7"/>
      <c r="P47" s="12"/>
      <c r="Q47" s="7"/>
      <c r="R47" s="12"/>
    </row>
    <row r="48" spans="1:18" ht="12.75">
      <c r="A48" s="70"/>
      <c r="B48" s="71"/>
      <c r="C48" s="71"/>
      <c r="D48" s="72"/>
      <c r="E48" s="71"/>
      <c r="F48" s="73"/>
      <c r="G48" s="70"/>
      <c r="H48" s="61"/>
      <c r="I48" s="7"/>
      <c r="J48" s="12">
        <f>ROUND(H48*I48,2)</f>
        <v>0</v>
      </c>
      <c r="K48" s="7"/>
      <c r="L48" s="7"/>
      <c r="M48" s="12"/>
      <c r="N48" s="7"/>
      <c r="O48" s="7"/>
      <c r="P48" s="12"/>
      <c r="Q48" s="7"/>
      <c r="R48" s="12"/>
    </row>
    <row r="49" spans="1:18" ht="12.75">
      <c r="A49" s="70"/>
      <c r="B49" s="71"/>
      <c r="C49" s="71"/>
      <c r="D49" s="72"/>
      <c r="E49" s="71"/>
      <c r="F49" s="73"/>
      <c r="G49" s="70"/>
      <c r="H49" s="61"/>
      <c r="I49" s="74"/>
      <c r="J49" s="16">
        <f>ROUND(H49*I49,2)</f>
        <v>0</v>
      </c>
      <c r="K49" s="74"/>
      <c r="L49" s="74"/>
      <c r="M49" s="12"/>
      <c r="N49" s="74"/>
      <c r="O49" s="74"/>
      <c r="P49" s="12"/>
      <c r="Q49" s="74"/>
      <c r="R49" s="12"/>
    </row>
    <row r="50" spans="1:18" ht="13.5" thickBot="1">
      <c r="A50" s="26" t="s">
        <v>66</v>
      </c>
      <c r="B50" s="64"/>
      <c r="C50" s="64"/>
      <c r="D50" s="67"/>
      <c r="E50" s="64"/>
      <c r="F50" s="69"/>
      <c r="G50" s="60"/>
      <c r="H50" s="75">
        <f>SUM(H31:H49)</f>
        <v>0</v>
      </c>
      <c r="I50" s="76"/>
      <c r="J50" s="161">
        <f>SUM(J31:J49)</f>
        <v>0</v>
      </c>
      <c r="K50" s="77">
        <f>SUM(K31:K49)</f>
        <v>0</v>
      </c>
      <c r="L50" s="76"/>
      <c r="M50" s="77">
        <f>SUM(M31:M49)</f>
        <v>0</v>
      </c>
      <c r="N50" s="77">
        <f>SUM(N31:N49)</f>
        <v>0</v>
      </c>
      <c r="O50" s="76"/>
      <c r="P50" s="77">
        <f>SUM(P31:P49)</f>
        <v>0</v>
      </c>
      <c r="Q50" s="76"/>
      <c r="R50" s="77">
        <f>SUM(R31:R49)</f>
        <v>0</v>
      </c>
    </row>
    <row r="51" spans="1:16" ht="12.75">
      <c r="A51" t="str">
        <f ca="1">CELL("FILENAME")</f>
        <v>G:\internal\FuelContractAccounting\Fuel New\KP\CURRENT\[RPT03RAILALLOCATION.xls]MASTER</v>
      </c>
      <c r="J51" s="162" t="s">
        <v>112</v>
      </c>
      <c r="K51" s="163"/>
      <c r="L51" s="163"/>
      <c r="M51" s="163"/>
      <c r="N51" s="163"/>
      <c r="O51" s="163"/>
      <c r="P51" s="163"/>
    </row>
    <row r="52" ht="13.5" thickBot="1">
      <c r="Q52" t="s">
        <v>111</v>
      </c>
    </row>
    <row r="53" spans="10:17" ht="13.5" thickBot="1">
      <c r="J53" s="12">
        <f>+J50+J26</f>
        <v>0</v>
      </c>
      <c r="N53" s="12">
        <f>+N50+N26</f>
        <v>0</v>
      </c>
      <c r="P53" s="12">
        <f>+P50+P26</f>
        <v>0</v>
      </c>
      <c r="Q53" s="45">
        <f>+P53+J53</f>
        <v>0</v>
      </c>
    </row>
    <row r="54" spans="10:17" ht="13.5" thickBot="1">
      <c r="J54" s="126" t="s">
        <v>104</v>
      </c>
      <c r="N54" s="143"/>
      <c r="P54" s="173" t="s">
        <v>104</v>
      </c>
      <c r="Q54" s="174"/>
    </row>
    <row r="55" spans="8:17" ht="13.5" thickBot="1">
      <c r="H55" s="113">
        <f>+H50+H26</f>
        <v>0</v>
      </c>
      <c r="J55" s="127">
        <f>+J50+J26-'[3]UNINV RESET SPOT'!$F$32-'[3]UNINV RESET CONT'!$F$23</f>
        <v>0</v>
      </c>
      <c r="N55" s="144">
        <f>+N53-N54</f>
        <v>0</v>
      </c>
      <c r="P55" s="149">
        <f>+P50+P26-'[3]UNINV RESET CONT'!$I$21-'[3]UNINV RESET SPOT'!$I$32</f>
        <v>0</v>
      </c>
      <c r="Q55" s="149">
        <f>+Q53-'[4]CONTROL'!$D$22-'[4]CONTROL'!$D$32</f>
        <v>0</v>
      </c>
    </row>
  </sheetData>
  <sheetProtection/>
  <mergeCells count="4">
    <mergeCell ref="A1:S1"/>
    <mergeCell ref="A2:S2"/>
    <mergeCell ref="A3:S3"/>
    <mergeCell ref="P54:Q54"/>
  </mergeCells>
  <printOptions gridLines="1"/>
  <pageMargins left="0" right="0" top="0.5" bottom="0.75" header="0.5" footer="0.5"/>
  <pageSetup fitToHeight="1" fitToWidth="1" horizontalDpi="600" verticalDpi="600" orientation="landscape" scale="49" r:id="rId1"/>
  <headerFooter alignWithMargins="0">
    <oddFooter>&amp;L&amp;D  &amp;T&amp;C&amp;F  &amp;A&amp;RBE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8515625" style="0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5.8515625" style="0" bestFit="1" customWidth="1"/>
    <col min="11" max="11" width="15.8515625" style="0" customWidth="1"/>
    <col min="12" max="12" width="13.421875" style="0" bestFit="1" customWidth="1"/>
    <col min="13" max="13" width="13.140625" style="0" bestFit="1" customWidth="1"/>
    <col min="14" max="14" width="13.140625" style="0" customWidth="1"/>
    <col min="15" max="15" width="11.28125" style="0" bestFit="1" customWidth="1"/>
    <col min="16" max="16" width="11.00390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NOVEMBER 2013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61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62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8" ht="12.75">
      <c r="A7" s="85" t="s">
        <v>86</v>
      </c>
      <c r="B7" s="71"/>
      <c r="C7" s="71"/>
      <c r="D7" s="72"/>
      <c r="E7" s="71"/>
      <c r="F7" s="72"/>
      <c r="G7" s="71"/>
      <c r="H7" s="93">
        <f>+'[3]UNINV RESET CONT'!$D$23</f>
        <v>0</v>
      </c>
      <c r="I7" s="82"/>
      <c r="J7" s="12">
        <f>+'[3]UNINV RESET CONT'!$F$23</f>
        <v>0</v>
      </c>
      <c r="K7" s="8">
        <f>+H7</f>
        <v>0</v>
      </c>
      <c r="L7" s="7"/>
      <c r="M7" s="12">
        <f>ROUND(K7*L7,2)</f>
        <v>0</v>
      </c>
      <c r="N7" s="9">
        <f>+'[3]UNINV RESET CONT'!$G$23</f>
        <v>0</v>
      </c>
      <c r="O7" s="9"/>
      <c r="P7" s="9">
        <f>+'[3]UNINV RESET CONT'!$I$23</f>
        <v>0</v>
      </c>
      <c r="Q7" s="7"/>
      <c r="R7" s="12">
        <f>ROUND(N7*Q7,2)</f>
        <v>0</v>
      </c>
    </row>
    <row r="8" spans="1:19" ht="12.75">
      <c r="A8" s="70"/>
      <c r="B8" s="71"/>
      <c r="C8" s="71"/>
      <c r="D8" s="72"/>
      <c r="E8" s="71"/>
      <c r="F8" s="72"/>
      <c r="G8" s="71"/>
      <c r="H8" s="61"/>
      <c r="I8" s="82"/>
      <c r="J8" s="12">
        <f>ROUND(H8*I8,2)</f>
        <v>0</v>
      </c>
      <c r="K8" s="8">
        <f>+H8</f>
        <v>0</v>
      </c>
      <c r="L8" s="7"/>
      <c r="M8" s="12">
        <f>ROUND(K8*L8,2)</f>
        <v>0</v>
      </c>
      <c r="N8" s="7"/>
      <c r="O8" s="7"/>
      <c r="P8" s="12">
        <f>ROUND(N8*O8,2)</f>
        <v>0</v>
      </c>
      <c r="Q8" s="7"/>
      <c r="R8" s="12">
        <f>ROUND(N8*Q8,2)</f>
        <v>0</v>
      </c>
      <c r="S8">
        <f>+RESET!S8</f>
        <v>0</v>
      </c>
    </row>
    <row r="9" spans="1:18" ht="12.75">
      <c r="A9" s="70"/>
      <c r="B9" s="71"/>
      <c r="C9" s="71"/>
      <c r="D9" s="72"/>
      <c r="E9" s="71"/>
      <c r="F9" s="72"/>
      <c r="G9" s="71"/>
      <c r="H9" s="61"/>
      <c r="I9" s="82"/>
      <c r="J9" s="12">
        <f aca="true" t="shared" si="0" ref="J9:J19">ROUND(H9*I9,2)</f>
        <v>0</v>
      </c>
      <c r="K9" s="8">
        <f aca="true" t="shared" si="1" ref="K9:K19">+H9</f>
        <v>0</v>
      </c>
      <c r="L9" s="7"/>
      <c r="M9" s="12">
        <f aca="true" t="shared" si="2" ref="M9:M19">ROUND(K9*L9,2)</f>
        <v>0</v>
      </c>
      <c r="N9" s="7"/>
      <c r="O9" s="7"/>
      <c r="P9" s="12">
        <f aca="true" t="shared" si="3" ref="P9:P19">ROUND(N9*O9,2)</f>
        <v>0</v>
      </c>
      <c r="Q9" s="7"/>
      <c r="R9" s="12">
        <f aca="true" t="shared" si="4" ref="R9:R19">ROUND(N9*Q9,2)</f>
        <v>0</v>
      </c>
    </row>
    <row r="10" spans="1:18" ht="12.75">
      <c r="A10" s="70"/>
      <c r="B10" s="71"/>
      <c r="C10" s="71"/>
      <c r="D10" s="72"/>
      <c r="E10" s="71"/>
      <c r="F10" s="72"/>
      <c r="G10" s="71"/>
      <c r="H10" s="61"/>
      <c r="I10" s="82"/>
      <c r="J10" s="12">
        <f t="shared" si="0"/>
        <v>0</v>
      </c>
      <c r="K10" s="8">
        <f t="shared" si="1"/>
        <v>0</v>
      </c>
      <c r="L10" s="7"/>
      <c r="M10" s="12">
        <f t="shared" si="2"/>
        <v>0</v>
      </c>
      <c r="N10" s="7"/>
      <c r="O10" s="7"/>
      <c r="P10" s="12">
        <f t="shared" si="3"/>
        <v>0</v>
      </c>
      <c r="Q10" s="7"/>
      <c r="R10" s="12">
        <f t="shared" si="4"/>
        <v>0</v>
      </c>
    </row>
    <row r="11" spans="1:18" ht="12.75">
      <c r="A11" s="70"/>
      <c r="B11" s="71"/>
      <c r="C11" s="71"/>
      <c r="D11" s="72"/>
      <c r="E11" s="71"/>
      <c r="F11" s="72"/>
      <c r="G11" s="71"/>
      <c r="H11" s="61"/>
      <c r="I11" s="82"/>
      <c r="J11" s="12">
        <f t="shared" si="0"/>
        <v>0</v>
      </c>
      <c r="K11" s="8">
        <f t="shared" si="1"/>
        <v>0</v>
      </c>
      <c r="L11" s="7"/>
      <c r="M11" s="12">
        <f t="shared" si="2"/>
        <v>0</v>
      </c>
      <c r="N11" s="7"/>
      <c r="O11" s="7"/>
      <c r="P11" s="12">
        <f t="shared" si="3"/>
        <v>0</v>
      </c>
      <c r="Q11" s="7"/>
      <c r="R11" s="12">
        <f t="shared" si="4"/>
        <v>0</v>
      </c>
    </row>
    <row r="12" spans="1:18" ht="12.75">
      <c r="A12" s="70"/>
      <c r="B12" s="71"/>
      <c r="C12" s="71"/>
      <c r="D12" s="72"/>
      <c r="E12" s="71"/>
      <c r="F12" s="72"/>
      <c r="G12" s="71"/>
      <c r="H12" s="61"/>
      <c r="I12" s="82"/>
      <c r="J12" s="12">
        <f t="shared" si="0"/>
        <v>0</v>
      </c>
      <c r="K12" s="8">
        <f t="shared" si="1"/>
        <v>0</v>
      </c>
      <c r="L12" s="7"/>
      <c r="M12" s="12">
        <f t="shared" si="2"/>
        <v>0</v>
      </c>
      <c r="N12" s="7"/>
      <c r="O12" s="7"/>
      <c r="P12" s="12">
        <f t="shared" si="3"/>
        <v>0</v>
      </c>
      <c r="Q12" s="7"/>
      <c r="R12" s="12">
        <f t="shared" si="4"/>
        <v>0</v>
      </c>
    </row>
    <row r="13" spans="1:18" ht="12.75">
      <c r="A13" s="70"/>
      <c r="B13" s="71"/>
      <c r="C13" s="71"/>
      <c r="D13" s="72"/>
      <c r="E13" s="71"/>
      <c r="F13" s="72"/>
      <c r="G13" s="71"/>
      <c r="H13" s="61"/>
      <c r="I13" s="82"/>
      <c r="J13" s="12">
        <f t="shared" si="0"/>
        <v>0</v>
      </c>
      <c r="K13" s="8">
        <f t="shared" si="1"/>
        <v>0</v>
      </c>
      <c r="L13" s="7"/>
      <c r="M13" s="12">
        <f t="shared" si="2"/>
        <v>0</v>
      </c>
      <c r="N13" s="7"/>
      <c r="O13" s="7"/>
      <c r="P13" s="12">
        <f t="shared" si="3"/>
        <v>0</v>
      </c>
      <c r="Q13" s="7"/>
      <c r="R13" s="12">
        <f t="shared" si="4"/>
        <v>0</v>
      </c>
    </row>
    <row r="14" spans="1:18" ht="12.75">
      <c r="A14" s="70"/>
      <c r="B14" s="71"/>
      <c r="C14" s="71"/>
      <c r="D14" s="72"/>
      <c r="E14" s="71"/>
      <c r="F14" s="72"/>
      <c r="G14" s="71"/>
      <c r="H14" s="61"/>
      <c r="I14" s="82"/>
      <c r="J14" s="12">
        <f t="shared" si="0"/>
        <v>0</v>
      </c>
      <c r="K14" s="8">
        <f t="shared" si="1"/>
        <v>0</v>
      </c>
      <c r="L14" s="7"/>
      <c r="M14" s="12">
        <f t="shared" si="2"/>
        <v>0</v>
      </c>
      <c r="N14" s="7"/>
      <c r="O14" s="7"/>
      <c r="P14" s="12">
        <f t="shared" si="3"/>
        <v>0</v>
      </c>
      <c r="Q14" s="7"/>
      <c r="R14" s="12">
        <f t="shared" si="4"/>
        <v>0</v>
      </c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t="shared" si="0"/>
        <v>0</v>
      </c>
      <c r="K15" s="8">
        <f t="shared" si="1"/>
        <v>0</v>
      </c>
      <c r="L15" s="7"/>
      <c r="M15" s="12">
        <f t="shared" si="2"/>
        <v>0</v>
      </c>
      <c r="N15" s="7"/>
      <c r="O15" s="7"/>
      <c r="P15" s="12">
        <f t="shared" si="3"/>
        <v>0</v>
      </c>
      <c r="Q15" s="7"/>
      <c r="R15" s="12">
        <f t="shared" si="4"/>
        <v>0</v>
      </c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>
        <f t="shared" si="2"/>
        <v>0</v>
      </c>
      <c r="N16" s="7"/>
      <c r="O16" s="7"/>
      <c r="P16" s="12">
        <f t="shared" si="3"/>
        <v>0</v>
      </c>
      <c r="Q16" s="7"/>
      <c r="R16" s="12">
        <f t="shared" si="4"/>
        <v>0</v>
      </c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>
        <f t="shared" si="2"/>
        <v>0</v>
      </c>
      <c r="N17" s="7"/>
      <c r="O17" s="7"/>
      <c r="P17" s="12">
        <f t="shared" si="3"/>
        <v>0</v>
      </c>
      <c r="Q17" s="7"/>
      <c r="R17" s="12">
        <f t="shared" si="4"/>
        <v>0</v>
      </c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>
        <f t="shared" si="2"/>
        <v>0</v>
      </c>
      <c r="N18" s="7"/>
      <c r="O18" s="7"/>
      <c r="P18" s="12">
        <f t="shared" si="3"/>
        <v>0</v>
      </c>
      <c r="Q18" s="7"/>
      <c r="R18" s="12">
        <f t="shared" si="4"/>
        <v>0</v>
      </c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3"/>
      <c r="J19" s="12">
        <f t="shared" si="0"/>
        <v>0</v>
      </c>
      <c r="K19" s="8">
        <f t="shared" si="1"/>
        <v>0</v>
      </c>
      <c r="L19" s="74"/>
      <c r="M19" s="12">
        <f t="shared" si="2"/>
        <v>0</v>
      </c>
      <c r="N19" s="74"/>
      <c r="O19" s="74"/>
      <c r="P19" s="12">
        <f t="shared" si="3"/>
        <v>0</v>
      </c>
      <c r="Q19" s="74"/>
      <c r="R19" s="12">
        <f t="shared" si="4"/>
        <v>0</v>
      </c>
    </row>
    <row r="20" spans="1:18" ht="13.5" thickBot="1">
      <c r="A20" s="26" t="s">
        <v>66</v>
      </c>
      <c r="B20" s="64"/>
      <c r="C20" s="64"/>
      <c r="D20" s="67"/>
      <c r="E20" s="64"/>
      <c r="F20" s="72"/>
      <c r="G20" s="60"/>
      <c r="H20" s="75">
        <f>SUM(H7:H19)</f>
        <v>0</v>
      </c>
      <c r="I20" s="76"/>
      <c r="J20" s="77">
        <f>ROUND(SUM(J7:J19),2)</f>
        <v>0</v>
      </c>
      <c r="K20" s="77">
        <f>SUM(K7:K19)</f>
        <v>0</v>
      </c>
      <c r="L20" s="76"/>
      <c r="M20" s="77">
        <f>SUM(M7:M19)</f>
        <v>0</v>
      </c>
      <c r="N20" s="77">
        <f>SUM(N7:N19)</f>
        <v>0</v>
      </c>
      <c r="O20" s="76"/>
      <c r="P20" s="77">
        <f>SUM(P7:P19)</f>
        <v>0</v>
      </c>
      <c r="Q20" s="76"/>
      <c r="R20" s="77">
        <f>SUM(R7:R19)</f>
        <v>0</v>
      </c>
    </row>
    <row r="22" ht="12.75">
      <c r="I22" s="16"/>
    </row>
    <row r="23" spans="1:8" ht="12.75">
      <c r="A23" s="62" t="s">
        <v>82</v>
      </c>
      <c r="B23" s="63"/>
      <c r="C23" s="63"/>
      <c r="D23" s="65"/>
      <c r="E23" s="63"/>
      <c r="F23" s="58"/>
      <c r="G23" s="35"/>
      <c r="H23" s="35"/>
    </row>
    <row r="24" spans="1:19" ht="12.75">
      <c r="A24" s="59" t="s">
        <v>58</v>
      </c>
      <c r="B24" s="59" t="s">
        <v>73</v>
      </c>
      <c r="C24" s="59" t="s">
        <v>74</v>
      </c>
      <c r="D24" s="66" t="s">
        <v>75</v>
      </c>
      <c r="E24" s="59" t="s">
        <v>76</v>
      </c>
      <c r="F24" s="66" t="s">
        <v>77</v>
      </c>
      <c r="G24" s="59" t="s">
        <v>78</v>
      </c>
      <c r="H24" s="59" t="s">
        <v>52</v>
      </c>
      <c r="I24" s="30" t="s">
        <v>60</v>
      </c>
      <c r="J24" s="30" t="s">
        <v>61</v>
      </c>
      <c r="K24" s="30" t="s">
        <v>79</v>
      </c>
      <c r="L24" s="30" t="s">
        <v>68</v>
      </c>
      <c r="M24" s="30" t="s">
        <v>69</v>
      </c>
      <c r="N24" s="30" t="s">
        <v>80</v>
      </c>
      <c r="O24" s="30" t="s">
        <v>62</v>
      </c>
      <c r="P24" s="30" t="s">
        <v>63</v>
      </c>
      <c r="Q24" s="30" t="s">
        <v>64</v>
      </c>
      <c r="R24" s="30" t="s">
        <v>65</v>
      </c>
      <c r="S24" s="30" t="s">
        <v>81</v>
      </c>
    </row>
    <row r="25" spans="1:18" ht="12.75">
      <c r="A25" s="85" t="s">
        <v>86</v>
      </c>
      <c r="B25" s="71"/>
      <c r="C25" s="71"/>
      <c r="D25" s="72"/>
      <c r="E25" s="71"/>
      <c r="F25" s="72"/>
      <c r="G25" s="71"/>
      <c r="H25" s="93">
        <f>'[3]UNINV RESET SPOT'!$D$32</f>
        <v>0</v>
      </c>
      <c r="I25" s="7"/>
      <c r="J25" s="12">
        <f>'[3]UNINV RESET SPOT'!$F$32</f>
        <v>0</v>
      </c>
      <c r="K25" s="7"/>
      <c r="L25" s="7"/>
      <c r="M25" s="12">
        <f aca="true" t="shared" si="5" ref="M25:M43">ROUND(K25*L25,2)</f>
        <v>0</v>
      </c>
      <c r="N25" s="9">
        <f>+'[3]UNINV RESET SPOT'!$G$32</f>
        <v>0</v>
      </c>
      <c r="O25" s="13"/>
      <c r="P25" s="9">
        <f>+'[3]UNINV RESET SPOT'!$I$32</f>
        <v>0</v>
      </c>
      <c r="Q25" s="7"/>
      <c r="R25" s="12">
        <f aca="true" t="shared" si="6" ref="R25:R43">ROUND(N25*Q25,2)</f>
        <v>0</v>
      </c>
    </row>
    <row r="26" spans="1:19" ht="12.75">
      <c r="A26" s="70"/>
      <c r="B26" s="71"/>
      <c r="C26" s="71"/>
      <c r="D26" s="72"/>
      <c r="E26" s="71"/>
      <c r="F26" s="73"/>
      <c r="G26" s="70"/>
      <c r="H26" s="61"/>
      <c r="I26" s="7"/>
      <c r="J26" s="12">
        <f aca="true" t="shared" si="7" ref="J26:J43">ROUND(H26*I26,2)</f>
        <v>0</v>
      </c>
      <c r="K26" s="7"/>
      <c r="L26" s="7"/>
      <c r="M26" s="12">
        <f t="shared" si="5"/>
        <v>0</v>
      </c>
      <c r="N26" s="7"/>
      <c r="O26" s="7"/>
      <c r="P26" s="12">
        <f aca="true" t="shared" si="8" ref="P26:P43">ROUND(N26*O26,2)</f>
        <v>0</v>
      </c>
      <c r="Q26" s="7"/>
      <c r="R26" s="12">
        <f t="shared" si="6"/>
        <v>0</v>
      </c>
      <c r="S26" s="145">
        <f>+RESET!S32</f>
        <v>0</v>
      </c>
    </row>
    <row r="27" spans="1:18" ht="12.75">
      <c r="A27" s="70"/>
      <c r="B27" s="71"/>
      <c r="C27" s="71"/>
      <c r="D27" s="72"/>
      <c r="E27" s="71"/>
      <c r="F27" s="73"/>
      <c r="G27" s="70"/>
      <c r="H27" s="61"/>
      <c r="I27" s="7"/>
      <c r="J27" s="12">
        <f t="shared" si="7"/>
        <v>0</v>
      </c>
      <c r="K27" s="7"/>
      <c r="L27" s="7"/>
      <c r="M27" s="12">
        <f t="shared" si="5"/>
        <v>0</v>
      </c>
      <c r="N27" s="7"/>
      <c r="O27" s="7"/>
      <c r="P27" s="12">
        <f t="shared" si="8"/>
        <v>0</v>
      </c>
      <c r="Q27" s="7"/>
      <c r="R27" s="12">
        <f t="shared" si="6"/>
        <v>0</v>
      </c>
    </row>
    <row r="28" spans="1:18" ht="12.75">
      <c r="A28" s="70"/>
      <c r="B28" s="71"/>
      <c r="C28" s="71"/>
      <c r="D28" s="72"/>
      <c r="E28" s="71"/>
      <c r="F28" s="73"/>
      <c r="G28" s="70"/>
      <c r="H28" s="61"/>
      <c r="I28" s="7"/>
      <c r="J28" s="12">
        <f t="shared" si="7"/>
        <v>0</v>
      </c>
      <c r="K28" s="7"/>
      <c r="L28" s="7"/>
      <c r="M28" s="12">
        <f t="shared" si="5"/>
        <v>0</v>
      </c>
      <c r="N28" s="7"/>
      <c r="O28" s="7"/>
      <c r="P28" s="12">
        <f t="shared" si="8"/>
        <v>0</v>
      </c>
      <c r="Q28" s="7"/>
      <c r="R28" s="12">
        <f t="shared" si="6"/>
        <v>0</v>
      </c>
    </row>
    <row r="29" spans="1:18" ht="12.75">
      <c r="A29" s="70"/>
      <c r="B29" s="71"/>
      <c r="C29" s="71"/>
      <c r="D29" s="72"/>
      <c r="E29" s="71"/>
      <c r="F29" s="73"/>
      <c r="G29" s="70"/>
      <c r="H29" s="61"/>
      <c r="I29" s="7"/>
      <c r="J29" s="12">
        <f t="shared" si="7"/>
        <v>0</v>
      </c>
      <c r="K29" s="7"/>
      <c r="L29" s="7"/>
      <c r="M29" s="12">
        <f t="shared" si="5"/>
        <v>0</v>
      </c>
      <c r="N29" s="7"/>
      <c r="O29" s="7"/>
      <c r="P29" s="12">
        <f t="shared" si="8"/>
        <v>0</v>
      </c>
      <c r="Q29" s="7"/>
      <c r="R29" s="12">
        <f t="shared" si="6"/>
        <v>0</v>
      </c>
    </row>
    <row r="30" spans="1:18" ht="12.75">
      <c r="A30" s="70"/>
      <c r="B30" s="71"/>
      <c r="C30" s="71"/>
      <c r="D30" s="72"/>
      <c r="E30" s="71"/>
      <c r="F30" s="73"/>
      <c r="G30" s="70"/>
      <c r="H30" s="61"/>
      <c r="I30" s="7"/>
      <c r="J30" s="12">
        <f t="shared" si="7"/>
        <v>0</v>
      </c>
      <c r="K30" s="7"/>
      <c r="L30" s="7"/>
      <c r="M30" s="12">
        <f t="shared" si="5"/>
        <v>0</v>
      </c>
      <c r="N30" s="7"/>
      <c r="O30" s="7"/>
      <c r="P30" s="12">
        <f t="shared" si="8"/>
        <v>0</v>
      </c>
      <c r="Q30" s="7"/>
      <c r="R30" s="12">
        <f t="shared" si="6"/>
        <v>0</v>
      </c>
    </row>
    <row r="31" spans="1:18" ht="12.75">
      <c r="A31" s="70"/>
      <c r="B31" s="71"/>
      <c r="C31" s="71"/>
      <c r="D31" s="72"/>
      <c r="E31" s="71"/>
      <c r="F31" s="73"/>
      <c r="G31" s="70"/>
      <c r="H31" s="61"/>
      <c r="I31" s="7"/>
      <c r="J31" s="12">
        <f t="shared" si="7"/>
        <v>0</v>
      </c>
      <c r="K31" s="7"/>
      <c r="L31" s="7"/>
      <c r="M31" s="12">
        <f t="shared" si="5"/>
        <v>0</v>
      </c>
      <c r="N31" s="7"/>
      <c r="O31" s="7"/>
      <c r="P31" s="12">
        <f t="shared" si="8"/>
        <v>0</v>
      </c>
      <c r="Q31" s="7"/>
      <c r="R31" s="12">
        <f t="shared" si="6"/>
        <v>0</v>
      </c>
    </row>
    <row r="32" spans="1:18" ht="12.75">
      <c r="A32" s="70"/>
      <c r="B32" s="71"/>
      <c r="C32" s="71"/>
      <c r="D32" s="72"/>
      <c r="E32" s="71"/>
      <c r="F32" s="73"/>
      <c r="G32" s="70"/>
      <c r="H32" s="61"/>
      <c r="I32" s="7"/>
      <c r="J32" s="12">
        <f t="shared" si="7"/>
        <v>0</v>
      </c>
      <c r="K32" s="7"/>
      <c r="L32" s="7"/>
      <c r="M32" s="12">
        <f t="shared" si="5"/>
        <v>0</v>
      </c>
      <c r="N32" s="7"/>
      <c r="O32" s="7"/>
      <c r="P32" s="12">
        <f t="shared" si="8"/>
        <v>0</v>
      </c>
      <c r="Q32" s="7"/>
      <c r="R32" s="12">
        <f t="shared" si="6"/>
        <v>0</v>
      </c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>
        <f t="shared" si="7"/>
        <v>0</v>
      </c>
      <c r="K33" s="7"/>
      <c r="L33" s="7"/>
      <c r="M33" s="12">
        <f t="shared" si="5"/>
        <v>0</v>
      </c>
      <c r="N33" s="7"/>
      <c r="O33" s="7"/>
      <c r="P33" s="12">
        <f t="shared" si="8"/>
        <v>0</v>
      </c>
      <c r="Q33" s="7"/>
      <c r="R33" s="12">
        <f t="shared" si="6"/>
        <v>0</v>
      </c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>
        <f t="shared" si="7"/>
        <v>0</v>
      </c>
      <c r="K34" s="7"/>
      <c r="L34" s="7"/>
      <c r="M34" s="12">
        <f t="shared" si="5"/>
        <v>0</v>
      </c>
      <c r="N34" s="7"/>
      <c r="O34" s="7"/>
      <c r="P34" s="12">
        <f t="shared" si="8"/>
        <v>0</v>
      </c>
      <c r="Q34" s="7"/>
      <c r="R34" s="12">
        <f t="shared" si="6"/>
        <v>0</v>
      </c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>
        <f t="shared" si="7"/>
        <v>0</v>
      </c>
      <c r="K35" s="7"/>
      <c r="L35" s="7"/>
      <c r="M35" s="12">
        <f t="shared" si="5"/>
        <v>0</v>
      </c>
      <c r="N35" s="7"/>
      <c r="O35" s="7"/>
      <c r="P35" s="12">
        <f t="shared" si="8"/>
        <v>0</v>
      </c>
      <c r="Q35" s="7"/>
      <c r="R35" s="12">
        <f t="shared" si="6"/>
        <v>0</v>
      </c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>
        <f t="shared" si="7"/>
        <v>0</v>
      </c>
      <c r="K36" s="7"/>
      <c r="L36" s="7"/>
      <c r="M36" s="12">
        <f t="shared" si="5"/>
        <v>0</v>
      </c>
      <c r="N36" s="7"/>
      <c r="O36" s="7"/>
      <c r="P36" s="12">
        <f t="shared" si="8"/>
        <v>0</v>
      </c>
      <c r="Q36" s="7"/>
      <c r="R36" s="12">
        <f t="shared" si="6"/>
        <v>0</v>
      </c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>
        <f t="shared" si="7"/>
        <v>0</v>
      </c>
      <c r="K37" s="7"/>
      <c r="L37" s="7"/>
      <c r="M37" s="12">
        <f t="shared" si="5"/>
        <v>0</v>
      </c>
      <c r="N37" s="7"/>
      <c r="O37" s="7"/>
      <c r="P37" s="12">
        <f t="shared" si="8"/>
        <v>0</v>
      </c>
      <c r="Q37" s="7"/>
      <c r="R37" s="12">
        <f t="shared" si="6"/>
        <v>0</v>
      </c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>
        <f t="shared" si="7"/>
        <v>0</v>
      </c>
      <c r="K38" s="7"/>
      <c r="L38" s="7"/>
      <c r="M38" s="12">
        <f t="shared" si="5"/>
        <v>0</v>
      </c>
      <c r="N38" s="7"/>
      <c r="O38" s="7"/>
      <c r="P38" s="12">
        <f t="shared" si="8"/>
        <v>0</v>
      </c>
      <c r="Q38" s="7"/>
      <c r="R38" s="12">
        <f t="shared" si="6"/>
        <v>0</v>
      </c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>
        <f t="shared" si="7"/>
        <v>0</v>
      </c>
      <c r="K39" s="7"/>
      <c r="L39" s="7"/>
      <c r="M39" s="12">
        <f t="shared" si="5"/>
        <v>0</v>
      </c>
      <c r="N39" s="7"/>
      <c r="O39" s="7"/>
      <c r="P39" s="12">
        <f t="shared" si="8"/>
        <v>0</v>
      </c>
      <c r="Q39" s="7"/>
      <c r="R39" s="12">
        <f t="shared" si="6"/>
        <v>0</v>
      </c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>
        <f t="shared" si="7"/>
        <v>0</v>
      </c>
      <c r="K40" s="7"/>
      <c r="L40" s="7"/>
      <c r="M40" s="12">
        <f t="shared" si="5"/>
        <v>0</v>
      </c>
      <c r="N40" s="7"/>
      <c r="O40" s="7"/>
      <c r="P40" s="12">
        <f t="shared" si="8"/>
        <v>0</v>
      </c>
      <c r="Q40" s="7"/>
      <c r="R40" s="12">
        <f t="shared" si="6"/>
        <v>0</v>
      </c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>
        <f t="shared" si="7"/>
        <v>0</v>
      </c>
      <c r="K41" s="7"/>
      <c r="L41" s="7"/>
      <c r="M41" s="12">
        <f t="shared" si="5"/>
        <v>0</v>
      </c>
      <c r="N41" s="7"/>
      <c r="O41" s="7"/>
      <c r="P41" s="12">
        <f t="shared" si="8"/>
        <v>0</v>
      </c>
      <c r="Q41" s="7"/>
      <c r="R41" s="12">
        <f t="shared" si="6"/>
        <v>0</v>
      </c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>
        <f t="shared" si="7"/>
        <v>0</v>
      </c>
      <c r="K42" s="7"/>
      <c r="L42" s="7"/>
      <c r="M42" s="12">
        <f t="shared" si="5"/>
        <v>0</v>
      </c>
      <c r="N42" s="7"/>
      <c r="O42" s="7"/>
      <c r="P42" s="12">
        <f t="shared" si="8"/>
        <v>0</v>
      </c>
      <c r="Q42" s="7"/>
      <c r="R42" s="12">
        <f t="shared" si="6"/>
        <v>0</v>
      </c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4"/>
      <c r="J43" s="16">
        <f t="shared" si="7"/>
        <v>0</v>
      </c>
      <c r="K43" s="74"/>
      <c r="L43" s="74"/>
      <c r="M43" s="12">
        <f t="shared" si="5"/>
        <v>0</v>
      </c>
      <c r="N43" s="74"/>
      <c r="O43" s="74"/>
      <c r="P43" s="12">
        <f t="shared" si="8"/>
        <v>0</v>
      </c>
      <c r="Q43" s="74"/>
      <c r="R43" s="12">
        <f t="shared" si="6"/>
        <v>0</v>
      </c>
    </row>
    <row r="44" spans="1:18" ht="13.5" thickBot="1">
      <c r="A44" s="26" t="s">
        <v>66</v>
      </c>
      <c r="B44" s="64"/>
      <c r="C44" s="64"/>
      <c r="D44" s="67"/>
      <c r="E44" s="64"/>
      <c r="F44" s="69"/>
      <c r="G44" s="60"/>
      <c r="H44" s="75">
        <f>+'[3]UNINV RESET SPOT'!$D$32</f>
        <v>0</v>
      </c>
      <c r="I44" s="76"/>
      <c r="J44" s="77">
        <f>+'[3]UNINV RESET SPOT'!$F$32</f>
        <v>0</v>
      </c>
      <c r="K44" s="77">
        <f>SUM(K25:K43)</f>
        <v>0</v>
      </c>
      <c r="L44" s="76"/>
      <c r="M44" s="77">
        <f>SUM(M25:M43)</f>
        <v>0</v>
      </c>
      <c r="N44" s="77">
        <f>+'[3]UNINV RESET SPOT'!$G$32</f>
        <v>0</v>
      </c>
      <c r="O44" s="76"/>
      <c r="P44" s="77">
        <f>+'[3]UNINV RESET SPOT'!$I$32</f>
        <v>0</v>
      </c>
      <c r="Q44" s="76"/>
      <c r="R44" s="77">
        <f>SUM(R25:R43)</f>
        <v>0</v>
      </c>
    </row>
    <row r="46" ht="12.75">
      <c r="A46" s="89" t="str">
        <f ca="1">CELL("FILENAME")</f>
        <v>G:\internal\FuelContractAccounting\Fuel New\KP\CURRENT\[RPT03RAILALLOCATION.xls]MASTER</v>
      </c>
    </row>
  </sheetData>
  <sheetProtection/>
  <mergeCells count="3">
    <mergeCell ref="A1:S1"/>
    <mergeCell ref="A2:S2"/>
    <mergeCell ref="A3:S3"/>
  </mergeCells>
  <printOptions gridLines="1"/>
  <pageMargins left="0.75" right="0.75" top="1" bottom="1" header="0.5" footer="0.5"/>
  <pageSetup fitToHeight="1" fitToWidth="1" horizontalDpi="600" verticalDpi="600" orientation="landscape" scale="46" r:id="rId1"/>
  <headerFooter alignWithMargins="0">
    <oddFooter>&amp;L&amp;D  &amp;T&amp;C&amp;F  &amp;A&amp;RBE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5.8515625" style="0" bestFit="1" customWidth="1"/>
    <col min="3" max="3" width="16.7109375" style="0" bestFit="1" customWidth="1"/>
    <col min="4" max="4" width="16.7109375" style="0" customWidth="1"/>
    <col min="5" max="5" width="14.7109375" style="0" customWidth="1"/>
  </cols>
  <sheetData>
    <row r="1" spans="1:5" ht="12.75">
      <c r="A1" s="165" t="s">
        <v>46</v>
      </c>
      <c r="B1" s="165"/>
      <c r="C1" s="165"/>
      <c r="D1" s="165"/>
      <c r="E1" s="165"/>
    </row>
    <row r="2" spans="1:5" ht="12.75">
      <c r="A2" s="165" t="s">
        <v>27</v>
      </c>
      <c r="B2" s="165"/>
      <c r="C2" s="165"/>
      <c r="D2" s="165"/>
      <c r="E2" s="165"/>
    </row>
    <row r="3" spans="1:5" ht="12.75">
      <c r="A3" s="166" t="str">
        <f>+INPUT!A3</f>
        <v>NOVEMBER 2013</v>
      </c>
      <c r="B3" s="166"/>
      <c r="C3" s="166"/>
      <c r="D3" s="166"/>
      <c r="E3" s="166"/>
    </row>
    <row r="4" spans="1:5" ht="12.75">
      <c r="A4" s="11"/>
      <c r="B4" s="11"/>
      <c r="C4" s="11"/>
      <c r="D4" s="11"/>
      <c r="E4" s="11"/>
    </row>
    <row r="5" spans="2:5" ht="12.75">
      <c r="B5" s="6" t="s">
        <v>10</v>
      </c>
      <c r="C5" s="1" t="s">
        <v>28</v>
      </c>
      <c r="D5" s="4" t="s">
        <v>38</v>
      </c>
      <c r="E5" s="133" t="s">
        <v>31</v>
      </c>
    </row>
    <row r="6" spans="1:5" ht="12.75">
      <c r="A6" s="5" t="s">
        <v>0</v>
      </c>
      <c r="B6" s="5" t="s">
        <v>30</v>
      </c>
      <c r="C6" s="5" t="s">
        <v>29</v>
      </c>
      <c r="D6" s="5" t="s">
        <v>70</v>
      </c>
      <c r="E6" s="134" t="s">
        <v>32</v>
      </c>
    </row>
    <row r="7" spans="1:5" ht="12.75">
      <c r="A7" s="21" t="s">
        <v>47</v>
      </c>
      <c r="B7" s="12">
        <f>+INPUT!B10</f>
        <v>86315.67</v>
      </c>
      <c r="C7" s="9">
        <f>+'[2]INPUT'!$B$11</f>
        <v>86315.67</v>
      </c>
      <c r="D7" s="8">
        <f>+INPUT!J32</f>
        <v>0</v>
      </c>
      <c r="E7" s="135">
        <f>+B7-C7+D7</f>
        <v>0</v>
      </c>
    </row>
    <row r="10" ht="13.5" thickBot="1"/>
    <row r="11" spans="1:5" ht="12.75">
      <c r="A11" s="175" t="s">
        <v>98</v>
      </c>
      <c r="B11" s="176"/>
      <c r="C11" s="176"/>
      <c r="D11" s="176"/>
      <c r="E11" s="177"/>
    </row>
    <row r="12" spans="1:5" ht="12.75">
      <c r="A12" s="34"/>
      <c r="B12" s="35"/>
      <c r="C12" s="35"/>
      <c r="D12" s="35"/>
      <c r="E12" s="36"/>
    </row>
    <row r="13" spans="1:5" ht="12.75">
      <c r="A13" s="34"/>
      <c r="B13" s="6" t="s">
        <v>94</v>
      </c>
      <c r="C13" s="6" t="s">
        <v>95</v>
      </c>
      <c r="E13" s="38"/>
    </row>
    <row r="14" spans="1:5" ht="12.75">
      <c r="A14" s="18" t="s">
        <v>0</v>
      </c>
      <c r="B14" s="5" t="s">
        <v>96</v>
      </c>
      <c r="C14" s="5" t="s">
        <v>97</v>
      </c>
      <c r="D14" s="37"/>
      <c r="E14" s="140" t="s">
        <v>105</v>
      </c>
    </row>
    <row r="15" spans="1:6" ht="12.75">
      <c r="A15" s="39" t="s">
        <v>47</v>
      </c>
      <c r="B15" s="16">
        <f>+RESET!J26+RESET!M26+RESET!P26+RESET!R26+RESET!R50+RESET!P50+RESET!M50+RESET!J50</f>
        <v>0</v>
      </c>
      <c r="C15" s="105">
        <f>+'RESET DETAIL'!J20+'RESET DETAIL'!M20+'RESET DETAIL'!P20+'RESET DETAIL'!R20+'RESET DETAIL'!J44+'RESET DETAIL'!M44+'RESET DETAIL'!P44+'RESET DETAIL'!R44</f>
        <v>0</v>
      </c>
      <c r="D15" s="40"/>
      <c r="E15" s="141">
        <f>+B15-C15</f>
        <v>0</v>
      </c>
      <c r="F15" s="3"/>
    </row>
    <row r="16" spans="1:5" ht="12.75">
      <c r="A16" s="34"/>
      <c r="B16" s="35"/>
      <c r="C16" s="35"/>
      <c r="D16" s="35"/>
      <c r="E16" s="36"/>
    </row>
    <row r="17" spans="1:5" ht="13.5" thickBot="1">
      <c r="A17" s="42"/>
      <c r="B17" s="43"/>
      <c r="C17" s="43"/>
      <c r="D17" s="43"/>
      <c r="E17" s="44"/>
    </row>
    <row r="18" ht="13.5" thickBot="1"/>
    <row r="19" spans="2:5" ht="12.75">
      <c r="B19" s="136" t="s">
        <v>106</v>
      </c>
      <c r="C19" s="137" t="s">
        <v>107</v>
      </c>
      <c r="D19" s="130" t="s">
        <v>105</v>
      </c>
      <c r="E19" s="131"/>
    </row>
    <row r="20" spans="2:5" ht="13.5" thickBot="1">
      <c r="B20" s="138">
        <f>+UNINVOICED!K10</f>
        <v>6379636.813333334</v>
      </c>
      <c r="C20" s="148">
        <f>+INPUT!L36</f>
        <v>4284441.55</v>
      </c>
      <c r="D20" s="132">
        <f>+B20-C20</f>
        <v>2095195.2633333346</v>
      </c>
      <c r="E20" s="147">
        <f>ROUND((+B20-C20)/B20,2)</f>
        <v>0.33</v>
      </c>
    </row>
    <row r="25" spans="2:3" ht="12.75">
      <c r="B25" s="12"/>
      <c r="C25" s="12"/>
    </row>
    <row r="28" ht="12.75">
      <c r="A28" s="89" t="str">
        <f ca="1">CELL("FILENAME")</f>
        <v>G:\internal\FuelContractAccounting\Fuel New\KP\CURRENT\[RPT03RAILALLOCATION.xls]MASTER</v>
      </c>
    </row>
  </sheetData>
  <sheetProtection/>
  <mergeCells count="4">
    <mergeCell ref="A1:E1"/>
    <mergeCell ref="A2:E2"/>
    <mergeCell ref="A3:E3"/>
    <mergeCell ref="A11:E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2013-12-04T18:39:15Z</cp:lastPrinted>
  <dcterms:created xsi:type="dcterms:W3CDTF">2001-04-25T19:13:29Z</dcterms:created>
  <dcterms:modified xsi:type="dcterms:W3CDTF">2013-12-04T18:49:03Z</dcterms:modified>
  <cp:category/>
  <cp:version/>
  <cp:contentType/>
  <cp:contentStatus/>
</cp:coreProperties>
</file>