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90" windowWidth="19320" windowHeight="14265" tabRatio="911" firstSheet="1" activeTab="1"/>
  </bookViews>
  <sheets>
    <sheet name="Line Loss Input Sheet" sheetId="1" r:id="rId1"/>
    <sheet name="SS Tariff" sheetId="2" r:id="rId2"/>
    <sheet name="Input" sheetId="3" r:id="rId3"/>
    <sheet name="Summary" sheetId="4" r:id="rId4"/>
    <sheet name="FAC-Page 1" sheetId="5" r:id="rId5"/>
    <sheet name="FAC-Page 2" sheetId="6" r:id="rId6"/>
    <sheet name="FAC-Page 3" sheetId="7" r:id="rId7"/>
    <sheet name="FAC-Page 4" sheetId="8" r:id="rId8"/>
    <sheet name="FAC-Page 5" sheetId="9" r:id="rId9"/>
    <sheet name="Sys Sales - Page 1 of 2" sheetId="10" r:id="rId10"/>
    <sheet name="Sys Sales - Page 2 of 2" sheetId="11" r:id="rId11"/>
  </sheets>
  <definedNames>
    <definedName name="_xlnm.Print_Area" localSheetId="8">'FAC-Page 5'!$A$1:$J$45</definedName>
    <definedName name="_xlnm.Print_Titles" localSheetId="6">'FAC-Page 3'!$1:$14</definedName>
    <definedName name="_xlnm.Print_Titles" localSheetId="7">'FAC-Page 4'!$1:$13</definedName>
    <definedName name="_xlnm.Print_Titles" localSheetId="9">'Sys Sales - Page 1 of 2'!$1:$16</definedName>
    <definedName name="tim">'Summary'!$A$10:$A$16</definedName>
  </definedNames>
  <calcPr fullCalcOnLoad="1"/>
</workbook>
</file>

<file path=xl/sharedStrings.xml><?xml version="1.0" encoding="utf-8"?>
<sst xmlns="http://schemas.openxmlformats.org/spreadsheetml/2006/main" count="374" uniqueCount="237">
  <si>
    <t>CURRENT        MONTH</t>
  </si>
  <si>
    <t>PRIOR MO.       TRUE-UP       ADJUSTMENT</t>
  </si>
  <si>
    <t>TOTAL</t>
  </si>
  <si>
    <t>Sales For Resale Revenues</t>
  </si>
  <si>
    <t>Interchange-Delivered Revenues</t>
  </si>
  <si>
    <t>Total System Sales Revenues</t>
  </si>
  <si>
    <t>Sales For Resale Expenses</t>
  </si>
  <si>
    <t>Interchange-Delivered Expenses</t>
  </si>
  <si>
    <t>Total System Sales Expenses</t>
  </si>
  <si>
    <t>Total System Sales Net Revenues</t>
  </si>
  <si>
    <t>Page 2 of 2</t>
  </si>
  <si>
    <t>KENTUCKY POWER COMPANY</t>
  </si>
  <si>
    <t>SYSTEM SALES CLAUSE NET REVENUE</t>
  </si>
  <si>
    <t>Page 1 of 2</t>
  </si>
  <si>
    <t>SYSTEM SALES CLAUSE SCHEDULE</t>
  </si>
  <si>
    <t>( + )</t>
  </si>
  <si>
    <t>( - )</t>
  </si>
  <si>
    <t>Increase/(Decrease) of System Sales Net Revenue</t>
  </si>
  <si>
    <t>Customer Share of Increase/(Decrease) in System</t>
  </si>
  <si>
    <t xml:space="preserve">       Sales Net Revenue</t>
  </si>
  <si>
    <t>( / )</t>
  </si>
  <si>
    <t>*</t>
  </si>
  <si>
    <t>* This factor is a credit to the customer when current month net revenue levels exceed the base month; and a charge when the current month net revenues levels are below the base month.</t>
  </si>
  <si>
    <t>Effective Date for Billing</t>
  </si>
  <si>
    <t>Effective Date for Billing:</t>
  </si>
  <si>
    <t>Submitted by:</t>
  </si>
  <si>
    <t>(Signature)</t>
  </si>
  <si>
    <t>Title:</t>
  </si>
  <si>
    <t>Date Submitted: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</si>
  <si>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</si>
  <si>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</si>
  <si>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</si>
  <si>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</si>
  <si>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</si>
  <si>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</si>
  <si>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</si>
  <si>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(</t>
  </si>
  <si>
    <t>KWH  X</t>
  </si>
  <si>
    <t>Fuel (substitute for F. O. )</t>
  </si>
  <si>
    <t>Page 5 of 5</t>
  </si>
  <si>
    <t>FINAL</t>
  </si>
  <si>
    <t>FUEL COST SCHEDULE</t>
  </si>
  <si>
    <t>B.</t>
  </si>
  <si>
    <t>Purchases</t>
  </si>
  <si>
    <t>)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</si>
  <si>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</si>
  <si>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</si>
  <si>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</si>
  <si>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</si>
  <si>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</si>
  <si>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>Total Fuel Cost (A + B - C)</t>
  </si>
  <si>
    <t>Includes total Energy Costs of non-economy purchase per KPSC Order</t>
  </si>
  <si>
    <t xml:space="preserve">, </t>
  </si>
  <si>
    <t>dated October 3, 2002 in Case No. 2000-495-B.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</si>
  <si>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</si>
  <si>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</si>
  <si>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</si>
  <si>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</si>
  <si>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</si>
  <si>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</si>
  <si>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</si>
  <si>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</si>
  <si>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</si>
  <si>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</si>
  <si>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</si>
  <si>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</si>
  <si>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OVER OR (UNDER) RECOVERY SCHEDULE</t>
  </si>
  <si>
    <t>Page 4 of 5</t>
  </si>
  <si>
    <t>SALES SCHEDULE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</si>
  <si>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</si>
  <si>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</si>
  <si>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</si>
  <si>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</si>
  <si>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</si>
  <si>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</si>
  <si>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Kilowatt-Hours</t>
  </si>
  <si>
    <t>Total Sales (A - B)</t>
  </si>
  <si>
    <t>Page 3 of 5</t>
  </si>
  <si>
    <t>Does not include</t>
  </si>
  <si>
    <t xml:space="preserve">   KWH of company usage.</t>
  </si>
  <si>
    <t>Sub Total</t>
  </si>
  <si>
    <t>Page 2 of 5</t>
  </si>
  <si>
    <t>D.</t>
  </si>
  <si>
    <t>E.</t>
  </si>
  <si>
    <t>Adjustment indicating the difference in actual fuel cost</t>
  </si>
  <si>
    <t>for the month of</t>
  </si>
  <si>
    <t>=</t>
  </si>
  <si>
    <t>-</t>
  </si>
  <si>
    <t>(actual)</t>
  </si>
  <si>
    <t xml:space="preserve">F. </t>
  </si>
  <si>
    <t>G.</t>
  </si>
  <si>
    <t>Grand Total Fuel Cost (D + E - F)</t>
  </si>
  <si>
    <t>Fuel Fm (Fuel Cost Schedule)</t>
  </si>
  <si>
    <t>Sales Sm (Sales Schedule)</t>
  </si>
  <si>
    <t>Fuel (Fb)</t>
  </si>
  <si>
    <t>Sales (Sb)</t>
  </si>
  <si>
    <t>($/KWH)</t>
  </si>
  <si>
    <t>Fuel Adjustment Clause Factor (Page 1 of 5)</t>
  </si>
  <si>
    <t>System Sales Clause Factor (Page 1 of 2)</t>
  </si>
  <si>
    <t>Date:</t>
  </si>
  <si>
    <t>Month Ending:</t>
  </si>
  <si>
    <t>rolling line losses in % carried to two (2) decimals</t>
  </si>
  <si>
    <t>Generation plus Purchases minus Sales</t>
  </si>
  <si>
    <t>NER:</t>
  </si>
  <si>
    <t>NER</t>
  </si>
  <si>
    <t>X</t>
  </si>
  <si>
    <t>System Lossess   =</t>
  </si>
  <si>
    <t>System Losses   =</t>
  </si>
  <si>
    <t>Company Usage   -</t>
  </si>
  <si>
    <t>(Less Company Usage)</t>
  </si>
  <si>
    <t xml:space="preserve">   Avg. 12 mos. Line loss</t>
  </si>
  <si>
    <t>/KWH</t>
  </si>
  <si>
    <t>Page 1 of 5</t>
  </si>
  <si>
    <t>and the estimated cost</t>
  </si>
  <si>
    <t>(1)</t>
  </si>
  <si>
    <t>Internal Workpaper</t>
  </si>
  <si>
    <t>SUMMARY OF ADJUSTMENT CLAUSES</t>
  </si>
  <si>
    <t>FUEL ADJUSTMENT CLAUSE SCHEDULE</t>
  </si>
  <si>
    <t>originally reported.</t>
  </si>
  <si>
    <t>Total Company Over or (Under) Recovery from Page 4, Line 12</t>
  </si>
  <si>
    <t>( x )</t>
  </si>
  <si>
    <t>Case No. 9061 and</t>
  </si>
  <si>
    <r>
      <t xml:space="preserve">Line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</si>
  <si>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 xml:space="preserve"> (+)</t>
  </si>
  <si>
    <t xml:space="preserve">Total Adjustment Clause Factors </t>
  </si>
  <si>
    <t xml:space="preserve"> -0-</t>
  </si>
  <si>
    <t>*Source:</t>
  </si>
  <si>
    <t xml:space="preserve">    ES Form 1.0, Line 3</t>
  </si>
  <si>
    <t xml:space="preserve">    ES Form 3.3, Line 4</t>
  </si>
  <si>
    <t xml:space="preserve">    Non-Associated Environmental Costs</t>
  </si>
  <si>
    <t>Month Ended:</t>
  </si>
  <si>
    <t>Sub-total</t>
  </si>
  <si>
    <t>Non-Associated Utilities Monthly Environmental Costs*</t>
  </si>
  <si>
    <t xml:space="preserve">Line </t>
  </si>
  <si>
    <t>No.</t>
  </si>
  <si>
    <t>Current Month (Sm) Sales Level (Page 3 of 5)</t>
  </si>
  <si>
    <t>H.</t>
  </si>
  <si>
    <t>Net Transmission Marginal Line Loss for month of</t>
  </si>
  <si>
    <t xml:space="preserve">   (Accounts 4470207 and 447208)</t>
  </si>
  <si>
    <t>I.</t>
  </si>
  <si>
    <t>Net Transmission Marginal Line Loss for month</t>
  </si>
  <si>
    <t>F.</t>
  </si>
  <si>
    <t xml:space="preserve">     GRAND TOTAL FUEL COSTS (D + E)</t>
  </si>
  <si>
    <t xml:space="preserve"> ( 1 )</t>
  </si>
  <si>
    <t xml:space="preserve">     SUB-TOTAL FUEL COST (A + B - C)</t>
  </si>
  <si>
    <t>ADJUSTED GRAND TOTAL FUEL COSTS (G + H)</t>
  </si>
  <si>
    <t>Current Month (Tm) Net Revenue Level</t>
  </si>
  <si>
    <t xml:space="preserve">Customer 60% Sharing </t>
  </si>
  <si>
    <t xml:space="preserve">     (Tariff Sheet No. 19-2, Case No. 2009-00459)</t>
  </si>
  <si>
    <t>Base Month (Tb) Net Revenue Level</t>
  </si>
  <si>
    <t>System Sales Clause Factor - $/Kwh (Ln 5 / Ln 6)</t>
  </si>
  <si>
    <t>Settlement Agreement in Case No. 2009-00459</t>
  </si>
  <si>
    <t>Marginal Line Loss</t>
  </si>
  <si>
    <t xml:space="preserve"> </t>
  </si>
  <si>
    <t>Company Usage</t>
  </si>
  <si>
    <t>Net Generation</t>
  </si>
  <si>
    <t>Sales for Resale Revenues</t>
  </si>
  <si>
    <t>Sales for Resale Expenses</t>
  </si>
  <si>
    <t>Non-Associated Utilities</t>
  </si>
  <si>
    <t>Monthly Environmental Costs</t>
  </si>
  <si>
    <t>kWh</t>
  </si>
  <si>
    <t>less company usage in KWH.</t>
  </si>
  <si>
    <t>kWh (Generation + Purchases_)</t>
  </si>
  <si>
    <t>kWh (Sales)</t>
  </si>
  <si>
    <t>Net Energy Requirement in kWh X twelve (12) months</t>
  </si>
  <si>
    <t>Effective for Billing</t>
  </si>
  <si>
    <t>Title</t>
  </si>
  <si>
    <t>Date Submitted</t>
  </si>
  <si>
    <t>Current Month Ended</t>
  </si>
  <si>
    <t>Revenues Prior Month True-Up</t>
  </si>
  <si>
    <t>Expenses Prior Month True-Up</t>
  </si>
  <si>
    <t>Previous Month Ended</t>
  </si>
  <si>
    <t>kWh billed in current Month</t>
  </si>
  <si>
    <t>9-1EE Ultimate Customers</t>
  </si>
  <si>
    <t>Prior Month Coal Burned</t>
  </si>
  <si>
    <t>(Power Transaction Schedule)</t>
  </si>
  <si>
    <t>Prior Month Oil Burned</t>
  </si>
  <si>
    <t>Identifiable Fuel Cost-Other Purchases</t>
  </si>
  <si>
    <t>Avg 12 Month Line Loss</t>
  </si>
  <si>
    <t>Sales (Incl. interchange pool)</t>
  </si>
  <si>
    <t>(Round to Hundreds)</t>
  </si>
  <si>
    <t>ROUND</t>
  </si>
  <si>
    <t>$</t>
  </si>
  <si>
    <t>Previous Month Marginal Line Loss</t>
  </si>
  <si>
    <t>Previous Month Estimated Fuel Cost</t>
  </si>
  <si>
    <r>
      <t>Non-Jurisdictional Sales (</t>
    </r>
    <r>
      <rPr>
        <b/>
        <sz val="10"/>
        <rFont val="Arial"/>
        <family val="2"/>
      </rPr>
      <t>2 months prior</t>
    </r>
    <r>
      <rPr>
        <sz val="10"/>
        <rFont val="Arial"/>
        <family val="0"/>
      </rPr>
      <t>)</t>
    </r>
  </si>
  <si>
    <t>%</t>
  </si>
  <si>
    <t>Off-System Sales Base Month Net Revenue Level</t>
  </si>
  <si>
    <t xml:space="preserve">FAC Billed in Current Month </t>
  </si>
  <si>
    <t>Non-Jurisdictional Sales Current Month</t>
  </si>
  <si>
    <t>(page 2 of 5 line D)</t>
  </si>
  <si>
    <t>Coal Burned in Current Month</t>
  </si>
  <si>
    <t>Oil Burned in Current Month</t>
  </si>
  <si>
    <t>(estimated)</t>
  </si>
  <si>
    <t xml:space="preserve">kWh used to Determine </t>
  </si>
  <si>
    <t>Assigned Cost during Forced Outage</t>
  </si>
  <si>
    <t>Forced Outage</t>
  </si>
  <si>
    <t>Cost -- Cannot be higher than the BSP cost</t>
  </si>
  <si>
    <t>Schedule 9</t>
  </si>
  <si>
    <t>KENTUCKY POWER COMPANY - SYSTEM SALES CLAUSE</t>
  </si>
  <si>
    <t>TARIFF 19-1</t>
  </si>
  <si>
    <t>BASE MONTHLY NET REVENUES FROM SYSTEM SALES</t>
  </si>
  <si>
    <t>Case No</t>
  </si>
  <si>
    <t>2009-00459</t>
  </si>
  <si>
    <t>2005-00341</t>
  </si>
  <si>
    <t>91-066</t>
  </si>
  <si>
    <t>Billing Month</t>
  </si>
  <si>
    <t>Base Net                               Revenues from System Sales                             (Total Company Basis)</t>
  </si>
  <si>
    <t>Previous         Base Net                          Revenues from                                   System Sales                             (Total Company Basis)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</si>
  <si>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</si>
  <si>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</si>
  <si>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</si>
  <si>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</si>
  <si>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</si>
  <si>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</si>
  <si>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</si>
  <si>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</si>
  <si>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</si>
  <si>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</si>
  <si>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</si>
  <si>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</si>
  <si>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</si>
  <si>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==========</t>
  </si>
  <si>
    <t>Percentage Sharing</t>
  </si>
  <si>
    <t>60% / 40%</t>
  </si>
  <si>
    <t>70% / 30%</t>
  </si>
  <si>
    <t>50% / 50%</t>
  </si>
  <si>
    <t>Base Net Revenues</t>
  </si>
  <si>
    <t xml:space="preserve">60% Customer / 40% Company      </t>
  </si>
  <si>
    <t>Total</t>
  </si>
  <si>
    <t>cents/kwh</t>
  </si>
  <si>
    <t>Current FAC billed (page 1 of 1)</t>
  </si>
  <si>
    <t>Estimated  - based on actual Kentucky generation unit costs in</t>
  </si>
  <si>
    <t>Manager, Regulatory Services</t>
  </si>
  <si>
    <t>*Pursuant to PSC Order dated June 5, 2013 in Case No. 2012-00550</t>
  </si>
  <si>
    <t>July 2013</t>
  </si>
  <si>
    <t>August 2013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</si>
</sst>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_);\(#,##0.0000000\)"/>
    <numFmt numFmtId="166" formatCode="#,##0.000000_);\(#,##0.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#,##0.000_);\(#,##0.000\)"/>
    <numFmt numFmtId="172" formatCode="0.0000000%"/>
    <numFmt numFmtId="173" formatCode="&quot;$&quot;#,##0.0000000"/>
    <numFmt numFmtId="174" formatCode="&quot;$&quot;#,##0.000000"/>
    <numFmt numFmtId="175" formatCode="mmmm\-yy"/>
    <numFmt numFmtId="176" formatCode="0.0000"/>
    <numFmt numFmtId="177" formatCode="0.000000%"/>
    <numFmt numFmtId="178" formatCode="0.0000000"/>
    <numFmt numFmtId="179" formatCode="0.00000000"/>
    <numFmt numFmtId="180" formatCode="&quot;$&quot;#,##0.00000"/>
    <numFmt numFmtId="181" formatCode="&quot;$&quot;#,##0"/>
    <numFmt numFmtId="182" formatCode="[$-409]dddd\,\ mmmm\ dd\,\ yyyy"/>
    <numFmt numFmtId="183" formatCode="[$-409]h:mm:ss\ AM/PM"/>
    <numFmt numFmtId="184" formatCode="[$-409]mmmm\ d\,\ yyyy;@"/>
    <numFmt numFmtId="185" formatCode="[$-409]mmmmm;@"/>
    <numFmt numFmtId="186" formatCode="mm/dd/yy;@"/>
    <numFmt numFmtId="187" formatCode="&quot;$&quot;#,##0.00000_);[Red]\(&quot;$&quot;#,##0.00000\)"/>
    <numFmt numFmtId="188" formatCode="&quot;$&quot;#,##0.0000000_);\(&quot;$&quot;#,##0.0000000\)"/>
    <numFmt numFmtId="189" formatCode="0.00000_);\(0.00000\)"/>
    <numFmt numFmtId="190" formatCode="0.0000000_);\(0.0000000\)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&quot;$&quot;#,##0.0000000_);[Red]\(&quot;$&quot;#,##0.0000000\)"/>
    <numFmt numFmtId="198" formatCode="_(* #,##0.000000_);_(* \(#,##0.000000\);_(* &quot;-&quot;??_);_(@_)"/>
    <numFmt numFmtId="199" formatCode="&quot;$&quot;#,##0.00000_);\(&quot;$&quot;#,##0.00000\)"/>
    <numFmt numFmtId="200" formatCode="_(* #,##0.000000_);_(* \(#,##0.000000\);_(* &quot;-&quot;??????_);_(@_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4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37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3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8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14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6" fontId="1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5" fontId="1" fillId="0" borderId="13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0" fontId="1" fillId="0" borderId="12" xfId="0" applyNumberFormat="1" applyFont="1" applyBorder="1" applyAlignment="1">
      <alignment horizontal="center" vertical="top"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196" fontId="0" fillId="0" borderId="0" xfId="42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198" fontId="0" fillId="0" borderId="0" xfId="42" applyNumberFormat="1" applyFont="1" applyAlignment="1">
      <alignment/>
    </xf>
    <xf numFmtId="192" fontId="1" fillId="0" borderId="0" xfId="42" applyNumberFormat="1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49" fontId="0" fillId="0" borderId="15" xfId="0" applyNumberForma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18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7" fontId="1" fillId="0" borderId="0" xfId="0" applyNumberFormat="1" applyFont="1" applyBorder="1" applyAlignment="1">
      <alignment/>
    </xf>
    <xf numFmtId="192" fontId="0" fillId="0" borderId="0" xfId="42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169" fontId="0" fillId="0" borderId="0" xfId="42" applyNumberFormat="1" applyFont="1" applyAlignment="1">
      <alignment/>
    </xf>
    <xf numFmtId="192" fontId="0" fillId="0" borderId="0" xfId="42" applyNumberFormat="1" applyFont="1" applyFill="1" applyAlignment="1">
      <alignment/>
    </xf>
    <xf numFmtId="37" fontId="0" fillId="0" borderId="0" xfId="0" applyNumberFormat="1" applyFont="1" applyAlignment="1">
      <alignment/>
    </xf>
    <xf numFmtId="196" fontId="0" fillId="0" borderId="0" xfId="42" applyNumberFormat="1" applyFont="1" applyAlignment="1">
      <alignment/>
    </xf>
    <xf numFmtId="184" fontId="0" fillId="0" borderId="0" xfId="42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19" xfId="0" applyFont="1" applyBorder="1" applyAlignment="1">
      <alignment/>
    </xf>
    <xf numFmtId="37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c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K41" activeCellId="1" sqref="C15 K41"/>
    </sheetView>
  </sheetViews>
  <sheetFormatPr defaultColWidth="8.8515625" defaultRowHeight="12.75"/>
  <cols>
    <col min="1" max="1" width="7.8515625" style="0" bestFit="1" customWidth="1"/>
    <col min="2" max="2" width="2.28125" style="3" customWidth="1"/>
    <col min="3" max="4" width="20.7109375" style="0" customWidth="1"/>
  </cols>
  <sheetData>
    <row r="1" spans="1:7" ht="12.75">
      <c r="A1" s="5"/>
      <c r="B1" s="12"/>
      <c r="C1" s="5"/>
      <c r="D1" s="21" t="s">
        <v>115</v>
      </c>
      <c r="E1" s="21"/>
      <c r="F1" s="5"/>
      <c r="G1" s="5"/>
    </row>
    <row r="2" spans="1:7" ht="12.75">
      <c r="A2" s="7" t="s">
        <v>99</v>
      </c>
      <c r="B2" s="8"/>
      <c r="C2" s="60">
        <f>Input!D4</f>
        <v>41534</v>
      </c>
      <c r="D2" s="21"/>
      <c r="E2" s="21"/>
      <c r="F2" s="5"/>
      <c r="G2" s="5"/>
    </row>
    <row r="3" spans="1:7" ht="12.75">
      <c r="A3" s="5"/>
      <c r="B3" s="12"/>
      <c r="C3" s="5"/>
      <c r="D3" s="21"/>
      <c r="E3" s="21"/>
      <c r="F3" s="5"/>
      <c r="G3" s="5"/>
    </row>
    <row r="4" spans="1:7" ht="25.5">
      <c r="A4" s="32" t="s">
        <v>100</v>
      </c>
      <c r="B4" s="33"/>
      <c r="C4" s="101" t="str">
        <f>Input!D10</f>
        <v>August 2013</v>
      </c>
      <c r="D4" s="21"/>
      <c r="E4" s="21"/>
      <c r="F4" s="5"/>
      <c r="G4" s="5"/>
    </row>
    <row r="5" spans="1:7" ht="12.75">
      <c r="A5" s="32"/>
      <c r="B5" s="33"/>
      <c r="C5" s="5"/>
      <c r="D5" s="21"/>
      <c r="E5" s="21"/>
      <c r="F5" s="5"/>
      <c r="G5" s="5"/>
    </row>
    <row r="6" spans="1:7" ht="12.75">
      <c r="A6" s="5"/>
      <c r="B6" s="12"/>
      <c r="C6" s="7" t="s">
        <v>103</v>
      </c>
      <c r="D6" s="5"/>
      <c r="E6" s="5"/>
      <c r="F6" s="5"/>
      <c r="G6" s="5"/>
    </row>
    <row r="7" spans="1:7" ht="12.75">
      <c r="A7" s="5"/>
      <c r="B7" s="12"/>
      <c r="C7" s="5" t="s">
        <v>164</v>
      </c>
      <c r="D7" s="5"/>
      <c r="E7" s="5"/>
      <c r="F7" s="5"/>
      <c r="G7" s="5"/>
    </row>
    <row r="8" spans="1:7" ht="12.75">
      <c r="A8" s="5"/>
      <c r="B8" s="12"/>
      <c r="C8" s="5" t="s">
        <v>101</v>
      </c>
      <c r="D8" s="5"/>
      <c r="E8" s="5"/>
      <c r="F8" s="5"/>
      <c r="G8" s="5"/>
    </row>
    <row r="9" spans="1:7" ht="12.75">
      <c r="A9" s="5"/>
      <c r="B9" s="12"/>
      <c r="C9" s="5" t="s">
        <v>161</v>
      </c>
      <c r="D9" s="5"/>
      <c r="E9" s="5"/>
      <c r="F9" s="5"/>
      <c r="G9" s="5"/>
    </row>
    <row r="10" spans="1:7" ht="12.75">
      <c r="A10" s="5"/>
      <c r="B10" s="12"/>
      <c r="C10" s="5"/>
      <c r="D10" s="5"/>
      <c r="E10" s="5"/>
      <c r="F10" s="5"/>
      <c r="G10" s="5"/>
    </row>
    <row r="11" spans="1:7" ht="12.75">
      <c r="A11" s="12" t="s">
        <v>104</v>
      </c>
      <c r="B11" s="8" t="s">
        <v>86</v>
      </c>
      <c r="C11" s="5" t="s">
        <v>102</v>
      </c>
      <c r="D11" s="5"/>
      <c r="E11" s="5"/>
      <c r="F11" s="5"/>
      <c r="G11" s="5"/>
    </row>
    <row r="12" spans="1:7" ht="12.75">
      <c r="A12" s="12"/>
      <c r="B12" s="12"/>
      <c r="C12" s="5"/>
      <c r="D12" s="5"/>
      <c r="E12" s="5"/>
      <c r="F12" s="5"/>
      <c r="G12" s="5"/>
    </row>
    <row r="13" spans="1:7" ht="12.75">
      <c r="A13" s="12"/>
      <c r="B13" s="12"/>
      <c r="C13" s="5"/>
      <c r="D13" s="5"/>
      <c r="E13" s="5"/>
      <c r="F13" s="5"/>
      <c r="G13" s="5"/>
    </row>
    <row r="14" spans="1:7" ht="12.75" customHeight="1">
      <c r="A14" s="12"/>
      <c r="B14" s="12"/>
      <c r="C14" s="21"/>
      <c r="D14" s="5"/>
      <c r="E14" s="5"/>
      <c r="F14" s="5"/>
      <c r="G14" s="5"/>
    </row>
    <row r="15" spans="1:7" ht="15" customHeight="1">
      <c r="A15" s="12" t="s">
        <v>104</v>
      </c>
      <c r="B15" s="12" t="s">
        <v>86</v>
      </c>
      <c r="C15" s="39">
        <f>Input!D26+Input!D28</f>
        <v>933729000</v>
      </c>
      <c r="D15" s="26" t="s">
        <v>162</v>
      </c>
      <c r="E15" s="5"/>
      <c r="F15" s="5"/>
      <c r="G15" s="5"/>
    </row>
    <row r="16" spans="1:7" ht="12.75">
      <c r="A16" s="5"/>
      <c r="B16" s="12"/>
      <c r="C16" s="5"/>
      <c r="D16" s="5"/>
      <c r="E16" s="5"/>
      <c r="F16" s="5"/>
      <c r="G16" s="5"/>
    </row>
    <row r="17" spans="1:7" ht="15" customHeight="1">
      <c r="A17" s="12" t="s">
        <v>104</v>
      </c>
      <c r="B17" s="12" t="s">
        <v>87</v>
      </c>
      <c r="C17" s="34">
        <f>Input!D30</f>
        <v>376320000</v>
      </c>
      <c r="D17" s="26" t="s">
        <v>163</v>
      </c>
      <c r="E17" s="5"/>
      <c r="F17" s="5"/>
      <c r="G17" s="5"/>
    </row>
    <row r="18" spans="1:7" ht="12.75">
      <c r="A18" s="5"/>
      <c r="B18" s="12"/>
      <c r="C18" s="5"/>
      <c r="D18" s="5"/>
      <c r="E18" s="5"/>
      <c r="F18" s="5"/>
      <c r="G18" s="5"/>
    </row>
    <row r="19" spans="1:7" ht="15" customHeight="1">
      <c r="A19" s="12" t="s">
        <v>104</v>
      </c>
      <c r="B19" s="12" t="s">
        <v>86</v>
      </c>
      <c r="C19" s="19">
        <f>SUM(C15-C17)</f>
        <v>557409000</v>
      </c>
      <c r="D19" s="26" t="s">
        <v>160</v>
      </c>
      <c r="E19" s="5"/>
      <c r="F19" s="5"/>
      <c r="G19" s="5"/>
    </row>
    <row r="20" spans="1:7" ht="12.75">
      <c r="A20" s="5"/>
      <c r="B20" s="12"/>
      <c r="C20" s="5"/>
      <c r="D20" s="5"/>
      <c r="E20" s="5"/>
      <c r="F20" s="5"/>
      <c r="G20" s="5"/>
    </row>
    <row r="21" spans="1:7" ht="12.75">
      <c r="A21" s="5"/>
      <c r="B21" s="12"/>
      <c r="C21" s="5"/>
      <c r="D21" s="5"/>
      <c r="E21" s="5"/>
      <c r="F21" s="5"/>
      <c r="G21" s="5"/>
    </row>
    <row r="22" spans="1:7" ht="15" customHeight="1">
      <c r="A22" s="12" t="s">
        <v>104</v>
      </c>
      <c r="B22" s="12" t="s">
        <v>86</v>
      </c>
      <c r="C22" s="5"/>
      <c r="D22" s="19">
        <f>$C$19</f>
        <v>557409000</v>
      </c>
      <c r="E22" s="9" t="s">
        <v>160</v>
      </c>
      <c r="F22" s="5"/>
      <c r="G22" s="5"/>
    </row>
    <row r="23" spans="1:7" ht="12.75">
      <c r="A23" s="5"/>
      <c r="B23" s="12"/>
      <c r="C23" s="5"/>
      <c r="D23" s="5"/>
      <c r="E23" s="5"/>
      <c r="F23" s="5"/>
      <c r="G23" s="5"/>
    </row>
    <row r="24" spans="1:7" ht="15" customHeight="1">
      <c r="A24" s="12" t="s">
        <v>104</v>
      </c>
      <c r="B24" s="12" t="s">
        <v>105</v>
      </c>
      <c r="C24" s="5"/>
      <c r="D24" s="43">
        <f>Input!D24</f>
        <v>0.02771</v>
      </c>
      <c r="E24" s="5" t="s">
        <v>110</v>
      </c>
      <c r="F24" s="5"/>
      <c r="G24" s="5"/>
    </row>
    <row r="25" spans="1:7" ht="12.75">
      <c r="A25" s="5"/>
      <c r="B25" s="12"/>
      <c r="C25" s="5"/>
      <c r="D25" s="5"/>
      <c r="E25" s="5"/>
      <c r="F25" s="5"/>
      <c r="G25" s="5"/>
    </row>
    <row r="26" spans="1:7" ht="15" customHeight="1">
      <c r="A26" s="35" t="s">
        <v>107</v>
      </c>
      <c r="B26" s="12"/>
      <c r="C26" s="5"/>
      <c r="D26" s="117">
        <f>ROUND(D22*D24,-3)</f>
        <v>15446000</v>
      </c>
      <c r="E26" s="9" t="s">
        <v>160</v>
      </c>
      <c r="F26" s="5"/>
      <c r="G26" s="5"/>
    </row>
    <row r="27" spans="1:7" ht="12.75">
      <c r="A27" s="5"/>
      <c r="B27" s="12"/>
      <c r="C27" s="5"/>
      <c r="D27" s="5"/>
      <c r="E27" s="5"/>
      <c r="F27" s="5"/>
      <c r="G27" s="5"/>
    </row>
    <row r="28" spans="1:7" ht="15" customHeight="1">
      <c r="A28" s="5" t="s">
        <v>108</v>
      </c>
      <c r="B28" s="12"/>
      <c r="C28" s="5"/>
      <c r="D28" s="23">
        <f>Input!D22</f>
        <v>251000</v>
      </c>
      <c r="E28" s="9" t="s">
        <v>160</v>
      </c>
      <c r="F28" s="5"/>
      <c r="G28" s="5"/>
    </row>
    <row r="29" spans="1:7" ht="4.5" customHeight="1">
      <c r="A29" s="5"/>
      <c r="B29" s="12"/>
      <c r="C29" s="5"/>
      <c r="D29" s="11"/>
      <c r="E29" s="5"/>
      <c r="F29" s="5"/>
      <c r="G29" s="5"/>
    </row>
    <row r="30" spans="1:7" ht="12.75">
      <c r="A30" s="5"/>
      <c r="B30" s="12"/>
      <c r="C30" s="5"/>
      <c r="D30" s="5"/>
      <c r="E30" s="5"/>
      <c r="F30" s="5"/>
      <c r="G30" s="5"/>
    </row>
    <row r="31" spans="1:7" ht="15" customHeight="1">
      <c r="A31" s="5" t="s">
        <v>106</v>
      </c>
      <c r="B31" s="12"/>
      <c r="C31" s="5"/>
      <c r="D31" s="19">
        <f>SUM(D26-D28)</f>
        <v>15195000</v>
      </c>
      <c r="E31" s="9" t="s">
        <v>160</v>
      </c>
      <c r="F31" s="5"/>
      <c r="G31" s="5"/>
    </row>
    <row r="32" spans="1:7" ht="12.75">
      <c r="A32" s="5" t="s">
        <v>109</v>
      </c>
      <c r="B32" s="12"/>
      <c r="C32" s="5"/>
      <c r="D32" s="5"/>
      <c r="E32" s="5"/>
      <c r="F32" s="5"/>
      <c r="G32" s="5"/>
    </row>
    <row r="33" spans="1:7" ht="12.75">
      <c r="A33" s="5"/>
      <c r="B33" s="12"/>
      <c r="C33" s="5"/>
      <c r="D33" s="5"/>
      <c r="E33" s="5"/>
      <c r="F33" s="5"/>
      <c r="G33" s="5"/>
    </row>
    <row r="34" spans="1:7" ht="12.75">
      <c r="A34" s="5"/>
      <c r="B34" s="12"/>
      <c r="C34" s="5"/>
      <c r="D34" s="5"/>
      <c r="E34" s="5"/>
      <c r="F34" s="5"/>
      <c r="G34" s="5"/>
    </row>
  </sheetData>
  <sheetProtection/>
  <printOptions horizontalCentered="1" verticalCentered="1"/>
  <pageMargins left="0.5" right="0" top="0.5" bottom="0.5" header="0" footer="0"/>
  <pageSetup horizontalDpi="300" verticalDpi="300" orientation="portrait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ySplit="15" topLeftCell="A16" activePane="bottomLeft" state="frozen"/>
      <selection pane="topLeft" activeCell="M42" activeCellId="1" sqref="F13 M42"/>
      <selection pane="bottomLeft" activeCell="M42" activeCellId="1" sqref="F13 M42"/>
    </sheetView>
  </sheetViews>
  <sheetFormatPr defaultColWidth="8.8515625" defaultRowHeight="12.75"/>
  <cols>
    <col min="1" max="1" width="4.7109375" style="0" customWidth="1"/>
    <col min="2" max="2" width="41.28125" style="0" customWidth="1"/>
    <col min="3" max="3" width="4.28125" style="0" customWidth="1"/>
    <col min="4" max="4" width="12.421875" style="3" customWidth="1"/>
    <col min="5" max="5" width="5.00390625" style="0" customWidth="1"/>
    <col min="6" max="6" width="1.8515625" style="0" customWidth="1"/>
    <col min="7" max="7" width="15.140625" style="0" customWidth="1"/>
    <col min="8" max="8" width="1.7109375" style="0" customWidth="1"/>
  </cols>
  <sheetData>
    <row r="1" spans="2:7" ht="12.75">
      <c r="B1" s="5"/>
      <c r="C1" s="5"/>
      <c r="D1" s="12"/>
      <c r="G1" s="9" t="s">
        <v>13</v>
      </c>
    </row>
    <row r="2" spans="2:7" ht="12.75">
      <c r="B2" s="5"/>
      <c r="C2" s="5"/>
      <c r="D2" s="12"/>
      <c r="G2" s="9"/>
    </row>
    <row r="3" spans="2:7" ht="12.75">
      <c r="B3" s="5"/>
      <c r="C3" s="5"/>
      <c r="D3" s="12"/>
      <c r="G3" s="9"/>
    </row>
    <row r="4" spans="2:5" ht="12.75">
      <c r="B4" s="28"/>
      <c r="C4" s="5"/>
      <c r="D4" s="12"/>
      <c r="E4" s="5"/>
    </row>
    <row r="5" spans="2:5" ht="12.75">
      <c r="B5" s="28"/>
      <c r="C5" s="6" t="s">
        <v>11</v>
      </c>
      <c r="D5" s="12"/>
      <c r="E5" s="5"/>
    </row>
    <row r="6" spans="2:5" ht="12.75">
      <c r="B6" s="28"/>
      <c r="C6" s="6" t="s">
        <v>14</v>
      </c>
      <c r="D6" s="12"/>
      <c r="E6" s="5"/>
    </row>
    <row r="7" spans="2:5" ht="12.75">
      <c r="B7" s="28"/>
      <c r="C7" s="6" t="s">
        <v>121</v>
      </c>
      <c r="D7" s="12"/>
      <c r="E7" s="5"/>
    </row>
    <row r="8" spans="2:7" ht="12.75">
      <c r="B8" s="195" t="s">
        <v>151</v>
      </c>
      <c r="C8" s="196"/>
      <c r="D8" s="196"/>
      <c r="E8" s="196"/>
      <c r="F8" s="196"/>
      <c r="G8" s="196"/>
    </row>
    <row r="9" spans="2:7" ht="12.75">
      <c r="B9" s="33"/>
      <c r="C9" s="87"/>
      <c r="D9" s="87"/>
      <c r="E9" s="87"/>
      <c r="F9" s="87"/>
      <c r="G9" s="87"/>
    </row>
    <row r="10" spans="2:7" ht="12.75">
      <c r="B10" s="96" t="s">
        <v>130</v>
      </c>
      <c r="C10" s="186" t="str">
        <f>Summary!$E$6</f>
        <v>August 2013</v>
      </c>
      <c r="D10" s="186"/>
      <c r="E10" s="186"/>
      <c r="F10" s="87"/>
      <c r="G10" s="87"/>
    </row>
    <row r="11" spans="2:7" ht="12.75">
      <c r="B11" s="28"/>
      <c r="C11" s="182"/>
      <c r="D11" s="182"/>
      <c r="E11" s="5"/>
      <c r="F11" s="75"/>
      <c r="G11" s="75"/>
    </row>
    <row r="12" spans="2:8" ht="12.75">
      <c r="B12" s="28"/>
      <c r="C12" s="6"/>
      <c r="D12" s="12"/>
      <c r="E12" s="5"/>
      <c r="F12" s="57"/>
      <c r="G12" s="57"/>
      <c r="H12" s="55"/>
    </row>
    <row r="13" spans="2:8" ht="12.75">
      <c r="B13" s="28"/>
      <c r="C13" s="6"/>
      <c r="D13" s="12"/>
      <c r="E13" s="5"/>
      <c r="F13" s="76"/>
      <c r="G13" s="76"/>
      <c r="H13" s="55"/>
    </row>
    <row r="14" spans="1:8" ht="12.75">
      <c r="A14" s="7" t="s">
        <v>133</v>
      </c>
      <c r="B14" s="28"/>
      <c r="C14" s="6"/>
      <c r="D14" s="12"/>
      <c r="E14" s="5"/>
      <c r="F14" s="77"/>
      <c r="G14" s="78"/>
      <c r="H14" s="55"/>
    </row>
    <row r="15" spans="1:8" ht="12" customHeight="1">
      <c r="A15" s="53" t="s">
        <v>134</v>
      </c>
      <c r="C15" s="72"/>
      <c r="D15" s="79"/>
      <c r="E15" s="5"/>
      <c r="F15" s="193"/>
      <c r="G15" s="194"/>
      <c r="H15" s="55"/>
    </row>
    <row r="16" spans="2:8" ht="12.75">
      <c r="B16" s="28"/>
      <c r="C16" s="5"/>
      <c r="D16" s="5"/>
      <c r="E16" s="75"/>
      <c r="F16" s="88"/>
      <c r="G16" s="63"/>
      <c r="H16" s="55"/>
    </row>
    <row r="17" spans="1:8" ht="12.75" customHeight="1">
      <c r="A17" s="12">
        <v>1</v>
      </c>
      <c r="B17" s="29" t="s">
        <v>146</v>
      </c>
      <c r="C17" s="30" t="s">
        <v>15</v>
      </c>
      <c r="D17" s="15">
        <f>'Sys Sales - Page 2 of 2'!$H$28</f>
        <v>1239726</v>
      </c>
      <c r="E17" s="14"/>
      <c r="F17" s="88"/>
      <c r="G17" s="89"/>
      <c r="H17" s="55"/>
    </row>
    <row r="18" spans="1:8" ht="12.75" customHeight="1">
      <c r="A18" s="12">
        <v>2</v>
      </c>
      <c r="B18" s="86" t="s">
        <v>149</v>
      </c>
      <c r="C18" s="9" t="s">
        <v>16</v>
      </c>
      <c r="D18" s="92">
        <f>Input!D43</f>
        <v>2136652</v>
      </c>
      <c r="E18" s="27"/>
      <c r="F18" s="88"/>
      <c r="G18" s="63"/>
      <c r="H18" s="55"/>
    </row>
    <row r="19" spans="1:8" ht="12.75" customHeight="1">
      <c r="A19" s="12"/>
      <c r="B19" s="86" t="s">
        <v>148</v>
      </c>
      <c r="C19" s="9"/>
      <c r="D19" s="93"/>
      <c r="E19" s="27"/>
      <c r="F19" s="88"/>
      <c r="G19" s="63"/>
      <c r="H19" s="55"/>
    </row>
    <row r="20" spans="1:8" ht="12.75" customHeight="1">
      <c r="A20" s="12"/>
      <c r="B20" s="28"/>
      <c r="C20" s="5"/>
      <c r="D20" s="15"/>
      <c r="E20" s="75"/>
      <c r="F20" s="88"/>
      <c r="G20" s="63"/>
      <c r="H20" s="55"/>
    </row>
    <row r="21" spans="1:8" ht="12.75" customHeight="1">
      <c r="A21" s="12">
        <v>3</v>
      </c>
      <c r="B21" s="28" t="s">
        <v>17</v>
      </c>
      <c r="C21" s="5"/>
      <c r="D21" s="15">
        <f>SUM(D17-D18)</f>
        <v>-896926</v>
      </c>
      <c r="E21" s="15"/>
      <c r="F21" s="88"/>
      <c r="G21" s="63"/>
      <c r="H21" s="55"/>
    </row>
    <row r="22" spans="1:8" ht="15" customHeight="1">
      <c r="A22" s="12"/>
      <c r="B22" s="28"/>
      <c r="C22" s="5"/>
      <c r="D22" s="5"/>
      <c r="E22" s="75"/>
      <c r="F22" s="88"/>
      <c r="G22" s="63"/>
      <c r="H22" s="55"/>
    </row>
    <row r="23" spans="1:8" ht="12.75">
      <c r="A23" s="12">
        <v>4</v>
      </c>
      <c r="B23" s="28" t="s">
        <v>147</v>
      </c>
      <c r="C23" s="30" t="s">
        <v>120</v>
      </c>
      <c r="D23" s="91">
        <v>0.6</v>
      </c>
      <c r="E23" s="75"/>
      <c r="F23" s="88"/>
      <c r="G23" s="63"/>
      <c r="H23" s="55"/>
    </row>
    <row r="24" spans="1:8" ht="12.75">
      <c r="A24" s="12"/>
      <c r="B24" s="28"/>
      <c r="C24" s="30"/>
      <c r="D24" s="21"/>
      <c r="E24" s="75"/>
      <c r="F24" s="21"/>
      <c r="G24" s="63"/>
      <c r="H24" s="55"/>
    </row>
    <row r="25" spans="1:8" ht="12.75" customHeight="1">
      <c r="A25" s="12">
        <v>5</v>
      </c>
      <c r="B25" s="28" t="s">
        <v>18</v>
      </c>
      <c r="C25" s="5"/>
      <c r="D25" s="5"/>
      <c r="E25" s="75"/>
      <c r="F25" s="88"/>
      <c r="G25" s="63"/>
      <c r="H25" s="56"/>
    </row>
    <row r="26" spans="1:7" ht="12.75" customHeight="1">
      <c r="A26" s="12"/>
      <c r="B26" s="28" t="s">
        <v>19</v>
      </c>
      <c r="C26" s="5"/>
      <c r="D26" s="15">
        <f>SUM(D21*0.6)</f>
        <v>-538155.6</v>
      </c>
      <c r="E26" s="15"/>
      <c r="F26" s="90"/>
      <c r="G26" s="21"/>
    </row>
    <row r="27" spans="1:8" ht="15" customHeight="1">
      <c r="A27" s="12"/>
      <c r="B27" s="28"/>
      <c r="C27" s="5"/>
      <c r="D27" s="5"/>
      <c r="E27" s="75"/>
      <c r="F27" s="21"/>
      <c r="G27" s="89"/>
      <c r="H27" s="58"/>
    </row>
    <row r="28" spans="1:7" ht="12.75" customHeight="1">
      <c r="A28" s="12">
        <v>6</v>
      </c>
      <c r="B28" s="29" t="s">
        <v>135</v>
      </c>
      <c r="C28" s="30" t="s">
        <v>20</v>
      </c>
      <c r="D28" s="19">
        <f>'FAC-Page 3'!$I$33</f>
        <v>542214000</v>
      </c>
      <c r="E28" s="15"/>
      <c r="F28" s="75"/>
      <c r="G28" s="75"/>
    </row>
    <row r="29" spans="1:7" ht="12.75">
      <c r="A29" s="12"/>
      <c r="B29" s="28"/>
      <c r="C29" s="5"/>
      <c r="D29" s="30"/>
      <c r="E29" s="5"/>
      <c r="F29" s="75"/>
      <c r="G29" s="75"/>
    </row>
    <row r="30" spans="1:7" ht="12.75">
      <c r="A30" s="12"/>
      <c r="B30" s="28"/>
      <c r="C30" s="5"/>
      <c r="D30" s="30"/>
      <c r="E30" s="5"/>
      <c r="F30" s="75"/>
      <c r="G30" s="75"/>
    </row>
    <row r="31" spans="1:7" ht="12.75" customHeight="1">
      <c r="A31" s="12"/>
      <c r="B31" s="28"/>
      <c r="C31" s="5"/>
      <c r="D31" s="47"/>
      <c r="E31" s="47"/>
      <c r="F31" s="80"/>
      <c r="G31" s="75"/>
    </row>
    <row r="32" spans="1:7" ht="13.5" thickBot="1">
      <c r="A32" s="12">
        <v>7</v>
      </c>
      <c r="B32" s="70" t="s">
        <v>150</v>
      </c>
      <c r="C32" s="5"/>
      <c r="D32" s="105">
        <f>-D26/D28</f>
        <v>0.000992515132401598</v>
      </c>
      <c r="E32" s="12" t="s">
        <v>21</v>
      </c>
      <c r="F32" s="75"/>
      <c r="G32" s="75"/>
    </row>
    <row r="33" spans="1:7" ht="13.5" thickTop="1">
      <c r="A33" s="12"/>
      <c r="B33" s="28"/>
      <c r="C33" s="5"/>
      <c r="D33" s="30"/>
      <c r="E33" s="5"/>
      <c r="F33" s="75"/>
      <c r="G33" s="75"/>
    </row>
    <row r="34" spans="1:7" ht="12.75">
      <c r="A34" s="12"/>
      <c r="B34" s="28"/>
      <c r="C34" s="5"/>
      <c r="D34" s="30"/>
      <c r="E34" s="5"/>
      <c r="F34" s="5"/>
      <c r="G34" s="75"/>
    </row>
    <row r="35" spans="2:7" ht="48">
      <c r="B35" s="59" t="s">
        <v>22</v>
      </c>
      <c r="C35" s="5"/>
      <c r="D35" s="30"/>
      <c r="E35" s="5"/>
      <c r="F35" s="5"/>
      <c r="G35" s="75"/>
    </row>
    <row r="36" spans="2:7" ht="12.75">
      <c r="B36" s="28"/>
      <c r="C36" s="5"/>
      <c r="D36" s="30"/>
      <c r="E36" s="5"/>
      <c r="F36" s="5"/>
      <c r="G36" s="75"/>
    </row>
    <row r="37" spans="2:7" ht="12.75">
      <c r="B37" s="28"/>
      <c r="C37" s="5"/>
      <c r="D37" s="30"/>
      <c r="E37" s="5"/>
      <c r="F37" s="5"/>
      <c r="G37" s="75"/>
    </row>
    <row r="38" spans="2:7" ht="12.75">
      <c r="B38" s="28"/>
      <c r="C38" s="5"/>
      <c r="D38" s="30"/>
      <c r="E38" s="5"/>
      <c r="F38" s="75"/>
      <c r="G38" s="75"/>
    </row>
    <row r="39" spans="2:7" ht="12.75" customHeight="1">
      <c r="B39" s="30" t="s">
        <v>24</v>
      </c>
      <c r="C39" s="168">
        <f>+Summary!E19</f>
        <v>41544</v>
      </c>
      <c r="D39" s="168"/>
      <c r="E39" s="168"/>
      <c r="F39" s="168"/>
      <c r="G39" s="168"/>
    </row>
    <row r="40" spans="2:7" ht="12.75">
      <c r="B40" s="28"/>
      <c r="C40" s="5"/>
      <c r="D40" s="30"/>
      <c r="E40" s="5"/>
      <c r="F40" s="75"/>
      <c r="G40" s="75"/>
    </row>
    <row r="41" spans="2:7" ht="12.75">
      <c r="B41" s="30" t="s">
        <v>25</v>
      </c>
      <c r="C41" s="171" t="s">
        <v>153</v>
      </c>
      <c r="D41" s="171"/>
      <c r="E41" s="171"/>
      <c r="F41" s="171"/>
      <c r="G41" s="171"/>
    </row>
    <row r="42" spans="2:7" ht="12.75">
      <c r="B42" s="5"/>
      <c r="C42" s="187" t="s">
        <v>26</v>
      </c>
      <c r="D42" s="188"/>
      <c r="E42" s="188"/>
      <c r="F42" s="188"/>
      <c r="G42" s="188"/>
    </row>
    <row r="43" spans="2:7" ht="12.75">
      <c r="B43" s="5"/>
      <c r="C43" s="5"/>
      <c r="D43" s="12"/>
      <c r="E43" s="5"/>
      <c r="F43" s="75"/>
      <c r="G43" s="75"/>
    </row>
    <row r="44" spans="2:7" ht="12.75">
      <c r="B44" s="12" t="s">
        <v>27</v>
      </c>
      <c r="C44" s="171" t="str">
        <f>Input!D6</f>
        <v>Manager, Regulatory Services</v>
      </c>
      <c r="D44" s="171"/>
      <c r="E44" s="171"/>
      <c r="F44" s="171"/>
      <c r="G44" s="171"/>
    </row>
    <row r="45" spans="2:7" ht="12.75">
      <c r="B45" s="5"/>
      <c r="C45" s="5"/>
      <c r="D45" s="12"/>
      <c r="E45" s="5"/>
      <c r="F45" s="75"/>
      <c r="G45" s="75"/>
    </row>
    <row r="46" spans="2:7" ht="12.75">
      <c r="B46" s="12" t="s">
        <v>28</v>
      </c>
      <c r="C46" s="168">
        <f>Summary!$E$30</f>
        <v>41534</v>
      </c>
      <c r="D46" s="168"/>
      <c r="E46" s="168"/>
      <c r="F46" s="168"/>
      <c r="G46" s="168"/>
    </row>
    <row r="49" spans="2:6" ht="13.5">
      <c r="B49" s="190"/>
      <c r="C49" s="191"/>
      <c r="D49" s="192"/>
      <c r="E49" s="191"/>
      <c r="F49" s="191"/>
    </row>
    <row r="50" spans="2:6" ht="12.75">
      <c r="B50" s="191"/>
      <c r="C50" s="189"/>
      <c r="D50" s="189"/>
      <c r="E50" s="189"/>
      <c r="F50" s="189"/>
    </row>
    <row r="51" spans="2:6" ht="12.75">
      <c r="B51" s="189"/>
      <c r="C51" s="189"/>
      <c r="D51" s="189"/>
      <c r="E51" s="189"/>
      <c r="F51" s="189"/>
    </row>
    <row r="52" spans="2:6" ht="12.75">
      <c r="B52" s="189"/>
      <c r="C52" s="189"/>
      <c r="D52" s="189"/>
      <c r="E52" s="189"/>
      <c r="F52" s="189"/>
    </row>
  </sheetData>
  <sheetProtection/>
  <mergeCells count="13">
    <mergeCell ref="C11:D11"/>
    <mergeCell ref="F15:G15"/>
    <mergeCell ref="C41:G41"/>
    <mergeCell ref="B8:G8"/>
    <mergeCell ref="C10:E10"/>
    <mergeCell ref="C39:G39"/>
    <mergeCell ref="C42:G42"/>
    <mergeCell ref="C46:G46"/>
    <mergeCell ref="C44:G44"/>
    <mergeCell ref="B52:F52"/>
    <mergeCell ref="B49:F49"/>
    <mergeCell ref="B50:F50"/>
    <mergeCell ref="B51:F51"/>
  </mergeCells>
  <printOptions horizontalCentered="1"/>
  <pageMargins left="0" right="0" top="0.5" bottom="0.5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9" topLeftCell="C10" activePane="bottomRight" state="frozen"/>
      <selection pane="topLeft" activeCell="M42" activeCellId="1" sqref="F13 M42"/>
      <selection pane="topRight" activeCell="M42" activeCellId="1" sqref="F13 M42"/>
      <selection pane="bottomLeft" activeCell="M42" activeCellId="1" sqref="F13 M42"/>
      <selection pane="bottomRight" activeCell="M42" activeCellId="1" sqref="F13 M42"/>
    </sheetView>
  </sheetViews>
  <sheetFormatPr defaultColWidth="8.8515625" defaultRowHeight="12.75"/>
  <cols>
    <col min="1" max="1" width="6.140625" style="0" customWidth="1"/>
    <col min="2" max="2" width="30.7109375" style="0" customWidth="1"/>
    <col min="3" max="3" width="1.1484375" style="0" customWidth="1"/>
    <col min="4" max="4" width="13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7109375" style="0" customWidth="1"/>
    <col min="9" max="9" width="2.28125" style="0" customWidth="1"/>
  </cols>
  <sheetData>
    <row r="1" spans="2:9" ht="12.75">
      <c r="B1" s="18"/>
      <c r="C1" s="18"/>
      <c r="D1" s="18"/>
      <c r="E1" s="18"/>
      <c r="F1" s="18"/>
      <c r="G1" s="18"/>
      <c r="H1" s="9" t="s">
        <v>10</v>
      </c>
      <c r="I1" s="5"/>
    </row>
    <row r="2" spans="2:9" ht="12.75">
      <c r="B2" s="18"/>
      <c r="C2" s="18"/>
      <c r="D2" s="18"/>
      <c r="E2" s="18"/>
      <c r="F2" s="18"/>
      <c r="G2" s="18"/>
      <c r="H2" s="22"/>
      <c r="I2" s="5"/>
    </row>
    <row r="3" spans="1:9" ht="12.75">
      <c r="A3" s="66" t="s">
        <v>11</v>
      </c>
      <c r="B3" s="94"/>
      <c r="C3" s="94"/>
      <c r="D3" s="94"/>
      <c r="E3" s="68"/>
      <c r="F3" s="94"/>
      <c r="G3" s="94"/>
      <c r="H3" s="94"/>
      <c r="I3" s="36"/>
    </row>
    <row r="4" spans="2:9" ht="12.75">
      <c r="B4" s="18"/>
      <c r="C4" s="18"/>
      <c r="D4" s="18"/>
      <c r="E4" s="6"/>
      <c r="F4" s="18"/>
      <c r="G4" s="18"/>
      <c r="H4" s="18"/>
      <c r="I4" s="5"/>
    </row>
    <row r="5" spans="1:9" ht="12.75">
      <c r="A5" s="66" t="s">
        <v>12</v>
      </c>
      <c r="B5" s="94"/>
      <c r="C5" s="94"/>
      <c r="D5" s="94"/>
      <c r="E5" s="68"/>
      <c r="F5" s="94"/>
      <c r="G5" s="94"/>
      <c r="H5" s="94"/>
      <c r="I5" s="5"/>
    </row>
    <row r="6" spans="2:9" ht="12.75">
      <c r="B6" s="18"/>
      <c r="C6" s="18"/>
      <c r="D6" s="18"/>
      <c r="E6" s="6"/>
      <c r="F6" s="18"/>
      <c r="G6" s="18"/>
      <c r="H6" s="18"/>
      <c r="I6" s="5"/>
    </row>
    <row r="7" spans="2:9" ht="12.75">
      <c r="B7" s="95" t="s">
        <v>130</v>
      </c>
      <c r="C7" s="18"/>
      <c r="D7" s="197" t="str">
        <f>Summary!$E$6</f>
        <v>August 2013</v>
      </c>
      <c r="E7" s="197"/>
      <c r="H7" s="18"/>
      <c r="I7" s="5"/>
    </row>
    <row r="8" spans="2:9" ht="12.75">
      <c r="B8" s="18"/>
      <c r="C8" s="18"/>
      <c r="D8" s="18"/>
      <c r="E8" s="9"/>
      <c r="F8" s="18"/>
      <c r="G8" s="18"/>
      <c r="H8" s="18"/>
      <c r="I8" s="5"/>
    </row>
    <row r="9" spans="1:9" ht="38.25">
      <c r="A9" s="40" t="s">
        <v>122</v>
      </c>
      <c r="B9" s="5"/>
      <c r="C9" s="5"/>
      <c r="D9" s="24" t="s">
        <v>0</v>
      </c>
      <c r="E9" s="28"/>
      <c r="F9" s="24" t="s">
        <v>1</v>
      </c>
      <c r="G9" s="28"/>
      <c r="H9" s="24" t="s">
        <v>2</v>
      </c>
      <c r="I9" s="5"/>
    </row>
    <row r="10" spans="1:9" ht="12.75" customHeight="1">
      <c r="A10" s="12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12">
        <v>1</v>
      </c>
      <c r="B11" s="5" t="s">
        <v>3</v>
      </c>
      <c r="C11" s="5"/>
      <c r="D11" s="31">
        <f>Input!D32</f>
        <v>8280312</v>
      </c>
      <c r="E11" s="14"/>
      <c r="F11" s="31">
        <f>Input!D34</f>
        <v>17745</v>
      </c>
      <c r="G11" s="14"/>
      <c r="H11" s="31">
        <f>D11+F11</f>
        <v>8298057</v>
      </c>
      <c r="I11" s="5"/>
    </row>
    <row r="12" spans="1:9" ht="12.75" customHeight="1">
      <c r="A12" s="12"/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12">
        <v>2</v>
      </c>
      <c r="B13" s="5" t="s">
        <v>4</v>
      </c>
      <c r="C13" s="5"/>
      <c r="D13" s="73" t="s">
        <v>125</v>
      </c>
      <c r="E13" s="15"/>
      <c r="F13" s="73" t="s">
        <v>125</v>
      </c>
      <c r="G13" s="15"/>
      <c r="H13" s="73" t="s">
        <v>125</v>
      </c>
      <c r="I13" s="5"/>
    </row>
    <row r="14" spans="1:9" ht="12.75">
      <c r="A14" s="12"/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12">
        <v>3</v>
      </c>
      <c r="B15" s="5" t="s">
        <v>5</v>
      </c>
      <c r="C15" s="5"/>
      <c r="D15" s="15">
        <f>SUM(D11:D13)</f>
        <v>8280312</v>
      </c>
      <c r="E15" s="15"/>
      <c r="F15" s="15">
        <f>SUM(F11:F13)</f>
        <v>17745</v>
      </c>
      <c r="G15" s="15"/>
      <c r="H15" s="15">
        <f>SUM(D15+F15)</f>
        <v>8298057</v>
      </c>
      <c r="I15" s="5"/>
    </row>
    <row r="16" spans="1:9" ht="12.75">
      <c r="A16" s="12"/>
      <c r="B16" s="5"/>
      <c r="C16" s="5"/>
      <c r="D16" s="21"/>
      <c r="E16" s="5"/>
      <c r="F16" s="21"/>
      <c r="G16" s="5"/>
      <c r="H16" s="21"/>
      <c r="I16" s="5"/>
    </row>
    <row r="17" spans="1:9" ht="12.75">
      <c r="A17" s="12"/>
      <c r="B17" s="5"/>
      <c r="C17" s="5"/>
      <c r="D17" s="5"/>
      <c r="E17" s="5"/>
      <c r="F17" s="5"/>
      <c r="G17" s="5"/>
      <c r="H17" s="5"/>
      <c r="I17" s="5"/>
    </row>
    <row r="18" spans="1:9" ht="12.75">
      <c r="A18" s="12"/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12">
        <v>4</v>
      </c>
      <c r="B19" s="5" t="s">
        <v>6</v>
      </c>
      <c r="C19" s="5"/>
      <c r="D19" s="31">
        <f>Input!D36</f>
        <v>7086134</v>
      </c>
      <c r="E19" s="14"/>
      <c r="F19" s="31">
        <f>Input!D38</f>
        <v>164519</v>
      </c>
      <c r="G19" s="14"/>
      <c r="H19" s="31">
        <f>D19+F19</f>
        <v>7250653</v>
      </c>
      <c r="I19" s="5"/>
    </row>
    <row r="20" spans="1:9" ht="12.7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12">
        <v>5</v>
      </c>
      <c r="B21" s="5" t="s">
        <v>7</v>
      </c>
      <c r="C21" s="5"/>
      <c r="D21" s="74" t="s">
        <v>125</v>
      </c>
      <c r="E21" s="15"/>
      <c r="F21" s="74" t="s">
        <v>125</v>
      </c>
      <c r="G21" s="15"/>
      <c r="H21" s="74" t="s">
        <v>125</v>
      </c>
      <c r="I21" s="5"/>
    </row>
    <row r="22" spans="1:9" ht="12.75">
      <c r="A22" s="12"/>
      <c r="B22" s="5"/>
      <c r="C22" s="5"/>
      <c r="D22" s="5"/>
      <c r="E22" s="5"/>
      <c r="F22" s="5"/>
      <c r="G22" s="5"/>
      <c r="H22" s="5"/>
      <c r="I22" s="5"/>
    </row>
    <row r="23" spans="1:9" ht="25.5">
      <c r="A23" s="41">
        <v>6</v>
      </c>
      <c r="B23" s="38" t="s">
        <v>132</v>
      </c>
      <c r="C23" s="5"/>
      <c r="D23" s="15">
        <f>Input!D41</f>
        <v>-192322</v>
      </c>
      <c r="E23" s="15"/>
      <c r="F23" s="15">
        <v>0</v>
      </c>
      <c r="G23" s="15"/>
      <c r="H23" s="15">
        <f>SUM(D23:F23)</f>
        <v>-192322</v>
      </c>
      <c r="I23" s="5"/>
    </row>
    <row r="24" spans="1:9" ht="12.75">
      <c r="A24" s="12"/>
      <c r="B24" s="38"/>
      <c r="C24" s="5"/>
      <c r="D24" s="5"/>
      <c r="E24" s="5"/>
      <c r="F24" s="5"/>
      <c r="G24" s="5"/>
      <c r="H24" s="5"/>
      <c r="I24" s="5"/>
    </row>
    <row r="25" spans="1:9" ht="12.75" customHeight="1">
      <c r="A25" s="12">
        <v>7</v>
      </c>
      <c r="B25" s="5" t="s">
        <v>8</v>
      </c>
      <c r="C25" s="5"/>
      <c r="D25" s="15">
        <f>SUM(D19:D23)</f>
        <v>6893812</v>
      </c>
      <c r="E25" s="15"/>
      <c r="F25" s="15">
        <f>SUM(F19:F23)</f>
        <v>164519</v>
      </c>
      <c r="G25" s="15"/>
      <c r="H25" s="15">
        <f>SUM(H19:H23)</f>
        <v>7058331</v>
      </c>
      <c r="I25" s="5"/>
    </row>
    <row r="26" spans="1:9" ht="12.75">
      <c r="A26" s="12"/>
      <c r="B26" s="5"/>
      <c r="C26" s="5"/>
      <c r="D26" s="5"/>
      <c r="E26" s="5"/>
      <c r="F26" s="5"/>
      <c r="G26" s="5"/>
      <c r="H26" s="5"/>
      <c r="I26" s="5"/>
    </row>
    <row r="27" spans="1:9" ht="12.75">
      <c r="A27" s="12"/>
      <c r="B27" s="5"/>
      <c r="C27" s="5"/>
      <c r="D27" s="5"/>
      <c r="E27" s="5"/>
      <c r="F27" s="5"/>
      <c r="G27" s="5"/>
      <c r="H27" s="5"/>
      <c r="I27" s="5"/>
    </row>
    <row r="28" spans="1:9" ht="12.75" customHeight="1" thickBot="1">
      <c r="A28" s="12">
        <v>8</v>
      </c>
      <c r="B28" s="5" t="s">
        <v>9</v>
      </c>
      <c r="C28" s="5"/>
      <c r="D28" s="44">
        <f>SUM(D15-D25)</f>
        <v>1386500</v>
      </c>
      <c r="E28" s="15"/>
      <c r="F28" s="44">
        <f>SUM(F15-F25)</f>
        <v>-146774</v>
      </c>
      <c r="G28" s="27"/>
      <c r="H28" s="44">
        <f>SUM(H15-H25)</f>
        <v>1239726</v>
      </c>
      <c r="I28" s="5"/>
    </row>
    <row r="29" spans="2:9" ht="13.5" thickTop="1">
      <c r="B29" s="5"/>
      <c r="C29" s="5"/>
      <c r="D29" s="5"/>
      <c r="E29" s="5"/>
      <c r="F29" s="5"/>
      <c r="G29" s="21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2" ht="12.75">
      <c r="B32" s="5" t="s">
        <v>126</v>
      </c>
    </row>
    <row r="33" ht="12.75">
      <c r="B33" s="5" t="s">
        <v>127</v>
      </c>
    </row>
    <row r="34" ht="12.75">
      <c r="B34" s="5" t="s">
        <v>128</v>
      </c>
    </row>
    <row r="35" ht="12.75">
      <c r="B35" s="5" t="s">
        <v>129</v>
      </c>
    </row>
  </sheetData>
  <sheetProtection/>
  <mergeCells count="1">
    <mergeCell ref="D7:E7"/>
  </mergeCells>
  <printOptions horizontalCentered="1"/>
  <pageMargins left="0.5" right="0" top="1.5" bottom="0.5" header="0" footer="0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E18" sqref="E18"/>
    </sheetView>
  </sheetViews>
  <sheetFormatPr defaultColWidth="8.8515625" defaultRowHeight="12.75"/>
  <cols>
    <col min="1" max="1" width="3.7109375" style="0" customWidth="1"/>
    <col min="2" max="2" width="0.42578125" style="0" customWidth="1"/>
    <col min="3" max="3" width="40.7109375" style="0" customWidth="1"/>
    <col min="4" max="4" width="0.42578125" style="0" customWidth="1"/>
    <col min="5" max="5" width="15.140625" style="0" bestFit="1" customWidth="1"/>
    <col min="6" max="6" width="0.42578125" style="0" customWidth="1"/>
    <col min="7" max="7" width="4.421875" style="0" bestFit="1" customWidth="1"/>
    <col min="8" max="8" width="13.7109375" style="0" bestFit="1" customWidth="1"/>
    <col min="9" max="9" width="2.28125" style="0" customWidth="1"/>
    <col min="10" max="10" width="12.421875" style="0" bestFit="1" customWidth="1"/>
  </cols>
  <sheetData>
    <row r="1" spans="5:8" ht="12.75">
      <c r="E1" s="120"/>
      <c r="H1" s="120" t="s">
        <v>198</v>
      </c>
    </row>
    <row r="3" spans="3:5" ht="12.75">
      <c r="C3" s="164" t="s">
        <v>199</v>
      </c>
      <c r="D3" s="165"/>
      <c r="E3" s="165"/>
    </row>
    <row r="4" spans="3:5" ht="12.75">
      <c r="C4" s="164" t="s">
        <v>200</v>
      </c>
      <c r="D4" s="165"/>
      <c r="E4" s="165"/>
    </row>
    <row r="5" spans="3:5" ht="12.75">
      <c r="C5" s="166" t="s">
        <v>201</v>
      </c>
      <c r="D5" s="167"/>
      <c r="E5" s="167"/>
    </row>
    <row r="6" spans="3:5" ht="12.75">
      <c r="C6" s="121"/>
      <c r="D6" s="122"/>
      <c r="E6" s="122"/>
    </row>
    <row r="7" spans="3:10" ht="12.75">
      <c r="C7" s="123"/>
      <c r="E7" s="124" t="s">
        <v>202</v>
      </c>
      <c r="H7" s="124" t="s">
        <v>202</v>
      </c>
      <c r="J7" s="124" t="s">
        <v>202</v>
      </c>
    </row>
    <row r="8" spans="1:10" ht="13.5" thickBot="1">
      <c r="A8" s="125"/>
      <c r="B8" s="125"/>
      <c r="C8" s="125"/>
      <c r="D8" s="125"/>
      <c r="E8" s="124" t="s">
        <v>203</v>
      </c>
      <c r="F8" s="125"/>
      <c r="G8" s="125"/>
      <c r="H8" s="124" t="s">
        <v>204</v>
      </c>
      <c r="J8" s="124" t="s">
        <v>205</v>
      </c>
    </row>
    <row r="9" spans="1:10" ht="90.75" thickBot="1">
      <c r="A9" s="125"/>
      <c r="B9" s="126"/>
      <c r="C9" s="127" t="s">
        <v>206</v>
      </c>
      <c r="D9" s="128"/>
      <c r="E9" s="129" t="s">
        <v>207</v>
      </c>
      <c r="F9" s="130"/>
      <c r="G9" s="125"/>
      <c r="H9" s="131" t="s">
        <v>208</v>
      </c>
      <c r="J9" s="131" t="s">
        <v>208</v>
      </c>
    </row>
    <row r="10" spans="1:7" ht="12.75">
      <c r="A10" s="125"/>
      <c r="B10" s="132"/>
      <c r="C10" s="125"/>
      <c r="D10" s="133"/>
      <c r="E10" s="125"/>
      <c r="F10" s="134"/>
      <c r="G10" s="125"/>
    </row>
    <row r="11" spans="1:10" ht="12.75">
      <c r="A11" s="125"/>
      <c r="B11" s="132"/>
      <c r="C11" s="135" t="s">
        <v>209</v>
      </c>
      <c r="D11" s="136"/>
      <c r="E11" s="137">
        <v>528886</v>
      </c>
      <c r="F11" s="134"/>
      <c r="G11" s="125"/>
      <c r="H11" s="138">
        <v>2661693</v>
      </c>
      <c r="J11" s="118">
        <v>895960</v>
      </c>
    </row>
    <row r="12" spans="1:10" ht="12.75">
      <c r="A12" s="125"/>
      <c r="B12" s="132"/>
      <c r="C12" s="135" t="s">
        <v>210</v>
      </c>
      <c r="D12" s="133"/>
      <c r="E12" s="139">
        <v>335167</v>
      </c>
      <c r="F12" s="134"/>
      <c r="G12" s="125"/>
      <c r="H12" s="140">
        <v>2236268</v>
      </c>
      <c r="J12" s="119">
        <v>767802</v>
      </c>
    </row>
    <row r="13" spans="1:10" ht="12.75">
      <c r="A13" s="125"/>
      <c r="B13" s="132"/>
      <c r="C13" s="135" t="s">
        <v>211</v>
      </c>
      <c r="D13" s="133"/>
      <c r="E13" s="139">
        <v>1530489</v>
      </c>
      <c r="F13" s="134"/>
      <c r="G13" s="125"/>
      <c r="H13" s="140">
        <v>1732591</v>
      </c>
      <c r="J13" s="119">
        <v>893126</v>
      </c>
    </row>
    <row r="14" spans="1:10" ht="12.75">
      <c r="A14" s="125"/>
      <c r="B14" s="132"/>
      <c r="C14" s="135" t="s">
        <v>212</v>
      </c>
      <c r="D14" s="133"/>
      <c r="E14" s="139">
        <v>1371521</v>
      </c>
      <c r="F14" s="134"/>
      <c r="G14" s="125"/>
      <c r="H14" s="140">
        <v>2706860</v>
      </c>
      <c r="J14" s="119">
        <v>1036738</v>
      </c>
    </row>
    <row r="15" spans="1:10" ht="12.75">
      <c r="A15" s="125"/>
      <c r="B15" s="132"/>
      <c r="C15" s="135" t="s">
        <v>213</v>
      </c>
      <c r="D15" s="133"/>
      <c r="E15" s="139">
        <v>1307472</v>
      </c>
      <c r="F15" s="134"/>
      <c r="G15" s="125"/>
      <c r="H15" s="140">
        <v>2365563</v>
      </c>
      <c r="J15" s="119">
        <v>1085852</v>
      </c>
    </row>
    <row r="16" spans="2:10" ht="12.75">
      <c r="B16" s="141"/>
      <c r="C16" s="135" t="s">
        <v>214</v>
      </c>
      <c r="D16" s="142"/>
      <c r="E16" s="139">
        <v>767124</v>
      </c>
      <c r="F16" s="143"/>
      <c r="H16" s="144">
        <v>3101556</v>
      </c>
      <c r="J16" s="119">
        <v>1324166</v>
      </c>
    </row>
    <row r="17" spans="2:10" ht="12.75">
      <c r="B17" s="141"/>
      <c r="C17" s="135" t="s">
        <v>215</v>
      </c>
      <c r="D17" s="142"/>
      <c r="E17" s="139">
        <v>616234</v>
      </c>
      <c r="F17" s="143"/>
      <c r="H17" s="144">
        <v>2658364</v>
      </c>
      <c r="J17" s="119">
        <v>1027403</v>
      </c>
    </row>
    <row r="18" spans="2:10" ht="12.75">
      <c r="B18" s="141"/>
      <c r="C18" s="198" t="s">
        <v>216</v>
      </c>
      <c r="D18" s="199"/>
      <c r="E18" s="200">
        <v>2136652</v>
      </c>
      <c r="F18" s="143"/>
      <c r="H18" s="144">
        <v>1660434</v>
      </c>
      <c r="J18" s="119">
        <v>1154184</v>
      </c>
    </row>
    <row r="19" spans="2:10" ht="12.75">
      <c r="B19" s="141"/>
      <c r="C19" s="135" t="s">
        <v>217</v>
      </c>
      <c r="D19" s="142"/>
      <c r="E19" s="139">
        <v>1850577</v>
      </c>
      <c r="F19" s="143"/>
      <c r="H19" s="144">
        <v>1497772</v>
      </c>
      <c r="J19" s="119">
        <v>912736</v>
      </c>
    </row>
    <row r="20" spans="2:10" ht="12.75">
      <c r="B20" s="141"/>
      <c r="C20" s="201" t="s">
        <v>218</v>
      </c>
      <c r="D20" s="202"/>
      <c r="E20" s="161">
        <v>1739665</v>
      </c>
      <c r="F20" s="143"/>
      <c r="H20" s="144">
        <v>950190</v>
      </c>
      <c r="J20" s="119">
        <v>731014</v>
      </c>
    </row>
    <row r="21" spans="2:10" ht="12.75">
      <c r="B21" s="141"/>
      <c r="C21" s="201" t="s">
        <v>219</v>
      </c>
      <c r="D21" s="202"/>
      <c r="E21" s="161">
        <v>1538455</v>
      </c>
      <c r="F21" s="143"/>
      <c r="H21" s="144">
        <v>1258779</v>
      </c>
      <c r="J21" s="119">
        <v>624320</v>
      </c>
    </row>
    <row r="22" spans="2:10" ht="12.75">
      <c r="B22" s="141"/>
      <c r="C22" s="135" t="s">
        <v>220</v>
      </c>
      <c r="D22" s="142"/>
      <c r="E22" s="139">
        <v>1568121</v>
      </c>
      <c r="F22" s="143"/>
      <c r="H22" s="144">
        <v>2025256</v>
      </c>
      <c r="J22" s="119">
        <v>862035</v>
      </c>
    </row>
    <row r="23" spans="2:10" ht="12.75">
      <c r="B23" s="141"/>
      <c r="C23" s="55"/>
      <c r="D23" s="142"/>
      <c r="E23" s="145" t="s">
        <v>221</v>
      </c>
      <c r="F23" s="143"/>
      <c r="H23" s="145" t="s">
        <v>221</v>
      </c>
      <c r="J23" s="145" t="s">
        <v>221</v>
      </c>
    </row>
    <row r="24" spans="2:10" ht="12.75">
      <c r="B24" s="141"/>
      <c r="C24" s="55" t="s">
        <v>2</v>
      </c>
      <c r="D24" s="142"/>
      <c r="E24" s="118">
        <v>15290363</v>
      </c>
      <c r="F24" s="143"/>
      <c r="H24" s="146">
        <v>24855326</v>
      </c>
      <c r="J24" s="118">
        <v>11315336</v>
      </c>
    </row>
    <row r="25" spans="2:10" ht="12.75">
      <c r="B25" s="141"/>
      <c r="C25" s="55"/>
      <c r="D25" s="142"/>
      <c r="E25" s="145" t="s">
        <v>222</v>
      </c>
      <c r="F25" s="143"/>
      <c r="H25" s="145" t="s">
        <v>222</v>
      </c>
      <c r="J25" s="145" t="s">
        <v>222</v>
      </c>
    </row>
    <row r="26" spans="2:10" ht="13.5" thickBot="1">
      <c r="B26" s="147"/>
      <c r="C26" s="148"/>
      <c r="D26" s="149"/>
      <c r="E26" s="150"/>
      <c r="F26" s="151"/>
      <c r="H26" s="119"/>
      <c r="J26" s="119"/>
    </row>
    <row r="27" ht="12.75">
      <c r="E27" s="119"/>
    </row>
    <row r="28" spans="3:10" ht="12.75">
      <c r="C28" t="s">
        <v>223</v>
      </c>
      <c r="E28" s="4" t="s">
        <v>224</v>
      </c>
      <c r="H28" s="4" t="s">
        <v>225</v>
      </c>
      <c r="J28" s="4" t="s">
        <v>226</v>
      </c>
    </row>
    <row r="29" ht="12.75">
      <c r="E29" s="119"/>
    </row>
    <row r="30" spans="3:10" ht="12.75">
      <c r="C30" t="s">
        <v>227</v>
      </c>
      <c r="E30" s="118">
        <v>15290363</v>
      </c>
      <c r="H30" s="118">
        <v>24855326</v>
      </c>
      <c r="J30" s="152">
        <v>11315336</v>
      </c>
    </row>
    <row r="31" spans="3:10" ht="12.75">
      <c r="C31" s="153" t="s">
        <v>228</v>
      </c>
      <c r="E31" s="119"/>
      <c r="H31" s="119">
        <v>5144674</v>
      </c>
      <c r="J31" s="3"/>
    </row>
    <row r="32" spans="3:8" ht="12.75">
      <c r="C32" s="153"/>
      <c r="E32" s="119"/>
      <c r="H32" s="119"/>
    </row>
    <row r="33" spans="3:8" ht="12.75">
      <c r="C33" s="3" t="s">
        <v>229</v>
      </c>
      <c r="E33" s="118"/>
      <c r="H33" s="118">
        <v>30000000</v>
      </c>
    </row>
  </sheetData>
  <sheetProtection/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83"/>
  <sheetViews>
    <sheetView zoomScalePageLayoutView="0" workbookViewId="0" topLeftCell="A16">
      <selection activeCell="L57" sqref="L57"/>
    </sheetView>
  </sheetViews>
  <sheetFormatPr defaultColWidth="8.8515625" defaultRowHeight="12.75"/>
  <cols>
    <col min="1" max="1" width="37.8515625" style="0" customWidth="1"/>
    <col min="2" max="2" width="7.421875" style="0" customWidth="1"/>
    <col min="3" max="3" width="2.140625" style="0" customWidth="1"/>
    <col min="4" max="4" width="19.7109375" style="106" bestFit="1" customWidth="1"/>
    <col min="5" max="5" width="14.00390625" style="0" bestFit="1" customWidth="1"/>
    <col min="6" max="8" width="8.8515625" style="0" customWidth="1"/>
    <col min="9" max="9" width="18.8515625" style="0" customWidth="1"/>
  </cols>
  <sheetData>
    <row r="4" spans="1:4" ht="12.75">
      <c r="A4" t="s">
        <v>167</v>
      </c>
      <c r="D4" s="163">
        <v>41534</v>
      </c>
    </row>
    <row r="6" spans="1:4" ht="12.75">
      <c r="A6" t="s">
        <v>166</v>
      </c>
      <c r="D6" s="157" t="s">
        <v>233</v>
      </c>
    </row>
    <row r="8" spans="1:4" ht="12.75">
      <c r="A8" t="s">
        <v>165</v>
      </c>
      <c r="D8" s="163">
        <v>41544</v>
      </c>
    </row>
    <row r="9" ht="12.75" customHeight="1"/>
    <row r="10" spans="1:10" ht="12.75">
      <c r="A10" t="s">
        <v>168</v>
      </c>
      <c r="D10" s="158" t="s">
        <v>236</v>
      </c>
      <c r="J10" s="99" t="s">
        <v>153</v>
      </c>
    </row>
    <row r="11" ht="12.75">
      <c r="J11" s="99"/>
    </row>
    <row r="12" spans="1:10" ht="12.75">
      <c r="A12" t="s">
        <v>171</v>
      </c>
      <c r="D12" s="158" t="s">
        <v>235</v>
      </c>
      <c r="F12" s="75" t="s">
        <v>153</v>
      </c>
      <c r="J12" s="99"/>
    </row>
    <row r="13" spans="4:10" ht="12.75">
      <c r="D13" s="107"/>
      <c r="J13" s="99"/>
    </row>
    <row r="14" spans="4:10" ht="12.75">
      <c r="D14" s="107"/>
      <c r="J14" s="99"/>
    </row>
    <row r="15" ht="12.75">
      <c r="A15" s="115" t="str">
        <f>D10</f>
        <v>August 2013</v>
      </c>
    </row>
    <row r="16" spans="1:4" ht="12.75">
      <c r="A16" t="s">
        <v>191</v>
      </c>
      <c r="D16" s="157">
        <v>4054076.02</v>
      </c>
    </row>
    <row r="18" spans="1:4" ht="12.75">
      <c r="A18" t="s">
        <v>192</v>
      </c>
      <c r="D18" s="157">
        <v>16356.37</v>
      </c>
    </row>
    <row r="19" ht="12.75">
      <c r="D19" s="157"/>
    </row>
    <row r="20" spans="1:4" ht="12.75">
      <c r="A20" t="s">
        <v>152</v>
      </c>
      <c r="D20" s="157">
        <v>481646</v>
      </c>
    </row>
    <row r="22" spans="1:5" ht="12.75">
      <c r="A22" t="s">
        <v>154</v>
      </c>
      <c r="D22" s="157">
        <v>251000</v>
      </c>
      <c r="E22" s="98" t="s">
        <v>160</v>
      </c>
    </row>
    <row r="24" spans="1:5" ht="12.75">
      <c r="A24" t="s">
        <v>178</v>
      </c>
      <c r="D24" s="159">
        <v>0.02771</v>
      </c>
      <c r="E24" s="98" t="s">
        <v>186</v>
      </c>
    </row>
    <row r="26" spans="1:5" ht="12.75">
      <c r="A26" t="s">
        <v>155</v>
      </c>
      <c r="D26" s="157">
        <v>108582000</v>
      </c>
      <c r="E26" s="98" t="s">
        <v>160</v>
      </c>
    </row>
    <row r="28" spans="1:5" ht="12.75">
      <c r="A28" t="s">
        <v>43</v>
      </c>
      <c r="D28" s="157">
        <v>825147000</v>
      </c>
      <c r="E28" s="98" t="s">
        <v>160</v>
      </c>
    </row>
    <row r="30" spans="1:5" ht="12.75">
      <c r="A30" t="s">
        <v>179</v>
      </c>
      <c r="D30" s="157">
        <f>148529000+227737000+54000</f>
        <v>376320000</v>
      </c>
      <c r="E30" s="98" t="s">
        <v>160</v>
      </c>
    </row>
    <row r="32" spans="1:4" ht="12.75">
      <c r="A32" t="s">
        <v>156</v>
      </c>
      <c r="D32" s="160">
        <v>8280312</v>
      </c>
    </row>
    <row r="33" ht="12.75">
      <c r="D33" s="155"/>
    </row>
    <row r="34" spans="1:4" ht="12.75">
      <c r="A34" t="s">
        <v>169</v>
      </c>
      <c r="D34" s="160">
        <v>17745</v>
      </c>
    </row>
    <row r="35" ht="12.75">
      <c r="D35" s="155"/>
    </row>
    <row r="36" spans="1:4" ht="12.75">
      <c r="A36" t="s">
        <v>157</v>
      </c>
      <c r="D36" s="160">
        <v>7086134</v>
      </c>
    </row>
    <row r="37" ht="12.75">
      <c r="D37" s="155"/>
    </row>
    <row r="38" spans="1:4" ht="12.75">
      <c r="A38" t="s">
        <v>170</v>
      </c>
      <c r="D38" s="160">
        <v>164519</v>
      </c>
    </row>
    <row r="39" ht="12.75">
      <c r="D39" s="155"/>
    </row>
    <row r="40" spans="1:4" ht="12.75">
      <c r="A40" t="s">
        <v>158</v>
      </c>
      <c r="D40" s="160"/>
    </row>
    <row r="41" spans="1:5" ht="12.75">
      <c r="A41" t="s">
        <v>159</v>
      </c>
      <c r="D41" s="160">
        <v>-192322</v>
      </c>
      <c r="E41" s="98" t="s">
        <v>182</v>
      </c>
    </row>
    <row r="42" ht="11.25" customHeight="1"/>
    <row r="43" spans="1:4" ht="12.75">
      <c r="A43" t="s">
        <v>187</v>
      </c>
      <c r="D43" s="161">
        <v>2136652</v>
      </c>
    </row>
    <row r="45" spans="1:5" ht="12.75">
      <c r="A45" t="s">
        <v>188</v>
      </c>
      <c r="D45" s="162">
        <v>0.00385</v>
      </c>
      <c r="E45" s="98" t="s">
        <v>182</v>
      </c>
    </row>
    <row r="46" spans="1:4" ht="12.75">
      <c r="A46" s="111" t="str">
        <f>D10</f>
        <v>August 2013</v>
      </c>
      <c r="D46" s="108"/>
    </row>
    <row r="48" spans="1:5" ht="12.75">
      <c r="A48" t="s">
        <v>172</v>
      </c>
      <c r="D48" s="157">
        <v>523524618</v>
      </c>
      <c r="E48" s="98" t="s">
        <v>160</v>
      </c>
    </row>
    <row r="49" spans="1:4" ht="12.75">
      <c r="A49" t="s">
        <v>173</v>
      </c>
      <c r="D49" s="157"/>
    </row>
    <row r="51" spans="1:5" ht="12.75">
      <c r="A51" t="s">
        <v>194</v>
      </c>
      <c r="D51" s="15">
        <v>523223000</v>
      </c>
      <c r="E51" s="98" t="s">
        <v>160</v>
      </c>
    </row>
    <row r="52" spans="1:4" ht="12.75">
      <c r="A52" t="s">
        <v>231</v>
      </c>
      <c r="D52" s="106" t="s">
        <v>153</v>
      </c>
    </row>
    <row r="53" ht="12.75">
      <c r="A53" s="111" t="str">
        <f>A46</f>
        <v>August 2013</v>
      </c>
    </row>
    <row r="56" spans="1:5" ht="12.75">
      <c r="A56" t="s">
        <v>189</v>
      </c>
      <c r="B56" s="100" t="s">
        <v>181</v>
      </c>
      <c r="D56" s="157">
        <f>1965100+5767000</f>
        <v>7732100</v>
      </c>
      <c r="E56" s="98" t="s">
        <v>160</v>
      </c>
    </row>
    <row r="57" spans="1:5" ht="12.75">
      <c r="A57" t="s">
        <v>180</v>
      </c>
      <c r="E57" s="98"/>
    </row>
    <row r="59" spans="1:5" ht="12.75">
      <c r="A59" t="s">
        <v>185</v>
      </c>
      <c r="B59" s="100" t="s">
        <v>181</v>
      </c>
      <c r="D59" s="157">
        <f>5480600+1908500</f>
        <v>7389100</v>
      </c>
      <c r="E59" s="98" t="s">
        <v>160</v>
      </c>
    </row>
    <row r="60" ht="12.75">
      <c r="A60" t="s">
        <v>153</v>
      </c>
    </row>
    <row r="62" spans="1:2" ht="12.75">
      <c r="A62" s="115" t="str">
        <f>D12</f>
        <v>July 2013</v>
      </c>
      <c r="B62" s="100"/>
    </row>
    <row r="64" spans="1:4" ht="12.75">
      <c r="A64" t="s">
        <v>174</v>
      </c>
      <c r="D64" s="157">
        <v>10765661</v>
      </c>
    </row>
    <row r="65" ht="12.75">
      <c r="A65" t="s">
        <v>175</v>
      </c>
    </row>
    <row r="67" spans="1:4" ht="12.75">
      <c r="A67" t="s">
        <v>176</v>
      </c>
      <c r="D67" s="157">
        <v>331090</v>
      </c>
    </row>
    <row r="69" spans="1:4" ht="12.75">
      <c r="A69" t="s">
        <v>195</v>
      </c>
      <c r="D69" s="157">
        <v>7553160</v>
      </c>
    </row>
    <row r="71" spans="1:4" ht="12.75">
      <c r="A71" t="s">
        <v>177</v>
      </c>
      <c r="D71" s="157">
        <v>8629834</v>
      </c>
    </row>
    <row r="73" spans="1:4" ht="12.75">
      <c r="A73" t="s">
        <v>49</v>
      </c>
      <c r="D73" s="157">
        <v>4792793</v>
      </c>
    </row>
    <row r="75" spans="1:4" ht="12.75">
      <c r="A75" t="s">
        <v>183</v>
      </c>
      <c r="D75" s="157">
        <f>1114145-239828</f>
        <v>874317</v>
      </c>
    </row>
    <row r="77" spans="1:4" ht="12.75">
      <c r="A77" t="s">
        <v>184</v>
      </c>
      <c r="D77" s="157">
        <v>21112129</v>
      </c>
    </row>
    <row r="78" ht="12.75">
      <c r="A78" t="s">
        <v>190</v>
      </c>
    </row>
    <row r="80" ht="12.75">
      <c r="A80" s="114" t="s">
        <v>196</v>
      </c>
    </row>
    <row r="81" spans="1:5" ht="12.75">
      <c r="A81" t="s">
        <v>43</v>
      </c>
      <c r="D81" s="106">
        <v>323767000</v>
      </c>
      <c r="E81" t="s">
        <v>160</v>
      </c>
    </row>
    <row r="82" ht="12.75">
      <c r="D82" s="116"/>
    </row>
    <row r="83" spans="1:5" ht="12.75">
      <c r="A83" t="s">
        <v>197</v>
      </c>
      <c r="D83" s="116">
        <v>0.023329</v>
      </c>
      <c r="E83" t="s">
        <v>230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6" topLeftCell="A7" activePane="bottomLeft" state="frozen"/>
      <selection pane="topLeft" activeCell="K41" activeCellId="1" sqref="C15 K41"/>
      <selection pane="bottomLeft" activeCell="M42" activeCellId="1" sqref="F13 M42"/>
    </sheetView>
  </sheetViews>
  <sheetFormatPr defaultColWidth="8.8515625" defaultRowHeight="12.75"/>
  <cols>
    <col min="1" max="1" width="3.7109375" style="0" customWidth="1"/>
    <col min="2" max="2" width="30.7109375" style="0" customWidth="1"/>
    <col min="3" max="3" width="1.1484375" style="0" customWidth="1"/>
    <col min="4" max="4" width="15.140625" style="0" customWidth="1"/>
    <col min="5" max="5" width="3.28125" style="0" customWidth="1"/>
    <col min="6" max="6" width="17.421875" style="0" customWidth="1"/>
    <col min="7" max="7" width="2.28125" style="0" customWidth="1"/>
    <col min="8" max="8" width="16.7109375" style="0" customWidth="1"/>
    <col min="9" max="9" width="12.7109375" style="0" customWidth="1"/>
    <col min="10" max="10" width="2.28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6" t="s">
        <v>11</v>
      </c>
      <c r="B2" s="67"/>
      <c r="C2" s="67"/>
      <c r="D2" s="67"/>
      <c r="E2" s="66"/>
      <c r="F2" s="67"/>
      <c r="G2" s="67"/>
      <c r="H2" s="67"/>
      <c r="I2" s="5"/>
      <c r="J2" s="5"/>
    </row>
    <row r="3" spans="2:10" ht="12.75">
      <c r="B3" s="5"/>
      <c r="C3" s="5"/>
      <c r="D3" s="5"/>
      <c r="E3" s="6"/>
      <c r="F3" s="5"/>
      <c r="G3" s="5"/>
      <c r="H3" s="5"/>
      <c r="I3" s="5"/>
      <c r="J3" s="5"/>
    </row>
    <row r="4" spans="1:10" ht="12.75">
      <c r="A4" s="66" t="s">
        <v>116</v>
      </c>
      <c r="B4" s="67"/>
      <c r="C4" s="67"/>
      <c r="D4" s="67"/>
      <c r="E4" s="68"/>
      <c r="F4" s="67"/>
      <c r="G4" s="67"/>
      <c r="H4" s="67"/>
      <c r="I4" s="5"/>
      <c r="J4" s="5"/>
    </row>
    <row r="5" spans="2:10" ht="12.75">
      <c r="B5" s="5"/>
      <c r="C5" s="5"/>
      <c r="D5" s="5"/>
      <c r="E5" s="7"/>
      <c r="F5" s="5"/>
      <c r="G5" s="5"/>
      <c r="H5" s="5"/>
      <c r="I5" s="5"/>
      <c r="J5" s="5"/>
    </row>
    <row r="6" spans="2:10" ht="12.75" customHeight="1">
      <c r="B6" s="5"/>
      <c r="C6" s="5"/>
      <c r="D6" s="7" t="s">
        <v>130</v>
      </c>
      <c r="E6" s="169" t="str">
        <f>Input!D10</f>
        <v>August 2013</v>
      </c>
      <c r="F6" s="170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4"/>
      <c r="G8" s="5"/>
      <c r="H8" s="54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12">
        <v>1</v>
      </c>
      <c r="B10" s="5" t="s">
        <v>97</v>
      </c>
      <c r="C10" s="5"/>
      <c r="D10" s="5"/>
      <c r="E10" s="5" t="s">
        <v>123</v>
      </c>
      <c r="F10" s="102">
        <f>'FAC-Page 1'!$E$17</f>
        <v>-0.00042000000000000023</v>
      </c>
      <c r="G10" s="49"/>
      <c r="H10" s="48"/>
      <c r="I10" s="10"/>
      <c r="J10" s="5"/>
    </row>
    <row r="11" spans="1:10" ht="12.75" customHeight="1">
      <c r="A11" s="12"/>
      <c r="B11" s="5"/>
      <c r="C11" s="5"/>
      <c r="D11" s="5"/>
      <c r="E11" s="5"/>
      <c r="F11" s="12"/>
      <c r="G11" s="5"/>
      <c r="H11" s="9"/>
      <c r="I11" s="10"/>
      <c r="J11" s="5"/>
    </row>
    <row r="12" spans="1:10" ht="15" customHeight="1">
      <c r="A12" s="12"/>
      <c r="B12" s="5"/>
      <c r="C12" s="5"/>
      <c r="D12" s="5"/>
      <c r="E12" s="5"/>
      <c r="F12" s="12"/>
      <c r="G12" s="5"/>
      <c r="H12" s="12"/>
      <c r="I12" s="5"/>
      <c r="J12" s="5"/>
    </row>
    <row r="13" spans="1:10" ht="12.75" customHeight="1">
      <c r="A13" s="12">
        <v>2</v>
      </c>
      <c r="B13" s="5" t="s">
        <v>98</v>
      </c>
      <c r="C13" s="5"/>
      <c r="D13" s="5"/>
      <c r="E13" s="5" t="s">
        <v>123</v>
      </c>
      <c r="F13" s="113">
        <f>'Sys Sales - Page 1 of 2'!$D$32</f>
        <v>0.000992515132401598</v>
      </c>
      <c r="G13" s="52"/>
      <c r="H13" s="51"/>
      <c r="I13" s="10"/>
      <c r="J13" s="5"/>
    </row>
    <row r="14" spans="1:10" ht="12.75">
      <c r="A14" s="12"/>
      <c r="B14" s="5"/>
      <c r="C14" s="5"/>
      <c r="D14" s="5"/>
      <c r="E14" s="5"/>
      <c r="F14" s="12"/>
      <c r="G14" s="5"/>
      <c r="H14" s="12"/>
      <c r="I14" s="5"/>
      <c r="J14" s="5"/>
    </row>
    <row r="15" spans="1:10" ht="12.75">
      <c r="A15" s="12"/>
      <c r="B15" s="5"/>
      <c r="C15" s="5"/>
      <c r="D15" s="5"/>
      <c r="E15" s="5"/>
      <c r="F15" s="12"/>
      <c r="G15" s="5"/>
      <c r="H15" s="12"/>
      <c r="I15" s="5"/>
      <c r="J15" s="5"/>
    </row>
    <row r="16" spans="1:10" ht="13.5" thickBot="1">
      <c r="A16" s="12">
        <v>3</v>
      </c>
      <c r="B16" s="5" t="s">
        <v>124</v>
      </c>
      <c r="C16" s="5"/>
      <c r="D16" s="5"/>
      <c r="E16" s="5"/>
      <c r="F16" s="103">
        <f>SUM(F10+F13)</f>
        <v>0.0005725151324015977</v>
      </c>
      <c r="G16" s="5"/>
      <c r="H16" s="50"/>
      <c r="I16" s="5"/>
      <c r="J16" s="5"/>
    </row>
    <row r="17" spans="1:10" ht="13.5" thickTop="1">
      <c r="A17" s="12"/>
      <c r="B17" s="5"/>
      <c r="C17" s="5"/>
      <c r="D17" s="5"/>
      <c r="E17" s="5"/>
      <c r="F17" s="21"/>
      <c r="G17" s="5"/>
      <c r="H17" s="21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12" t="s">
        <v>23</v>
      </c>
      <c r="C19" s="5"/>
      <c r="D19" s="5"/>
      <c r="E19" s="168">
        <f>Input!D8</f>
        <v>41544</v>
      </c>
      <c r="F19" s="168"/>
      <c r="G19" s="168"/>
      <c r="H19" s="168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12" t="s">
        <v>25</v>
      </c>
      <c r="C23" s="5"/>
      <c r="D23" s="5"/>
      <c r="E23" s="171"/>
      <c r="F23" s="171"/>
      <c r="G23" s="171"/>
      <c r="H23" s="171"/>
      <c r="I23" s="5"/>
      <c r="J23" s="5"/>
    </row>
    <row r="24" spans="2:10" ht="12.75">
      <c r="B24" s="5"/>
      <c r="C24" s="5"/>
      <c r="D24" s="5"/>
      <c r="E24" s="5"/>
      <c r="F24" s="5"/>
      <c r="G24" s="12" t="s">
        <v>26</v>
      </c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12" t="s">
        <v>27</v>
      </c>
      <c r="C27" s="5"/>
      <c r="D27" s="5"/>
      <c r="E27" s="171" t="str">
        <f>Input!D6</f>
        <v>Manager, Regulatory Services</v>
      </c>
      <c r="F27" s="171"/>
      <c r="G27" s="171"/>
      <c r="H27" s="171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12" t="s">
        <v>28</v>
      </c>
      <c r="C30" s="5"/>
      <c r="D30" s="5"/>
      <c r="E30" s="168">
        <f>Input!D4</f>
        <v>41534</v>
      </c>
      <c r="F30" s="168"/>
      <c r="G30" s="168"/>
      <c r="H30" s="168"/>
      <c r="I30" s="5"/>
      <c r="J30" s="5"/>
    </row>
    <row r="31" ht="12.75">
      <c r="E31" s="3"/>
    </row>
  </sheetData>
  <sheetProtection/>
  <mergeCells count="5">
    <mergeCell ref="E30:H30"/>
    <mergeCell ref="E6:F6"/>
    <mergeCell ref="E27:H27"/>
    <mergeCell ref="E23:H23"/>
    <mergeCell ref="E19:H19"/>
  </mergeCells>
  <printOptions horizontalCentered="1"/>
  <pageMargins left="0.5" right="0.5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8" topLeftCell="A9" activePane="bottomLeft" state="frozen"/>
      <selection pane="topLeft" activeCell="M42" activeCellId="1" sqref="F13 M42"/>
      <selection pane="bottomLeft" activeCell="M42" activeCellId="1" sqref="F13 M42"/>
    </sheetView>
  </sheetViews>
  <sheetFormatPr defaultColWidth="8.8515625" defaultRowHeight="12.75"/>
  <cols>
    <col min="1" max="1" width="30.7109375" style="0" customWidth="1"/>
    <col min="2" max="2" width="2.28125" style="0" customWidth="1"/>
    <col min="3" max="3" width="20.7109375" style="0" customWidth="1"/>
    <col min="4" max="4" width="8.7109375" style="0" customWidth="1"/>
    <col min="5" max="5" width="18.7109375" style="0" customWidth="1"/>
  </cols>
  <sheetData>
    <row r="1" spans="1:5" ht="12.75">
      <c r="A1" s="13"/>
      <c r="B1" s="5"/>
      <c r="C1" s="5"/>
      <c r="D1" s="5"/>
      <c r="E1" s="9" t="s">
        <v>112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6" t="s">
        <v>11</v>
      </c>
      <c r="D3" s="5"/>
      <c r="E3" s="5"/>
    </row>
    <row r="4" spans="1:5" ht="12.75">
      <c r="A4" s="5"/>
      <c r="B4" s="5"/>
      <c r="C4" s="6"/>
      <c r="D4" s="5"/>
      <c r="E4" s="5"/>
    </row>
    <row r="5" spans="1:5" ht="12.75">
      <c r="A5" s="5"/>
      <c r="B5" s="5"/>
      <c r="C5" s="6" t="s">
        <v>117</v>
      </c>
      <c r="D5" s="5"/>
      <c r="E5" s="5"/>
    </row>
    <row r="6" spans="1:5" ht="12.75">
      <c r="A6" s="5"/>
      <c r="B6" s="5"/>
      <c r="C6" s="7"/>
      <c r="D6" s="5"/>
      <c r="E6" s="5"/>
    </row>
    <row r="7" spans="1:5" ht="12.75">
      <c r="A7" s="174"/>
      <c r="B7" s="174"/>
      <c r="C7" s="69" t="s">
        <v>130</v>
      </c>
      <c r="D7" s="170" t="str">
        <f>Summary!$E$6</f>
        <v>August 2013</v>
      </c>
      <c r="E7" s="170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 customHeight="1">
      <c r="A10" s="5" t="s">
        <v>92</v>
      </c>
      <c r="B10" s="5"/>
      <c r="C10" s="61">
        <f>'FAC-Page 2'!$I$44</f>
        <v>15170228.733</v>
      </c>
      <c r="D10" s="5"/>
      <c r="E10" s="5"/>
    </row>
    <row r="11" spans="1:5" ht="12.75" customHeight="1">
      <c r="A11" s="5" t="s">
        <v>93</v>
      </c>
      <c r="B11" s="5"/>
      <c r="C11" s="15">
        <f>'FAC-Page 3'!$I$33</f>
        <v>542214000</v>
      </c>
      <c r="D11" s="9" t="s">
        <v>15</v>
      </c>
      <c r="E11" s="104">
        <f>ROUND(C10/C11,5)</f>
        <v>0.02798</v>
      </c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2.75" customHeight="1">
      <c r="A14" s="5" t="s">
        <v>94</v>
      </c>
      <c r="B14" s="5"/>
      <c r="C14" s="61">
        <v>16138627</v>
      </c>
      <c r="D14" s="5"/>
      <c r="E14" s="5"/>
    </row>
    <row r="15" spans="1:6" ht="12.75" customHeight="1">
      <c r="A15" s="5" t="s">
        <v>95</v>
      </c>
      <c r="B15" s="5"/>
      <c r="C15" s="15">
        <v>568162000</v>
      </c>
      <c r="D15" s="9" t="s">
        <v>16</v>
      </c>
      <c r="E15" s="85">
        <f>ROUND(C14/C15,5)</f>
        <v>0.0284</v>
      </c>
      <c r="F15" t="s">
        <v>21</v>
      </c>
    </row>
    <row r="16" spans="1:5" ht="12.75">
      <c r="A16" s="5"/>
      <c r="B16" s="5"/>
      <c r="C16" s="5"/>
      <c r="D16" s="5"/>
      <c r="E16" s="5"/>
    </row>
    <row r="17" spans="1:6" ht="19.5" customHeight="1" thickBot="1">
      <c r="A17" s="5"/>
      <c r="B17" s="5"/>
      <c r="C17" s="5"/>
      <c r="D17" s="5"/>
      <c r="E17" s="62">
        <f>SUM(E11-E15)</f>
        <v>-0.00042000000000000023</v>
      </c>
      <c r="F17" s="9" t="s">
        <v>96</v>
      </c>
    </row>
    <row r="18" spans="1:5" ht="13.5" thickTop="1">
      <c r="A18" s="5"/>
      <c r="B18" s="5"/>
      <c r="C18" s="5"/>
      <c r="D18" s="5"/>
      <c r="E18" s="5"/>
    </row>
    <row r="19" spans="1:4" ht="12.75">
      <c r="A19" s="5"/>
      <c r="B19" s="5"/>
      <c r="C19" s="5"/>
      <c r="D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5" customHeight="1">
      <c r="A23" s="12" t="s">
        <v>23</v>
      </c>
      <c r="B23" s="5"/>
      <c r="C23" s="168">
        <f>Summary!$E$19</f>
        <v>41544</v>
      </c>
      <c r="D23" s="173"/>
      <c r="E23" s="173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12" t="s">
        <v>25</v>
      </c>
      <c r="B27" s="5"/>
      <c r="C27" s="11"/>
      <c r="D27" s="11"/>
      <c r="E27" s="11"/>
    </row>
    <row r="28" spans="1:5" ht="12.75">
      <c r="A28" s="5"/>
      <c r="B28" s="5"/>
      <c r="C28" s="5"/>
      <c r="D28" s="12" t="s">
        <v>26</v>
      </c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12" t="s">
        <v>27</v>
      </c>
      <c r="B31" s="5"/>
      <c r="C31" s="171" t="str">
        <f>Input!D6</f>
        <v>Manager, Regulatory Services</v>
      </c>
      <c r="D31" s="175"/>
      <c r="E31" s="17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12" t="s">
        <v>28</v>
      </c>
      <c r="B34" s="5"/>
      <c r="C34" s="168">
        <f>Summary!$E$30</f>
        <v>41534</v>
      </c>
      <c r="D34" s="173"/>
      <c r="E34" s="173"/>
    </row>
    <row r="35" spans="1:5" ht="12.75">
      <c r="A35" s="5"/>
      <c r="B35" s="5"/>
      <c r="C35" s="12"/>
      <c r="D35" s="5"/>
      <c r="E35" s="5"/>
    </row>
    <row r="39" spans="1:6" ht="12.75">
      <c r="A39" s="172" t="s">
        <v>234</v>
      </c>
      <c r="B39" s="172"/>
      <c r="C39" s="172"/>
      <c r="D39" s="172"/>
      <c r="E39" s="172"/>
      <c r="F39" s="172"/>
    </row>
  </sheetData>
  <sheetProtection/>
  <mergeCells count="6">
    <mergeCell ref="A39:F39"/>
    <mergeCell ref="D7:E7"/>
    <mergeCell ref="C23:E23"/>
    <mergeCell ref="C34:E34"/>
    <mergeCell ref="A7:B7"/>
    <mergeCell ref="C31:E31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6" topLeftCell="A7" activePane="bottomLeft" state="frozen"/>
      <selection pane="topLeft" activeCell="M42" activeCellId="1" sqref="F13 M42"/>
      <selection pane="bottomLeft" activeCell="M42" activeCellId="1" sqref="F13 M42"/>
    </sheetView>
  </sheetViews>
  <sheetFormatPr defaultColWidth="8.8515625" defaultRowHeight="12.75"/>
  <cols>
    <col min="1" max="1" width="5.7109375" style="3" customWidth="1"/>
    <col min="2" max="2" width="4.7109375" style="0" customWidth="1"/>
    <col min="3" max="3" width="8.8515625" style="0" customWidth="1"/>
    <col min="4" max="4" width="11.28125" style="0" customWidth="1"/>
    <col min="5" max="5" width="15.7109375" style="0" customWidth="1"/>
    <col min="6" max="6" width="2.28125" style="0" customWidth="1"/>
    <col min="7" max="7" width="15.7109375" style="0" customWidth="1"/>
    <col min="8" max="8" width="11.140625" style="0" customWidth="1"/>
    <col min="9" max="9" width="15.7109375" style="0" customWidth="1"/>
    <col min="10" max="10" width="3.7109375" style="0" customWidth="1"/>
  </cols>
  <sheetData>
    <row r="1" spans="1:9" ht="12.75">
      <c r="A1" s="17"/>
      <c r="B1" s="5"/>
      <c r="C1" s="5"/>
      <c r="D1" s="5"/>
      <c r="E1" s="5"/>
      <c r="F1" s="5"/>
      <c r="G1" s="5"/>
      <c r="H1" s="5"/>
      <c r="I1" s="9" t="s">
        <v>81</v>
      </c>
    </row>
    <row r="2" spans="1:9" ht="12.75">
      <c r="A2" s="9"/>
      <c r="B2" s="5"/>
      <c r="C2" s="5"/>
      <c r="D2" s="5"/>
      <c r="E2" s="6" t="s">
        <v>11</v>
      </c>
      <c r="F2" s="5"/>
      <c r="G2" s="5"/>
      <c r="H2" s="5"/>
      <c r="I2" s="5"/>
    </row>
    <row r="3" spans="1:9" ht="12.75">
      <c r="A3" s="9"/>
      <c r="B3" s="5"/>
      <c r="C3" s="5"/>
      <c r="D3" s="5"/>
      <c r="E3" s="6"/>
      <c r="F3" s="5"/>
      <c r="G3" s="5"/>
      <c r="H3" s="5"/>
      <c r="I3" s="5"/>
    </row>
    <row r="4" spans="1:9" ht="12.75">
      <c r="A4" s="9"/>
      <c r="B4" s="5"/>
      <c r="C4" s="5"/>
      <c r="D4" s="5"/>
      <c r="E4" s="8" t="s">
        <v>41</v>
      </c>
      <c r="F4" s="5"/>
      <c r="G4" s="5"/>
      <c r="H4" s="5"/>
      <c r="I4" s="5"/>
    </row>
    <row r="5" spans="1:9" ht="12.75">
      <c r="A5" s="7"/>
      <c r="B5" s="5"/>
      <c r="C5" s="5"/>
      <c r="D5" s="179"/>
      <c r="E5" s="180"/>
      <c r="F5" s="5"/>
      <c r="G5" s="5"/>
      <c r="H5" s="5"/>
      <c r="I5" s="5"/>
    </row>
    <row r="6" spans="1:9" ht="12.75">
      <c r="A6" s="9"/>
      <c r="B6" s="5"/>
      <c r="C6" s="5"/>
      <c r="D6" s="7"/>
      <c r="E6" s="69" t="s">
        <v>130</v>
      </c>
      <c r="F6" s="170" t="str">
        <f>Summary!$E$6</f>
        <v>August 2013</v>
      </c>
      <c r="G6" s="181"/>
      <c r="H6" s="5"/>
      <c r="I6" s="5"/>
    </row>
    <row r="7" spans="1:9" ht="12.75">
      <c r="A7" s="9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" t="s">
        <v>29</v>
      </c>
      <c r="B8" s="18" t="s">
        <v>30</v>
      </c>
      <c r="C8" s="18"/>
      <c r="D8" s="18"/>
      <c r="E8" s="5"/>
      <c r="F8" s="5"/>
      <c r="G8" s="5"/>
      <c r="H8" s="5"/>
      <c r="I8" s="5"/>
    </row>
    <row r="9" spans="1:9" ht="12.75" customHeight="1">
      <c r="A9" s="9"/>
      <c r="B9" s="18"/>
      <c r="C9" s="18" t="s">
        <v>31</v>
      </c>
      <c r="D9" s="18"/>
      <c r="E9" s="5"/>
      <c r="F9" s="5"/>
      <c r="G9" s="5"/>
      <c r="H9" s="9" t="s">
        <v>15</v>
      </c>
      <c r="I9" s="31">
        <f>Input!D16</f>
        <v>4054076.02</v>
      </c>
    </row>
    <row r="10" spans="1:9" ht="12.75" customHeight="1">
      <c r="A10" s="9"/>
      <c r="B10" s="18"/>
      <c r="C10" s="18" t="s">
        <v>32</v>
      </c>
      <c r="D10" s="18"/>
      <c r="E10" s="5"/>
      <c r="F10" s="5"/>
      <c r="G10" s="5"/>
      <c r="H10" s="9" t="s">
        <v>15</v>
      </c>
      <c r="I10" s="27">
        <f>Input!D18</f>
        <v>16356.37</v>
      </c>
    </row>
    <row r="11" spans="1:9" ht="12.75" customHeight="1">
      <c r="A11" s="9"/>
      <c r="B11" s="18"/>
      <c r="C11" s="18" t="s">
        <v>33</v>
      </c>
      <c r="D11" s="18"/>
      <c r="E11" s="5"/>
      <c r="F11" s="5"/>
      <c r="G11" s="5"/>
      <c r="H11" s="9" t="s">
        <v>15</v>
      </c>
      <c r="I11" s="27">
        <v>0</v>
      </c>
    </row>
    <row r="12" spans="1:9" ht="12.75" customHeight="1">
      <c r="A12" s="9"/>
      <c r="B12" s="18"/>
      <c r="C12" s="18" t="s">
        <v>34</v>
      </c>
      <c r="D12" s="18"/>
      <c r="E12" s="5"/>
      <c r="F12" s="5"/>
      <c r="G12" s="5"/>
      <c r="H12" s="9" t="s">
        <v>15</v>
      </c>
      <c r="I12" s="27">
        <v>0</v>
      </c>
    </row>
    <row r="13" spans="1:9" ht="12.75" customHeight="1">
      <c r="A13" s="9"/>
      <c r="B13" s="18"/>
      <c r="C13" s="18" t="s">
        <v>35</v>
      </c>
      <c r="D13" s="18"/>
      <c r="E13" s="5"/>
      <c r="F13" s="5"/>
      <c r="G13" s="5"/>
      <c r="H13" s="9" t="s">
        <v>15</v>
      </c>
      <c r="I13" s="27">
        <v>0</v>
      </c>
    </row>
    <row r="14" spans="1:9" ht="12.75" customHeight="1">
      <c r="A14" s="9"/>
      <c r="B14" s="18"/>
      <c r="C14" s="18" t="s">
        <v>38</v>
      </c>
      <c r="D14" s="18"/>
      <c r="E14" s="5"/>
      <c r="F14" s="5"/>
      <c r="G14" s="5"/>
      <c r="H14" s="9" t="s">
        <v>16</v>
      </c>
      <c r="I14" s="19"/>
    </row>
    <row r="15" spans="1:9" ht="15" customHeight="1">
      <c r="A15" s="9"/>
      <c r="B15" s="18"/>
      <c r="C15" s="18"/>
      <c r="D15" s="12" t="s">
        <v>80</v>
      </c>
      <c r="E15" s="75"/>
      <c r="F15" s="5"/>
      <c r="G15" s="5"/>
      <c r="H15" s="5"/>
      <c r="I15" s="46">
        <f>SUM(I8:I13)-I14</f>
        <v>4070432.39</v>
      </c>
    </row>
    <row r="16" spans="1:9" ht="12.75">
      <c r="A16" s="9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9" t="s">
        <v>42</v>
      </c>
      <c r="B17" s="18" t="s">
        <v>43</v>
      </c>
      <c r="C17" s="18"/>
      <c r="D17" s="18"/>
      <c r="E17" s="5"/>
      <c r="F17" s="5"/>
      <c r="G17" s="5"/>
      <c r="H17" s="5"/>
      <c r="I17" s="5"/>
    </row>
    <row r="18" spans="1:9" ht="12.75" customHeight="1">
      <c r="A18" s="9"/>
      <c r="B18" s="18"/>
      <c r="C18" s="18" t="s">
        <v>45</v>
      </c>
      <c r="D18" s="18"/>
      <c r="E18" s="5"/>
      <c r="F18" s="5"/>
      <c r="G18" s="5"/>
      <c r="H18" s="9" t="s">
        <v>15</v>
      </c>
      <c r="I18" s="27">
        <v>0</v>
      </c>
    </row>
    <row r="19" spans="1:10" ht="12.75" customHeight="1">
      <c r="A19" s="9"/>
      <c r="B19" s="18"/>
      <c r="C19" s="18" t="s">
        <v>46</v>
      </c>
      <c r="D19" s="18"/>
      <c r="E19" s="5"/>
      <c r="F19" s="5"/>
      <c r="G19" s="5"/>
      <c r="H19" s="9" t="s">
        <v>15</v>
      </c>
      <c r="I19" s="27">
        <f>ROUND((G48*Input!D28),0)</f>
        <v>30934761</v>
      </c>
      <c r="J19" s="2" t="s">
        <v>21</v>
      </c>
    </row>
    <row r="20" spans="1:9" ht="12.75" customHeight="1">
      <c r="A20" s="9"/>
      <c r="B20" s="18"/>
      <c r="C20" s="18" t="s">
        <v>47</v>
      </c>
      <c r="D20" s="18"/>
      <c r="E20" s="5"/>
      <c r="F20" s="5"/>
      <c r="G20" s="5"/>
      <c r="H20" s="9" t="s">
        <v>16</v>
      </c>
      <c r="I20" s="19">
        <v>0</v>
      </c>
    </row>
    <row r="21" spans="1:9" ht="12.75" customHeight="1">
      <c r="A21" s="9"/>
      <c r="B21" s="18"/>
      <c r="C21" s="18"/>
      <c r="D21" s="12" t="s">
        <v>80</v>
      </c>
      <c r="E21" s="75"/>
      <c r="F21" s="5"/>
      <c r="G21" s="5"/>
      <c r="H21" s="5"/>
      <c r="I21" s="46">
        <f>SUM(I18:I19)-I20</f>
        <v>30934761</v>
      </c>
    </row>
    <row r="22" spans="1:9" ht="12.75">
      <c r="A22" s="9"/>
      <c r="B22" s="5"/>
      <c r="C22" s="5"/>
      <c r="D22" s="5"/>
      <c r="E22" s="5"/>
      <c r="F22" s="5"/>
      <c r="G22" s="5"/>
      <c r="H22" s="5"/>
      <c r="I22" s="5"/>
    </row>
    <row r="23" spans="1:10" ht="12.75" customHeight="1">
      <c r="A23" s="9" t="s">
        <v>48</v>
      </c>
      <c r="B23" s="18" t="s">
        <v>49</v>
      </c>
      <c r="C23" s="18"/>
      <c r="D23" s="18"/>
      <c r="E23" s="5"/>
      <c r="F23" s="5"/>
      <c r="G23" s="5"/>
      <c r="H23" s="5"/>
      <c r="I23" s="19">
        <f>ROUND((G48*Input!D30),0)</f>
        <v>14108237</v>
      </c>
      <c r="J23" s="2" t="s">
        <v>21</v>
      </c>
    </row>
    <row r="24" spans="1:9" ht="12.75">
      <c r="A24" s="9"/>
      <c r="B24" s="18"/>
      <c r="C24" s="18"/>
      <c r="D24" s="12" t="s">
        <v>80</v>
      </c>
      <c r="E24" s="5"/>
      <c r="F24" s="5"/>
      <c r="G24" s="5"/>
      <c r="H24" s="5"/>
      <c r="I24" s="27">
        <f>$I$23</f>
        <v>14108237</v>
      </c>
    </row>
    <row r="25" spans="1:9" ht="12.75">
      <c r="A25" s="9"/>
      <c r="B25" s="18"/>
      <c r="C25" s="18"/>
      <c r="D25" s="12"/>
      <c r="E25" s="5"/>
      <c r="F25" s="5"/>
      <c r="G25" s="5"/>
      <c r="H25" s="5"/>
      <c r="I25" s="21"/>
    </row>
    <row r="26" spans="1:9" ht="12.75">
      <c r="A26" s="9"/>
      <c r="B26" s="18"/>
      <c r="C26" s="18"/>
      <c r="D26" s="18"/>
      <c r="E26" s="5"/>
      <c r="F26" s="5"/>
      <c r="G26" s="5"/>
      <c r="H26" s="5"/>
      <c r="I26" s="5"/>
    </row>
    <row r="27" spans="1:9" ht="12.75" customHeight="1" thickBot="1">
      <c r="A27" s="9" t="s">
        <v>82</v>
      </c>
      <c r="B27" s="182" t="s">
        <v>50</v>
      </c>
      <c r="C27" s="177"/>
      <c r="D27" s="177"/>
      <c r="E27" s="5"/>
      <c r="F27" s="5"/>
      <c r="G27" s="5"/>
      <c r="H27" s="5"/>
      <c r="I27" s="44">
        <f>SUM(I15+I21-I23)</f>
        <v>20896956.39</v>
      </c>
    </row>
    <row r="28" spans="1:9" ht="13.5" thickTop="1">
      <c r="A28" s="9"/>
      <c r="B28" s="18"/>
      <c r="C28" s="18"/>
      <c r="D28" s="18"/>
      <c r="E28" s="5"/>
      <c r="F28" s="5"/>
      <c r="G28" s="5"/>
      <c r="H28" s="5"/>
      <c r="I28" s="5"/>
    </row>
    <row r="29" spans="1:9" ht="12.75">
      <c r="A29" s="9"/>
      <c r="B29" s="5"/>
      <c r="C29" s="5"/>
      <c r="D29" s="5"/>
      <c r="E29" s="5"/>
      <c r="F29" s="5"/>
      <c r="G29" s="5"/>
      <c r="H29" s="5"/>
      <c r="I29" s="5"/>
    </row>
    <row r="30" spans="1:9" ht="12.75">
      <c r="A30" s="12" t="s">
        <v>83</v>
      </c>
      <c r="B30" s="5" t="s">
        <v>84</v>
      </c>
      <c r="C30" s="5"/>
      <c r="D30" s="5"/>
      <c r="E30" s="5"/>
      <c r="F30" s="5"/>
      <c r="G30" s="5"/>
      <c r="H30" s="5"/>
      <c r="I30" s="5"/>
    </row>
    <row r="31" spans="1:9" ht="12.75" customHeight="1">
      <c r="A31" s="9"/>
      <c r="B31" s="5" t="s">
        <v>85</v>
      </c>
      <c r="C31" s="5"/>
      <c r="D31" s="168" t="str">
        <f>Input!D12</f>
        <v>July 2013</v>
      </c>
      <c r="E31" s="183"/>
      <c r="F31" s="5"/>
      <c r="G31" s="5" t="s">
        <v>113</v>
      </c>
      <c r="H31" s="5"/>
      <c r="I31" s="5"/>
    </row>
    <row r="32" spans="1:9" ht="12.75" customHeight="1">
      <c r="A32" s="9"/>
      <c r="B32" s="5" t="s">
        <v>118</v>
      </c>
      <c r="C32" s="5"/>
      <c r="D32" s="5"/>
      <c r="E32" s="84">
        <f>'FAC-Page 5'!$I$35</f>
        <v>14933792.342999998</v>
      </c>
      <c r="F32" s="9" t="s">
        <v>87</v>
      </c>
      <c r="G32" s="61">
        <f>Input!D77</f>
        <v>21112129</v>
      </c>
      <c r="H32" s="9" t="s">
        <v>86</v>
      </c>
      <c r="I32" s="19">
        <f>SUM(E32-G32)</f>
        <v>-6178336.6570000015</v>
      </c>
    </row>
    <row r="33" spans="1:9" ht="12.75">
      <c r="A33" s="9"/>
      <c r="B33" s="5"/>
      <c r="C33" s="5"/>
      <c r="D33" s="5"/>
      <c r="E33" s="9" t="s">
        <v>88</v>
      </c>
      <c r="F33" s="5"/>
      <c r="G33" s="12" t="s">
        <v>193</v>
      </c>
      <c r="H33" s="5"/>
      <c r="I33" s="5"/>
    </row>
    <row r="34" spans="1:9" ht="12.75">
      <c r="A34" s="9"/>
      <c r="B34" s="5"/>
      <c r="C34" s="5"/>
      <c r="D34" s="5"/>
      <c r="E34" s="9"/>
      <c r="F34" s="5"/>
      <c r="G34" s="12"/>
      <c r="H34" s="5"/>
      <c r="I34" s="5"/>
    </row>
    <row r="35" spans="1:9" ht="12.75">
      <c r="A35" s="12"/>
      <c r="B35" s="5"/>
      <c r="C35" s="5"/>
      <c r="D35" s="5"/>
      <c r="E35" s="9"/>
      <c r="F35" s="5"/>
      <c r="G35" s="12"/>
      <c r="H35" s="5"/>
      <c r="I35" s="5"/>
    </row>
    <row r="36" spans="1:9" ht="12.75" customHeight="1">
      <c r="A36" s="12" t="s">
        <v>89</v>
      </c>
      <c r="B36" s="5" t="s">
        <v>119</v>
      </c>
      <c r="C36" s="5"/>
      <c r="D36" s="5"/>
      <c r="E36" s="5"/>
      <c r="F36" s="5"/>
      <c r="G36" s="5"/>
      <c r="H36" s="5"/>
      <c r="I36" s="19">
        <f>'FAC-Page 4'!$I$36</f>
        <v>30037</v>
      </c>
    </row>
    <row r="37" spans="1:9" ht="12.75">
      <c r="A37" s="12"/>
      <c r="B37" s="5"/>
      <c r="C37" s="5"/>
      <c r="D37" s="5"/>
      <c r="E37" s="5"/>
      <c r="F37" s="5"/>
      <c r="G37" s="5"/>
      <c r="H37" s="5"/>
      <c r="I37" s="5"/>
    </row>
    <row r="38" spans="1:9" ht="12.75">
      <c r="A38" s="12"/>
      <c r="B38" s="5"/>
      <c r="C38" s="5"/>
      <c r="D38" s="5"/>
      <c r="E38" s="5"/>
      <c r="F38" s="5"/>
      <c r="G38" s="5"/>
      <c r="H38" s="5"/>
      <c r="I38" s="5"/>
    </row>
    <row r="39" spans="1:9" ht="12.75" customHeight="1">
      <c r="A39" s="12" t="s">
        <v>90</v>
      </c>
      <c r="B39" s="176" t="s">
        <v>91</v>
      </c>
      <c r="C39" s="177"/>
      <c r="D39" s="176"/>
      <c r="E39" s="176"/>
      <c r="F39" s="5"/>
      <c r="G39" s="5"/>
      <c r="H39" s="5"/>
      <c r="I39" s="61">
        <f>SUM(I27+I32-I36)</f>
        <v>14688582.733</v>
      </c>
    </row>
    <row r="40" spans="1:9" ht="12.75" customHeight="1">
      <c r="A40" s="12"/>
      <c r="B40" s="36"/>
      <c r="C40" s="82"/>
      <c r="D40" s="36"/>
      <c r="E40" s="36"/>
      <c r="F40" s="5"/>
      <c r="G40" s="5"/>
      <c r="H40" s="5"/>
      <c r="I40" s="31"/>
    </row>
    <row r="41" spans="1:9" ht="12.75">
      <c r="A41" s="12" t="s">
        <v>136</v>
      </c>
      <c r="B41" s="176" t="s">
        <v>137</v>
      </c>
      <c r="C41" s="176"/>
      <c r="D41" s="176"/>
      <c r="E41" s="176"/>
      <c r="F41" s="176"/>
      <c r="G41" s="11" t="str">
        <f>Summary!$E$6</f>
        <v>August 2013</v>
      </c>
      <c r="H41" s="5"/>
      <c r="I41" s="71">
        <f>Input!D20</f>
        <v>481646</v>
      </c>
    </row>
    <row r="42" spans="1:9" ht="12.75">
      <c r="A42" s="12"/>
      <c r="B42" s="176" t="s">
        <v>138</v>
      </c>
      <c r="C42" s="176"/>
      <c r="D42" s="176"/>
      <c r="E42" s="176"/>
      <c r="F42" s="176"/>
      <c r="G42" s="21"/>
      <c r="H42" s="5"/>
      <c r="I42" s="5"/>
    </row>
    <row r="43" spans="1:9" ht="12.75">
      <c r="A43" s="12"/>
      <c r="B43" s="36"/>
      <c r="C43" s="36"/>
      <c r="D43" s="36"/>
      <c r="E43" s="36"/>
      <c r="F43" s="36"/>
      <c r="G43" s="21"/>
      <c r="H43" s="5"/>
      <c r="I43" s="5"/>
    </row>
    <row r="44" spans="1:9" ht="13.5" thickBot="1">
      <c r="A44" s="12" t="s">
        <v>139</v>
      </c>
      <c r="B44" s="176" t="s">
        <v>145</v>
      </c>
      <c r="C44" s="177"/>
      <c r="D44" s="177"/>
      <c r="E44" s="177"/>
      <c r="F44" s="177"/>
      <c r="G44" s="177"/>
      <c r="H44" s="177"/>
      <c r="I44" s="65">
        <f>SUM(I39+I41)</f>
        <v>15170228.733</v>
      </c>
    </row>
    <row r="45" spans="1:9" ht="13.5" thickTop="1">
      <c r="A45" s="12"/>
      <c r="B45" s="36"/>
      <c r="C45" s="36"/>
      <c r="D45" s="36"/>
      <c r="E45" s="36"/>
      <c r="F45" s="36"/>
      <c r="G45" s="21"/>
      <c r="H45" s="5"/>
      <c r="I45" s="5"/>
    </row>
    <row r="46" spans="1:9" ht="12.75">
      <c r="A46" s="12"/>
      <c r="B46" s="9" t="s">
        <v>21</v>
      </c>
      <c r="C46" s="5" t="s">
        <v>232</v>
      </c>
      <c r="D46" s="5"/>
      <c r="E46" s="5"/>
      <c r="F46" s="5"/>
      <c r="G46" s="5"/>
      <c r="H46" s="5"/>
      <c r="I46" s="5"/>
    </row>
    <row r="47" spans="1:9" ht="12.75" customHeight="1">
      <c r="A47" s="12"/>
      <c r="B47" s="5"/>
      <c r="C47" s="156" t="str">
        <f>F6</f>
        <v>August 2013</v>
      </c>
      <c r="D47" s="9"/>
      <c r="E47" s="61">
        <f>$I$15</f>
        <v>4070432.39</v>
      </c>
      <c r="F47" s="5"/>
      <c r="G47" s="5"/>
      <c r="H47" s="5"/>
      <c r="I47" s="5"/>
    </row>
    <row r="48" spans="1:9" ht="12.75">
      <c r="A48" s="12"/>
      <c r="B48" s="5"/>
      <c r="C48" s="5"/>
      <c r="D48" s="5"/>
      <c r="E48" s="15">
        <f>Input!D26</f>
        <v>108582000</v>
      </c>
      <c r="F48" s="5"/>
      <c r="G48" s="16">
        <f>ROUND((E47/E48),5)</f>
        <v>0.03749</v>
      </c>
      <c r="H48" s="37" t="s">
        <v>111</v>
      </c>
      <c r="I48" s="5"/>
    </row>
    <row r="50" spans="1:10" ht="12.75">
      <c r="A50" s="109"/>
      <c r="B50" s="109"/>
      <c r="C50" s="178"/>
      <c r="D50" s="178"/>
      <c r="E50" s="178"/>
      <c r="F50" s="178"/>
      <c r="G50" s="178"/>
      <c r="H50" s="178"/>
      <c r="I50" s="178"/>
      <c r="J50" s="109"/>
    </row>
    <row r="51" spans="1:10" ht="12.75">
      <c r="A51" s="109"/>
      <c r="B51" s="109"/>
      <c r="C51" s="178"/>
      <c r="D51" s="178"/>
      <c r="E51" s="178"/>
      <c r="F51" s="178"/>
      <c r="G51" s="178"/>
      <c r="H51" s="178"/>
      <c r="I51" s="178"/>
      <c r="J51" s="64"/>
    </row>
    <row r="52" spans="1:10" ht="12.75">
      <c r="A52" s="109"/>
      <c r="B52" s="109"/>
      <c r="C52" s="110"/>
      <c r="D52" s="110"/>
      <c r="E52" s="110"/>
      <c r="F52" s="110"/>
      <c r="G52" s="110"/>
      <c r="H52" s="110"/>
      <c r="I52" s="110"/>
      <c r="J52" s="64"/>
    </row>
  </sheetData>
  <sheetProtection/>
  <mergeCells count="9">
    <mergeCell ref="B44:H44"/>
    <mergeCell ref="C50:I51"/>
    <mergeCell ref="D5:E5"/>
    <mergeCell ref="F6:G6"/>
    <mergeCell ref="B41:F41"/>
    <mergeCell ref="B42:F42"/>
    <mergeCell ref="B27:D27"/>
    <mergeCell ref="B39:E39"/>
    <mergeCell ref="D31:E31"/>
  </mergeCells>
  <printOptions horizontalCentered="1"/>
  <pageMargins left="0" right="0" top="1" bottom="0.2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13" topLeftCell="A14" activePane="bottomLeft" state="frozen"/>
      <selection pane="topLeft" activeCell="M42" activeCellId="1" sqref="F13 M42"/>
      <selection pane="bottomLeft" activeCell="M42" activeCellId="1" sqref="F13 M42"/>
    </sheetView>
  </sheetViews>
  <sheetFormatPr defaultColWidth="8.8515625" defaultRowHeight="12.75"/>
  <cols>
    <col min="1" max="1" width="3.7109375" style="3" customWidth="1"/>
    <col min="2" max="3" width="7.7109375" style="0" customWidth="1"/>
    <col min="4" max="4" width="8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8.140625" style="0" customWidth="1"/>
    <col min="10" max="10" width="2.00390625" style="0" customWidth="1"/>
  </cols>
  <sheetData>
    <row r="1" spans="1:10" ht="12.75">
      <c r="A1" s="9"/>
      <c r="B1" s="5"/>
      <c r="C1" s="5"/>
      <c r="D1" s="5"/>
      <c r="E1" s="5"/>
      <c r="F1" s="5"/>
      <c r="G1" s="5"/>
      <c r="H1" s="5"/>
      <c r="I1" s="9" t="s">
        <v>77</v>
      </c>
      <c r="J1" s="5"/>
    </row>
    <row r="2" spans="1:10" ht="12.75">
      <c r="A2" s="9"/>
      <c r="B2" s="5"/>
      <c r="C2" s="5"/>
      <c r="D2" s="5"/>
      <c r="E2" s="5"/>
      <c r="F2" s="5"/>
      <c r="G2" s="5"/>
      <c r="H2" s="5"/>
      <c r="I2" s="9"/>
      <c r="J2" s="5"/>
    </row>
    <row r="3" spans="1:10" ht="12.75">
      <c r="A3" s="9"/>
      <c r="B3" s="5"/>
      <c r="C3" s="5"/>
      <c r="D3" s="5"/>
      <c r="E3" s="5"/>
      <c r="F3" s="6" t="s">
        <v>11</v>
      </c>
      <c r="G3" s="5"/>
      <c r="H3" s="5"/>
      <c r="I3" s="5"/>
      <c r="J3" s="5"/>
    </row>
    <row r="4" spans="1:10" ht="12.75">
      <c r="A4" s="9"/>
      <c r="B4" s="5"/>
      <c r="C4" s="5"/>
      <c r="D4" s="5"/>
      <c r="E4" s="5"/>
      <c r="F4" s="6"/>
      <c r="G4" s="5"/>
      <c r="H4" s="5"/>
      <c r="I4" s="5"/>
      <c r="J4" s="5"/>
    </row>
    <row r="5" spans="1:10" ht="12.75">
      <c r="A5" s="9"/>
      <c r="B5" s="5"/>
      <c r="C5" s="5"/>
      <c r="D5" s="5"/>
      <c r="E5" s="5"/>
      <c r="F5" s="8" t="s">
        <v>68</v>
      </c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7"/>
      <c r="G6" s="5"/>
      <c r="H6" s="5"/>
      <c r="I6" s="5"/>
      <c r="J6" s="5"/>
    </row>
    <row r="7" spans="1:10" ht="12.75">
      <c r="A7" s="9"/>
      <c r="B7" s="5"/>
      <c r="C7" s="5"/>
      <c r="D7" s="174" t="s">
        <v>130</v>
      </c>
      <c r="E7" s="174"/>
      <c r="F7" s="8"/>
      <c r="G7" s="170" t="str">
        <f>Summary!$E$6</f>
        <v>August 2013</v>
      </c>
      <c r="H7" s="170"/>
      <c r="I7" s="5"/>
      <c r="J7" s="5"/>
    </row>
    <row r="8" spans="1:10" ht="12.75">
      <c r="A8" s="9"/>
      <c r="B8" s="5"/>
      <c r="C8" s="5"/>
      <c r="D8" s="5"/>
      <c r="E8" s="5"/>
      <c r="F8" s="8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8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8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8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8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20" t="s">
        <v>75</v>
      </c>
      <c r="J13" s="5"/>
    </row>
    <row r="14" spans="1:10" ht="12.7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9" t="s">
        <v>69</v>
      </c>
      <c r="B15" s="5" t="s">
        <v>70</v>
      </c>
      <c r="C15" s="5"/>
      <c r="D15" s="5"/>
      <c r="E15" s="5"/>
      <c r="F15" s="5"/>
      <c r="G15" s="5"/>
      <c r="H15" s="9" t="s">
        <v>15</v>
      </c>
      <c r="I15" s="15">
        <f>Input!D26</f>
        <v>108582000</v>
      </c>
      <c r="J15" s="5"/>
    </row>
    <row r="16" spans="1:10" ht="12.75" customHeight="1">
      <c r="A16" s="9"/>
      <c r="B16" s="5"/>
      <c r="C16" s="5"/>
      <c r="D16" s="5"/>
      <c r="E16" s="5"/>
      <c r="F16" s="5"/>
      <c r="G16" s="5"/>
      <c r="H16" s="5"/>
      <c r="I16" s="15"/>
      <c r="J16" s="5"/>
    </row>
    <row r="17" spans="1:10" ht="12.75" customHeight="1">
      <c r="A17" s="9"/>
      <c r="B17" s="5" t="s">
        <v>71</v>
      </c>
      <c r="C17" s="5"/>
      <c r="D17" s="5"/>
      <c r="E17" s="5"/>
      <c r="F17" s="5"/>
      <c r="G17" s="5"/>
      <c r="H17" s="9" t="s">
        <v>15</v>
      </c>
      <c r="I17" s="19">
        <f>Input!D28</f>
        <v>825147000</v>
      </c>
      <c r="J17" s="5"/>
    </row>
    <row r="18" spans="1:10" ht="12.75">
      <c r="A18" s="9"/>
      <c r="B18" s="5"/>
      <c r="C18" s="5"/>
      <c r="D18" s="5"/>
      <c r="E18" s="5"/>
      <c r="F18" s="5"/>
      <c r="G18" s="5"/>
      <c r="H18" s="5"/>
      <c r="I18" s="15"/>
      <c r="J18" s="5"/>
    </row>
    <row r="19" spans="1:10" ht="12.75" customHeight="1">
      <c r="A19" s="9"/>
      <c r="B19" s="5"/>
      <c r="C19" s="5"/>
      <c r="D19" s="12" t="s">
        <v>80</v>
      </c>
      <c r="E19" s="5"/>
      <c r="F19" s="5"/>
      <c r="G19" s="5"/>
      <c r="H19" s="5"/>
      <c r="I19" s="15">
        <f>SUM(I15:I17)</f>
        <v>933729000</v>
      </c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1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1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15"/>
      <c r="J22" s="5"/>
    </row>
    <row r="23" spans="1:10" ht="12.75" customHeight="1">
      <c r="A23" s="9" t="s">
        <v>42</v>
      </c>
      <c r="B23" s="5" t="s">
        <v>72</v>
      </c>
      <c r="C23" s="5"/>
      <c r="D23" s="5"/>
      <c r="E23" s="5"/>
      <c r="F23" s="5"/>
      <c r="G23" s="5"/>
      <c r="H23" s="9" t="s">
        <v>15</v>
      </c>
      <c r="I23" s="15">
        <v>0</v>
      </c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15"/>
      <c r="J24" s="5"/>
    </row>
    <row r="25" spans="1:10" ht="12.75" customHeight="1">
      <c r="A25" s="9"/>
      <c r="B25" s="5" t="s">
        <v>73</v>
      </c>
      <c r="C25" s="5"/>
      <c r="D25" s="5"/>
      <c r="E25" s="5"/>
      <c r="F25" s="5"/>
      <c r="G25" s="5"/>
      <c r="H25" s="9" t="s">
        <v>15</v>
      </c>
      <c r="I25" s="15">
        <f>Input!D30</f>
        <v>376320000</v>
      </c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15"/>
      <c r="J26" s="5"/>
    </row>
    <row r="27" spans="1:10" ht="12.75" customHeight="1">
      <c r="A27" s="9"/>
      <c r="B27" s="5" t="s">
        <v>74</v>
      </c>
      <c r="C27" s="5"/>
      <c r="D27" s="5"/>
      <c r="E27" s="5"/>
      <c r="F27" s="5"/>
      <c r="G27" s="5"/>
      <c r="H27" s="9" t="s">
        <v>15</v>
      </c>
      <c r="I27" s="19">
        <f>'Line Loss Input Sheet'!D31</f>
        <v>15195000</v>
      </c>
      <c r="J27" s="9" t="s">
        <v>21</v>
      </c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9"/>
      <c r="B29" s="5"/>
      <c r="C29" s="5"/>
      <c r="D29" s="12" t="s">
        <v>80</v>
      </c>
      <c r="E29" s="5"/>
      <c r="F29" s="5"/>
      <c r="G29" s="5"/>
      <c r="H29" s="5"/>
      <c r="I29" s="19">
        <f>SUM(I23:I27)</f>
        <v>391515000</v>
      </c>
      <c r="J29" s="5"/>
    </row>
    <row r="30" spans="1:10" ht="12.75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9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 thickBot="1">
      <c r="A33" s="9"/>
      <c r="B33" s="5"/>
      <c r="C33" s="5"/>
      <c r="D33" s="12" t="s">
        <v>76</v>
      </c>
      <c r="E33" s="5"/>
      <c r="F33" s="5"/>
      <c r="G33" s="5"/>
      <c r="H33" s="5"/>
      <c r="I33" s="45">
        <f>SUM(I19-I29)</f>
        <v>542214000</v>
      </c>
      <c r="J33" s="5"/>
    </row>
    <row r="34" spans="1:10" ht="12.75" customHeight="1" thickTop="1">
      <c r="A34" s="9"/>
      <c r="B34" s="5"/>
      <c r="C34" s="5"/>
      <c r="D34" s="5"/>
      <c r="E34" s="5"/>
      <c r="F34" s="5"/>
      <c r="G34" s="5"/>
      <c r="H34" s="5"/>
      <c r="I34" s="21"/>
      <c r="J34" s="5"/>
    </row>
    <row r="35" spans="1:10" ht="12.75" customHeight="1">
      <c r="A35" s="9"/>
      <c r="B35" s="5"/>
      <c r="C35" s="5"/>
      <c r="D35" s="5"/>
      <c r="E35" s="5"/>
      <c r="F35" s="5"/>
      <c r="G35" s="5"/>
      <c r="H35" s="5"/>
      <c r="I35" s="21"/>
      <c r="J35" s="5"/>
    </row>
    <row r="36" spans="1:10" ht="12.7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9"/>
      <c r="B37" s="22" t="s">
        <v>21</v>
      </c>
      <c r="C37" s="18" t="s">
        <v>78</v>
      </c>
      <c r="D37" s="5"/>
      <c r="E37" s="184">
        <f>Input!D22</f>
        <v>251000</v>
      </c>
      <c r="F37" s="185"/>
      <c r="G37" s="185"/>
      <c r="H37" s="18" t="s">
        <v>79</v>
      </c>
      <c r="I37" s="5"/>
      <c r="J37" s="5"/>
    </row>
    <row r="38" spans="1:10" ht="12.75">
      <c r="A38" s="9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9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"/>
      <c r="B40" s="5"/>
      <c r="C40" s="5"/>
      <c r="D40" s="5"/>
      <c r="E40" s="5"/>
      <c r="F40" s="5"/>
      <c r="G40" s="5"/>
      <c r="H40" s="5"/>
      <c r="I40" s="5"/>
      <c r="J40" s="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3">
    <mergeCell ref="E37:G37"/>
    <mergeCell ref="G7:H7"/>
    <mergeCell ref="D7:E7"/>
  </mergeCells>
  <printOptions horizontalCentered="1"/>
  <pageMargins left="0.5" right="0" top="1.5" bottom="0.5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12" topLeftCell="A13" activePane="bottomLeft" state="frozen"/>
      <selection pane="topLeft" activeCell="M42" activeCellId="1" sqref="F13 M42"/>
      <selection pane="bottomLeft" activeCell="M42" activeCellId="1" sqref="F13 M42"/>
    </sheetView>
  </sheetViews>
  <sheetFormatPr defaultColWidth="8.8515625" defaultRowHeight="12.75"/>
  <cols>
    <col min="1" max="1" width="5.7109375" style="3" customWidth="1"/>
    <col min="2" max="2" width="15.7109375" style="0" customWidth="1"/>
    <col min="3" max="4" width="8.8515625" style="0" customWidth="1"/>
    <col min="5" max="5" width="2.28125" style="0" customWidth="1"/>
    <col min="6" max="7" width="8.8515625" style="0" customWidth="1"/>
    <col min="8" max="8" width="5.7109375" style="3" customWidth="1"/>
    <col min="9" max="9" width="15.7109375" style="0" customWidth="1"/>
    <col min="10" max="10" width="3.7109375" style="0" customWidth="1"/>
  </cols>
  <sheetData>
    <row r="1" spans="1:9" ht="12.75">
      <c r="A1" s="12"/>
      <c r="B1" s="5"/>
      <c r="C1" s="5"/>
      <c r="D1" s="5"/>
      <c r="E1" s="5"/>
      <c r="F1" s="5"/>
      <c r="G1" s="5"/>
      <c r="H1" s="12"/>
      <c r="I1" s="9" t="s">
        <v>67</v>
      </c>
    </row>
    <row r="2" spans="1:9" ht="12.75">
      <c r="A2" s="12"/>
      <c r="B2" s="5"/>
      <c r="C2" s="5"/>
      <c r="D2" s="5"/>
      <c r="E2" s="5"/>
      <c r="F2" s="5"/>
      <c r="G2" s="5"/>
      <c r="H2" s="12"/>
      <c r="I2" s="5"/>
    </row>
    <row r="3" spans="1:9" ht="12.75">
      <c r="A3" s="12"/>
      <c r="B3" s="5"/>
      <c r="C3" s="5"/>
      <c r="D3" s="5"/>
      <c r="E3" s="6" t="s">
        <v>11</v>
      </c>
      <c r="F3" s="5"/>
      <c r="G3" s="5"/>
      <c r="H3" s="12"/>
      <c r="I3" s="5"/>
    </row>
    <row r="4" spans="1:9" ht="12.75">
      <c r="A4" s="12"/>
      <c r="B4" s="5"/>
      <c r="C4" s="5"/>
      <c r="D4" s="5"/>
      <c r="E4" s="6"/>
      <c r="F4" s="5"/>
      <c r="G4" s="5"/>
      <c r="H4" s="12"/>
      <c r="I4" s="5"/>
    </row>
    <row r="5" spans="1:9" ht="12.75">
      <c r="A5" s="12"/>
      <c r="B5" s="5"/>
      <c r="C5" s="5"/>
      <c r="D5" s="5"/>
      <c r="E5" s="6" t="s">
        <v>66</v>
      </c>
      <c r="F5" s="5"/>
      <c r="G5" s="5"/>
      <c r="H5" s="12"/>
      <c r="I5" s="5"/>
    </row>
    <row r="6" spans="1:9" ht="12.75">
      <c r="A6" s="12"/>
      <c r="B6" s="5"/>
      <c r="C6" s="5"/>
      <c r="D6" s="5"/>
      <c r="E6" s="7"/>
      <c r="F6" s="5"/>
      <c r="G6" s="5"/>
      <c r="H6" s="12"/>
      <c r="I6" s="5"/>
    </row>
    <row r="7" spans="1:9" ht="12.75">
      <c r="A7" s="12"/>
      <c r="B7" s="5"/>
      <c r="C7" s="174" t="s">
        <v>130</v>
      </c>
      <c r="D7" s="174"/>
      <c r="E7" s="8"/>
      <c r="F7" s="186" t="str">
        <f>Summary!$E$6</f>
        <v>August 2013</v>
      </c>
      <c r="G7" s="186"/>
      <c r="H7" s="12"/>
      <c r="I7" s="5"/>
    </row>
    <row r="8" spans="1:9" ht="12.75">
      <c r="A8" s="12"/>
      <c r="B8" s="5"/>
      <c r="C8" s="5"/>
      <c r="D8" s="5"/>
      <c r="E8" s="8"/>
      <c r="F8" s="5"/>
      <c r="G8" s="5"/>
      <c r="H8" s="12"/>
      <c r="I8" s="5"/>
    </row>
    <row r="9" spans="1:9" ht="12.75">
      <c r="A9" s="12"/>
      <c r="B9" s="5"/>
      <c r="C9" s="5"/>
      <c r="D9" s="5"/>
      <c r="E9" s="8"/>
      <c r="F9" s="5"/>
      <c r="G9" s="5"/>
      <c r="H9" s="12"/>
      <c r="I9" s="5"/>
    </row>
    <row r="10" spans="1:9" ht="12.75">
      <c r="A10" s="12"/>
      <c r="B10" s="5"/>
      <c r="C10" s="5"/>
      <c r="D10" s="5"/>
      <c r="E10" s="8"/>
      <c r="F10" s="5"/>
      <c r="G10" s="5"/>
      <c r="H10" s="12"/>
      <c r="I10" s="5"/>
    </row>
    <row r="11" spans="1:9" ht="12.75">
      <c r="A11" s="12"/>
      <c r="B11" s="5"/>
      <c r="C11" s="5"/>
      <c r="D11" s="5"/>
      <c r="E11" s="5"/>
      <c r="F11" s="5"/>
      <c r="G11" s="5"/>
      <c r="H11" s="12"/>
      <c r="I11" s="5"/>
    </row>
    <row r="12" spans="1:9" ht="25.5">
      <c r="A12" s="42" t="s">
        <v>122</v>
      </c>
      <c r="B12" s="5"/>
      <c r="C12" s="5"/>
      <c r="D12" s="5"/>
      <c r="E12" s="5"/>
      <c r="F12" s="5"/>
      <c r="G12" s="5"/>
      <c r="H12" s="9"/>
      <c r="I12" s="5"/>
    </row>
    <row r="13" spans="1:9" ht="12.75">
      <c r="A13" s="12"/>
      <c r="B13" s="5"/>
      <c r="C13" s="5"/>
      <c r="D13" s="5"/>
      <c r="E13" s="5"/>
      <c r="F13" s="5"/>
      <c r="G13" s="5"/>
      <c r="H13" s="9"/>
      <c r="I13" s="5"/>
    </row>
    <row r="14" spans="1:9" ht="12.75" customHeight="1">
      <c r="A14" s="25">
        <v>1</v>
      </c>
      <c r="B14" s="18" t="s">
        <v>54</v>
      </c>
      <c r="C14" s="5"/>
      <c r="D14" s="5"/>
      <c r="E14" s="5"/>
      <c r="F14" s="5"/>
      <c r="G14" s="5"/>
      <c r="H14" s="9" t="s">
        <v>15</v>
      </c>
      <c r="I14" s="83">
        <f>Input!D45</f>
        <v>0.00385</v>
      </c>
    </row>
    <row r="15" spans="1:9" ht="12.75">
      <c r="A15" s="25"/>
      <c r="B15" s="18"/>
      <c r="C15" s="5"/>
      <c r="D15" s="5"/>
      <c r="E15" s="5"/>
      <c r="F15" s="5"/>
      <c r="G15" s="5"/>
      <c r="H15" s="9"/>
      <c r="I15" s="5"/>
    </row>
    <row r="16" spans="1:9" ht="12.75" customHeight="1">
      <c r="A16" s="25">
        <f>+A14+1</f>
        <v>2</v>
      </c>
      <c r="B16" s="18" t="s">
        <v>55</v>
      </c>
      <c r="C16" s="5"/>
      <c r="D16" s="5"/>
      <c r="E16" s="5"/>
      <c r="F16" s="5"/>
      <c r="G16" s="5"/>
      <c r="H16" s="9" t="s">
        <v>120</v>
      </c>
      <c r="I16" s="19">
        <f>Input!D48</f>
        <v>523524618</v>
      </c>
    </row>
    <row r="17" spans="1:9" ht="12.75">
      <c r="A17" s="25"/>
      <c r="B17" s="18"/>
      <c r="C17" s="5"/>
      <c r="D17" s="5"/>
      <c r="E17" s="5"/>
      <c r="F17" s="5"/>
      <c r="G17" s="5"/>
      <c r="H17" s="9"/>
      <c r="I17" s="5"/>
    </row>
    <row r="18" spans="1:9" ht="12.75" customHeight="1">
      <c r="A18" s="25">
        <f>+A16+1</f>
        <v>3</v>
      </c>
      <c r="B18" s="18" t="s">
        <v>56</v>
      </c>
      <c r="C18" s="5"/>
      <c r="D18" s="5"/>
      <c r="E18" s="5"/>
      <c r="F18" s="5"/>
      <c r="G18" s="5"/>
      <c r="H18" s="9"/>
      <c r="I18" s="19">
        <f>ROUND(I14*I16,0)</f>
        <v>2015570</v>
      </c>
    </row>
    <row r="19" spans="1:9" ht="12.75">
      <c r="A19" s="25"/>
      <c r="B19" s="18"/>
      <c r="C19" s="5"/>
      <c r="D19" s="5"/>
      <c r="E19" s="5"/>
      <c r="F19" s="5"/>
      <c r="G19" s="5"/>
      <c r="H19" s="9"/>
      <c r="I19" s="5"/>
    </row>
    <row r="20" spans="1:9" ht="12.75" customHeight="1">
      <c r="A20" s="25">
        <f>+A18+1</f>
        <v>4</v>
      </c>
      <c r="B20" s="18" t="s">
        <v>57</v>
      </c>
      <c r="C20" s="5"/>
      <c r="D20" s="5"/>
      <c r="E20" s="5"/>
      <c r="F20" s="5"/>
      <c r="G20" s="5"/>
      <c r="H20" s="9" t="s">
        <v>15</v>
      </c>
      <c r="I20" s="27">
        <f>Input!D51</f>
        <v>523223000</v>
      </c>
    </row>
    <row r="21" spans="1:9" ht="12.75">
      <c r="A21" s="25"/>
      <c r="B21" s="18"/>
      <c r="C21" s="5"/>
      <c r="D21" s="5"/>
      <c r="E21" s="5"/>
      <c r="F21" s="5"/>
      <c r="G21" s="5"/>
      <c r="H21" s="9"/>
      <c r="I21" s="5"/>
    </row>
    <row r="22" spans="1:9" ht="12.75" customHeight="1">
      <c r="A22" s="25">
        <f>+A20+1</f>
        <v>5</v>
      </c>
      <c r="B22" s="18" t="s">
        <v>58</v>
      </c>
      <c r="C22" s="5"/>
      <c r="D22" s="5"/>
      <c r="E22" s="5"/>
      <c r="F22" s="5"/>
      <c r="G22" s="5"/>
      <c r="H22" s="9" t="s">
        <v>16</v>
      </c>
      <c r="I22" s="19">
        <f>ROUND(Input!D59,-2)</f>
        <v>7389100</v>
      </c>
    </row>
    <row r="23" spans="1:9" ht="12.75">
      <c r="A23" s="25"/>
      <c r="B23" s="18"/>
      <c r="C23" s="5"/>
      <c r="D23" s="5"/>
      <c r="E23" s="5"/>
      <c r="F23" s="5"/>
      <c r="G23" s="5"/>
      <c r="H23" s="9"/>
      <c r="I23" s="5"/>
    </row>
    <row r="24" spans="1:9" ht="12.75" customHeight="1">
      <c r="A24" s="25">
        <f>+A22+1</f>
        <v>6</v>
      </c>
      <c r="B24" s="18" t="s">
        <v>59</v>
      </c>
      <c r="C24" s="5"/>
      <c r="D24" s="5"/>
      <c r="E24" s="5"/>
      <c r="F24" s="5"/>
      <c r="G24" s="5"/>
      <c r="H24" s="9"/>
      <c r="I24" s="19">
        <f>SUM(I20-I22)</f>
        <v>515833900</v>
      </c>
    </row>
    <row r="25" spans="1:9" ht="12.75">
      <c r="A25" s="25"/>
      <c r="B25" s="18"/>
      <c r="C25" s="5"/>
      <c r="D25" s="5"/>
      <c r="E25" s="5"/>
      <c r="F25" s="5"/>
      <c r="G25" s="5"/>
      <c r="H25" s="9"/>
      <c r="I25" s="5"/>
    </row>
    <row r="26" spans="1:9" ht="12.75" customHeight="1">
      <c r="A26" s="25">
        <f>+A24+1</f>
        <v>7</v>
      </c>
      <c r="B26" s="18" t="s">
        <v>60</v>
      </c>
      <c r="C26" s="5"/>
      <c r="D26" s="5"/>
      <c r="E26" s="5"/>
      <c r="F26" s="5"/>
      <c r="G26" s="5"/>
      <c r="H26" s="9"/>
      <c r="I26" s="15">
        <f>ROUND(I14*I24,0)</f>
        <v>1985961</v>
      </c>
    </row>
    <row r="27" spans="1:9" ht="12.75">
      <c r="A27" s="25"/>
      <c r="B27" s="18"/>
      <c r="C27" s="5"/>
      <c r="D27" s="5"/>
      <c r="E27" s="5"/>
      <c r="F27" s="5"/>
      <c r="G27" s="5"/>
      <c r="H27" s="9"/>
      <c r="I27" s="5"/>
    </row>
    <row r="28" spans="1:9" ht="12.75" customHeight="1">
      <c r="A28" s="25">
        <f>+A26+1</f>
        <v>8</v>
      </c>
      <c r="B28" s="18" t="s">
        <v>61</v>
      </c>
      <c r="C28" s="5"/>
      <c r="D28" s="5"/>
      <c r="E28" s="5"/>
      <c r="F28" s="5"/>
      <c r="G28" s="5"/>
      <c r="H28" s="9"/>
      <c r="I28" s="15">
        <f>SUM(I18-I26)</f>
        <v>29609</v>
      </c>
    </row>
    <row r="29" spans="1:9" ht="12.75">
      <c r="A29" s="25"/>
      <c r="B29" s="18"/>
      <c r="C29" s="5"/>
      <c r="D29" s="5"/>
      <c r="E29" s="5"/>
      <c r="F29" s="5"/>
      <c r="G29" s="5"/>
      <c r="H29" s="9"/>
      <c r="I29" s="5"/>
    </row>
    <row r="30" spans="1:9" ht="12.75" customHeight="1">
      <c r="A30" s="25">
        <f>+A28+1</f>
        <v>9</v>
      </c>
      <c r="B30" s="18" t="s">
        <v>62</v>
      </c>
      <c r="C30" s="5"/>
      <c r="D30" s="5"/>
      <c r="E30" s="5"/>
      <c r="F30" s="5"/>
      <c r="G30" s="5"/>
      <c r="H30" s="9" t="s">
        <v>15</v>
      </c>
      <c r="I30" s="27">
        <f>'FAC-Page 3'!$I$33</f>
        <v>542214000</v>
      </c>
    </row>
    <row r="31" spans="1:9" ht="12.75">
      <c r="A31" s="25"/>
      <c r="B31" s="18"/>
      <c r="C31" s="5"/>
      <c r="D31" s="5"/>
      <c r="E31" s="5"/>
      <c r="F31" s="5"/>
      <c r="G31" s="5"/>
      <c r="H31" s="9"/>
      <c r="I31" s="15"/>
    </row>
    <row r="32" spans="1:9" ht="12.75" customHeight="1">
      <c r="A32" s="25">
        <f>+A30+1</f>
        <v>10</v>
      </c>
      <c r="B32" s="18" t="s">
        <v>63</v>
      </c>
      <c r="C32" s="5"/>
      <c r="D32" s="5"/>
      <c r="E32" s="5"/>
      <c r="F32" s="5"/>
      <c r="G32" s="5"/>
      <c r="H32" s="9" t="s">
        <v>20</v>
      </c>
      <c r="I32" s="19">
        <f>I30-Input!D56</f>
        <v>534481900</v>
      </c>
    </row>
    <row r="33" spans="1:9" ht="12.75">
      <c r="A33" s="25"/>
      <c r="B33" s="18"/>
      <c r="C33" s="5"/>
      <c r="D33" s="5"/>
      <c r="E33" s="5"/>
      <c r="F33" s="5"/>
      <c r="G33" s="5"/>
      <c r="H33" s="9"/>
      <c r="I33" s="5"/>
    </row>
    <row r="34" spans="1:9" ht="12.75" customHeight="1">
      <c r="A34" s="25">
        <f>+A32+1</f>
        <v>11</v>
      </c>
      <c r="B34" s="18" t="s">
        <v>64</v>
      </c>
      <c r="C34" s="5"/>
      <c r="D34" s="5"/>
      <c r="E34" s="5"/>
      <c r="F34" s="5"/>
      <c r="G34" s="5"/>
      <c r="H34" s="9"/>
      <c r="I34" s="16">
        <f>ROUND(I30/I32,5)</f>
        <v>1.01447</v>
      </c>
    </row>
    <row r="35" spans="1:9" ht="12.75">
      <c r="A35" s="25"/>
      <c r="B35" s="18"/>
      <c r="C35" s="5"/>
      <c r="D35" s="5"/>
      <c r="E35" s="5"/>
      <c r="F35" s="5"/>
      <c r="G35" s="5"/>
      <c r="H35" s="9"/>
      <c r="I35" s="5"/>
    </row>
    <row r="36" spans="1:9" ht="12.75" customHeight="1" thickBot="1">
      <c r="A36" s="25">
        <f>+A34+1</f>
        <v>12</v>
      </c>
      <c r="B36" s="18" t="s">
        <v>65</v>
      </c>
      <c r="C36" s="5"/>
      <c r="D36" s="5"/>
      <c r="E36" s="5"/>
      <c r="F36" s="5"/>
      <c r="G36" s="5"/>
      <c r="H36" s="9"/>
      <c r="I36" s="45">
        <f>ROUND(I28*I34,0)</f>
        <v>30037</v>
      </c>
    </row>
    <row r="37" spans="1:9" ht="13.5" thickTop="1">
      <c r="A37" s="25"/>
      <c r="B37" s="18"/>
      <c r="C37" s="5"/>
      <c r="D37" s="5"/>
      <c r="E37" s="5"/>
      <c r="F37" s="5"/>
      <c r="G37" s="5"/>
      <c r="H37" s="9"/>
      <c r="I37" s="5"/>
    </row>
    <row r="38" spans="1:8" ht="12.75">
      <c r="A38" s="4"/>
      <c r="B38" s="1"/>
      <c r="H38" s="2"/>
    </row>
    <row r="39" spans="1:8" ht="12.75">
      <c r="A39" s="4"/>
      <c r="B39" s="1"/>
      <c r="H39" s="2"/>
    </row>
    <row r="40" spans="1:8" ht="12.75">
      <c r="A40" s="4"/>
      <c r="B40" s="1"/>
      <c r="H40" s="2"/>
    </row>
    <row r="41" spans="1:8" ht="12.75">
      <c r="A41" s="4"/>
      <c r="B41" s="1"/>
      <c r="H41" s="2"/>
    </row>
    <row r="42" spans="1:8" ht="12.75">
      <c r="A42" s="4"/>
      <c r="B42" s="1"/>
      <c r="H42" s="2"/>
    </row>
    <row r="43" spans="1:8" ht="12.75">
      <c r="A43" s="4"/>
      <c r="B43" s="1"/>
      <c r="H43" s="2"/>
    </row>
    <row r="44" spans="1:8" ht="12.75">
      <c r="A44" s="4"/>
      <c r="B44" s="1"/>
      <c r="H44" s="2"/>
    </row>
    <row r="45" spans="1:8" ht="12.75">
      <c r="A45" s="4"/>
      <c r="B45" s="1"/>
      <c r="H45" s="2"/>
    </row>
    <row r="46" spans="1:8" ht="12.75">
      <c r="A46" s="4"/>
      <c r="B46" s="1"/>
      <c r="H46" s="2"/>
    </row>
    <row r="47" spans="1:8" ht="12.75">
      <c r="A47" s="4"/>
      <c r="B47" s="1"/>
      <c r="H47" s="2"/>
    </row>
    <row r="48" spans="1:8" ht="12.75">
      <c r="A48" s="4"/>
      <c r="B48" s="1"/>
      <c r="H48" s="2"/>
    </row>
    <row r="49" spans="1:8" ht="12.75">
      <c r="A49" s="4"/>
      <c r="B49" s="1"/>
      <c r="H49" s="2"/>
    </row>
  </sheetData>
  <sheetProtection/>
  <mergeCells count="2">
    <mergeCell ref="C7:D7"/>
    <mergeCell ref="F7:G7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6">
      <selection activeCell="M42" activeCellId="1" sqref="F13 M42"/>
    </sheetView>
  </sheetViews>
  <sheetFormatPr defaultColWidth="8.8515625" defaultRowHeight="12.75"/>
  <cols>
    <col min="1" max="1" width="3.7109375" style="3" customWidth="1"/>
    <col min="2" max="2" width="3.7109375" style="0" customWidth="1"/>
    <col min="3" max="3" width="5.7109375" style="0" customWidth="1"/>
    <col min="4" max="4" width="12.7109375" style="0" customWidth="1"/>
    <col min="5" max="5" width="7.7109375" style="0" customWidth="1"/>
    <col min="6" max="6" width="10.7109375" style="0" customWidth="1"/>
    <col min="7" max="7" width="14.421875" style="0" customWidth="1"/>
    <col min="8" max="8" width="5.7109375" style="0" customWidth="1"/>
    <col min="9" max="9" width="15.7109375" style="0" customWidth="1"/>
    <col min="10" max="10" width="4.421875" style="0" customWidth="1"/>
  </cols>
  <sheetData>
    <row r="1" spans="1:10" ht="12.75">
      <c r="A1" s="9"/>
      <c r="B1" s="18"/>
      <c r="C1" s="18"/>
      <c r="D1" s="18"/>
      <c r="E1" s="5"/>
      <c r="F1" s="5"/>
      <c r="G1" s="5"/>
      <c r="H1" s="5"/>
      <c r="I1" s="9" t="s">
        <v>39</v>
      </c>
      <c r="J1" s="5"/>
    </row>
    <row r="2" spans="1:10" ht="12.75">
      <c r="A2" s="9"/>
      <c r="B2" s="18"/>
      <c r="C2" s="18"/>
      <c r="D2" s="18"/>
      <c r="E2" s="5"/>
      <c r="F2" s="6" t="s">
        <v>11</v>
      </c>
      <c r="G2" s="5"/>
      <c r="H2" s="5"/>
      <c r="I2" s="5"/>
      <c r="J2" s="5"/>
    </row>
    <row r="3" spans="1:10" ht="12.75">
      <c r="A3" s="9"/>
      <c r="B3" s="18"/>
      <c r="C3" s="18"/>
      <c r="D3" s="18"/>
      <c r="E3" s="5"/>
      <c r="F3" s="6"/>
      <c r="G3" s="5"/>
      <c r="H3" s="5"/>
      <c r="I3" s="5"/>
      <c r="J3" s="5"/>
    </row>
    <row r="4" spans="1:10" ht="12.75">
      <c r="A4" s="9"/>
      <c r="B4" s="18"/>
      <c r="C4" s="18"/>
      <c r="D4" s="18"/>
      <c r="E4" s="5"/>
      <c r="F4" s="8" t="s">
        <v>40</v>
      </c>
      <c r="G4" s="5"/>
      <c r="H4" s="5"/>
      <c r="I4" s="5"/>
      <c r="J4" s="5"/>
    </row>
    <row r="5" spans="1:10" ht="12.75">
      <c r="A5" s="9"/>
      <c r="B5" s="18"/>
      <c r="C5" s="18"/>
      <c r="D5" s="18"/>
      <c r="E5" s="5"/>
      <c r="F5" s="6" t="s">
        <v>41</v>
      </c>
      <c r="G5" s="5"/>
      <c r="H5" s="5"/>
      <c r="I5" s="5"/>
      <c r="J5" s="5"/>
    </row>
    <row r="6" spans="1:10" ht="12.75">
      <c r="A6" s="9"/>
      <c r="B6" s="18"/>
      <c r="C6" s="18"/>
      <c r="D6" s="18"/>
      <c r="E6" s="5"/>
      <c r="F6" s="7"/>
      <c r="G6" s="5"/>
      <c r="H6" s="5"/>
      <c r="I6" s="5"/>
      <c r="J6" s="5"/>
    </row>
    <row r="7" spans="1:10" ht="12.75">
      <c r="A7" s="9"/>
      <c r="B7" s="18"/>
      <c r="C7" s="18"/>
      <c r="D7" s="18"/>
      <c r="E7" s="7" t="s">
        <v>130</v>
      </c>
      <c r="F7" s="8"/>
      <c r="G7" s="97" t="str">
        <f>'FAC-Page 2'!$D$31</f>
        <v>July 2013</v>
      </c>
      <c r="H7" s="5"/>
      <c r="I7" s="5"/>
      <c r="J7" s="5"/>
    </row>
    <row r="8" spans="1:10" ht="12.75">
      <c r="A8" s="9"/>
      <c r="B8" s="18"/>
      <c r="C8" s="18"/>
      <c r="D8" s="18"/>
      <c r="E8" s="5"/>
      <c r="F8" s="8"/>
      <c r="G8" s="5"/>
      <c r="H8" s="5"/>
      <c r="I8" s="5"/>
      <c r="J8" s="5"/>
    </row>
    <row r="9" spans="1:10" ht="12.75">
      <c r="A9" s="9"/>
      <c r="B9" s="18"/>
      <c r="C9" s="18"/>
      <c r="D9" s="18"/>
      <c r="E9" s="5"/>
      <c r="F9" s="8"/>
      <c r="G9" s="5"/>
      <c r="H9" s="5"/>
      <c r="I9" s="5"/>
      <c r="J9" s="5"/>
    </row>
    <row r="10" spans="1:10" ht="12.75">
      <c r="A10" s="9"/>
      <c r="B10" s="18"/>
      <c r="C10" s="18"/>
      <c r="D10" s="18"/>
      <c r="E10" s="5"/>
      <c r="F10" s="8"/>
      <c r="G10" s="5"/>
      <c r="H10" s="5"/>
      <c r="I10" s="5"/>
      <c r="J10" s="5"/>
    </row>
    <row r="11" spans="1:10" ht="12.75">
      <c r="A11" s="9"/>
      <c r="B11" s="18"/>
      <c r="C11" s="18"/>
      <c r="D11" s="18"/>
      <c r="E11" s="5"/>
      <c r="F11" s="5"/>
      <c r="G11" s="5"/>
      <c r="H11" s="5"/>
      <c r="I11" s="5"/>
      <c r="J11" s="5"/>
    </row>
    <row r="12" spans="1:10" ht="15" customHeight="1">
      <c r="A12" s="9" t="s">
        <v>29</v>
      </c>
      <c r="B12" s="18" t="s">
        <v>30</v>
      </c>
      <c r="C12" s="18"/>
      <c r="D12" s="18"/>
      <c r="E12" s="5"/>
      <c r="F12" s="5"/>
      <c r="G12" s="5"/>
      <c r="H12" s="5"/>
      <c r="I12" s="5"/>
      <c r="J12" s="5"/>
    </row>
    <row r="13" spans="1:10" ht="12.75" customHeight="1">
      <c r="A13" s="9"/>
      <c r="B13" s="18"/>
      <c r="C13" s="18" t="s">
        <v>31</v>
      </c>
      <c r="D13" s="18"/>
      <c r="E13" s="5"/>
      <c r="F13" s="5"/>
      <c r="G13" s="5"/>
      <c r="H13" s="9" t="s">
        <v>15</v>
      </c>
      <c r="I13" s="31">
        <f>Input!D64</f>
        <v>10765661</v>
      </c>
      <c r="J13" s="5"/>
    </row>
    <row r="14" spans="1:10" ht="12.75" customHeight="1">
      <c r="A14" s="9"/>
      <c r="B14" s="18"/>
      <c r="C14" s="18" t="s">
        <v>32</v>
      </c>
      <c r="D14" s="18"/>
      <c r="E14" s="5"/>
      <c r="F14" s="5"/>
      <c r="G14" s="5"/>
      <c r="H14" s="9" t="s">
        <v>15</v>
      </c>
      <c r="I14" s="27">
        <f>Input!D67</f>
        <v>331090</v>
      </c>
      <c r="J14" s="5"/>
    </row>
    <row r="15" spans="1:10" ht="12.75" customHeight="1">
      <c r="A15" s="9"/>
      <c r="B15" s="18"/>
      <c r="C15" s="18" t="s">
        <v>33</v>
      </c>
      <c r="D15" s="18"/>
      <c r="E15" s="5"/>
      <c r="F15" s="5"/>
      <c r="G15" s="5"/>
      <c r="H15" s="9" t="s">
        <v>15</v>
      </c>
      <c r="I15" s="27">
        <v>0</v>
      </c>
      <c r="J15" s="5"/>
    </row>
    <row r="16" spans="1:10" ht="12.75" customHeight="1">
      <c r="A16" s="9"/>
      <c r="B16" s="18"/>
      <c r="C16" s="18" t="s">
        <v>34</v>
      </c>
      <c r="D16" s="18"/>
      <c r="E16" s="5"/>
      <c r="F16" s="5"/>
      <c r="G16" s="5"/>
      <c r="H16" s="9" t="s">
        <v>15</v>
      </c>
      <c r="I16" s="27">
        <v>0</v>
      </c>
      <c r="J16" s="5"/>
    </row>
    <row r="17" spans="1:10" ht="12.75" customHeight="1">
      <c r="A17" s="9"/>
      <c r="B17" s="18"/>
      <c r="C17" s="18" t="s">
        <v>35</v>
      </c>
      <c r="D17" s="18"/>
      <c r="E17" s="5"/>
      <c r="F17" s="5"/>
      <c r="G17" s="5"/>
      <c r="H17" s="9"/>
      <c r="I17" s="15"/>
      <c r="J17" s="5"/>
    </row>
    <row r="18" spans="1:10" ht="12.75" customHeight="1">
      <c r="A18" s="9"/>
      <c r="B18" s="18"/>
      <c r="C18" s="22" t="s">
        <v>36</v>
      </c>
      <c r="D18" s="81">
        <f>Input!D81</f>
        <v>323767000</v>
      </c>
      <c r="E18" s="9" t="s">
        <v>37</v>
      </c>
      <c r="F18" s="154">
        <f>Input!D83</f>
        <v>0.023329</v>
      </c>
      <c r="G18" s="26" t="s">
        <v>44</v>
      </c>
      <c r="H18" s="9" t="s">
        <v>15</v>
      </c>
      <c r="I18" s="27">
        <f>D18*F18</f>
        <v>7553160.342999999</v>
      </c>
      <c r="J18" s="5"/>
    </row>
    <row r="19" spans="1:10" ht="12.75" customHeight="1">
      <c r="A19" s="9"/>
      <c r="B19" s="18"/>
      <c r="C19" s="18" t="s">
        <v>38</v>
      </c>
      <c r="D19" s="18"/>
      <c r="E19" s="5"/>
      <c r="F19" s="5"/>
      <c r="G19" s="5"/>
      <c r="H19" s="9" t="s">
        <v>16</v>
      </c>
      <c r="I19" s="19">
        <v>0</v>
      </c>
      <c r="J19" s="5"/>
    </row>
    <row r="20" spans="1:10" ht="12.75" customHeight="1">
      <c r="A20" s="9"/>
      <c r="B20" s="18"/>
      <c r="C20" s="18"/>
      <c r="D20" s="18"/>
      <c r="E20" s="5"/>
      <c r="F20" s="5"/>
      <c r="G20" s="5"/>
      <c r="H20" s="5"/>
      <c r="I20" s="27"/>
      <c r="J20" s="5"/>
    </row>
    <row r="21" spans="1:10" ht="19.5" customHeight="1">
      <c r="A21" s="9"/>
      <c r="B21" s="75"/>
      <c r="C21" s="75"/>
      <c r="D21" s="75"/>
      <c r="E21" s="182" t="s">
        <v>131</v>
      </c>
      <c r="F21" s="182"/>
      <c r="G21" s="182"/>
      <c r="H21" s="5"/>
      <c r="I21" s="19">
        <f>SUM(I13:I18)</f>
        <v>18649911.343</v>
      </c>
      <c r="J21" s="5"/>
    </row>
    <row r="22" spans="1:10" ht="12.75">
      <c r="A22" s="9"/>
      <c r="B22" s="18"/>
      <c r="C22" s="18"/>
      <c r="D22" s="18"/>
      <c r="E22" s="5"/>
      <c r="F22" s="5"/>
      <c r="G22" s="5"/>
      <c r="H22" s="5"/>
      <c r="I22" s="5"/>
      <c r="J22" s="5"/>
    </row>
    <row r="23" spans="1:10" ht="15" customHeight="1">
      <c r="A23" s="9" t="s">
        <v>42</v>
      </c>
      <c r="B23" s="18" t="s">
        <v>43</v>
      </c>
      <c r="C23" s="18"/>
      <c r="D23" s="18"/>
      <c r="E23" s="5"/>
      <c r="F23" s="5"/>
      <c r="G23" s="5"/>
      <c r="H23" s="5"/>
      <c r="I23" s="5"/>
      <c r="J23" s="5"/>
    </row>
    <row r="24" spans="1:10" ht="12.75" customHeight="1">
      <c r="A24" s="9"/>
      <c r="B24" s="18"/>
      <c r="C24" s="18" t="s">
        <v>45</v>
      </c>
      <c r="D24" s="18"/>
      <c r="E24" s="5"/>
      <c r="F24" s="5"/>
      <c r="G24" s="5"/>
      <c r="H24" s="9" t="s">
        <v>15</v>
      </c>
      <c r="I24" s="27">
        <v>0</v>
      </c>
      <c r="J24" s="5"/>
    </row>
    <row r="25" spans="1:10" ht="12.75" customHeight="1">
      <c r="A25" s="9"/>
      <c r="B25" s="18"/>
      <c r="C25" s="18" t="s">
        <v>46</v>
      </c>
      <c r="D25" s="18"/>
      <c r="E25" s="5"/>
      <c r="F25" s="5"/>
      <c r="G25" s="5"/>
      <c r="H25" s="9" t="s">
        <v>15</v>
      </c>
      <c r="I25" s="27">
        <f>Input!D71</f>
        <v>8629834</v>
      </c>
      <c r="J25" s="9" t="s">
        <v>114</v>
      </c>
    </row>
    <row r="26" spans="1:10" ht="12.75" customHeight="1">
      <c r="A26" s="9"/>
      <c r="B26" s="18"/>
      <c r="C26" s="18" t="s">
        <v>47</v>
      </c>
      <c r="D26" s="18"/>
      <c r="E26" s="5"/>
      <c r="F26" s="5"/>
      <c r="G26" s="5"/>
      <c r="H26" s="5"/>
      <c r="I26" s="15" t="s">
        <v>153</v>
      </c>
      <c r="J26" s="5"/>
    </row>
    <row r="27" spans="1:10" ht="12.75" customHeight="1">
      <c r="A27" s="9"/>
      <c r="B27" s="18"/>
      <c r="C27" s="22" t="s">
        <v>36</v>
      </c>
      <c r="D27" s="81">
        <f>D18</f>
        <v>323767000</v>
      </c>
      <c r="E27" s="9" t="s">
        <v>37</v>
      </c>
      <c r="F27" s="154">
        <f>F18</f>
        <v>0.023329</v>
      </c>
      <c r="G27" s="26" t="s">
        <v>44</v>
      </c>
      <c r="H27" s="9" t="s">
        <v>16</v>
      </c>
      <c r="I27" s="19">
        <f>ROUND(D27*F27,0)</f>
        <v>7553160</v>
      </c>
      <c r="J27" s="5"/>
    </row>
    <row r="28" spans="1:10" ht="12.75">
      <c r="A28" s="9"/>
      <c r="B28" s="18"/>
      <c r="C28" s="18"/>
      <c r="D28" s="18"/>
      <c r="E28" s="5"/>
      <c r="F28" s="5"/>
      <c r="G28" s="5"/>
      <c r="H28" s="5"/>
      <c r="I28" s="5"/>
      <c r="J28" s="5"/>
    </row>
    <row r="29" spans="1:12" ht="19.5" customHeight="1">
      <c r="A29" s="9"/>
      <c r="B29" s="75"/>
      <c r="C29" s="75"/>
      <c r="D29" s="75"/>
      <c r="E29" s="182" t="s">
        <v>131</v>
      </c>
      <c r="F29" s="182"/>
      <c r="G29" s="182"/>
      <c r="H29" s="5"/>
      <c r="I29" s="19">
        <f>SUM(I25-I27)</f>
        <v>1076674</v>
      </c>
      <c r="J29" s="5"/>
      <c r="L29" t="s">
        <v>153</v>
      </c>
    </row>
    <row r="30" spans="1:10" ht="12.75">
      <c r="A30" s="9"/>
      <c r="B30" s="18"/>
      <c r="C30" s="18"/>
      <c r="D30" s="18"/>
      <c r="E30" s="5"/>
      <c r="F30" s="5"/>
      <c r="G30" s="5"/>
      <c r="H30" s="5"/>
      <c r="I30" s="5"/>
      <c r="J30" s="5"/>
    </row>
    <row r="31" spans="1:10" ht="12.75">
      <c r="A31" s="9"/>
      <c r="B31" s="18"/>
      <c r="C31" s="18"/>
      <c r="D31" s="18"/>
      <c r="E31" s="5"/>
      <c r="F31" s="5"/>
      <c r="G31" s="5"/>
      <c r="H31" s="5"/>
      <c r="I31" s="5"/>
      <c r="J31" s="5"/>
    </row>
    <row r="32" spans="1:10" ht="12.75" customHeight="1">
      <c r="A32" s="9" t="s">
        <v>48</v>
      </c>
      <c r="B32" s="18" t="s">
        <v>49</v>
      </c>
      <c r="C32" s="18"/>
      <c r="D32" s="18"/>
      <c r="E32" s="5"/>
      <c r="F32" s="5"/>
      <c r="G32" s="5"/>
      <c r="H32" s="5"/>
      <c r="I32" s="19">
        <f>Input!D73</f>
        <v>4792793</v>
      </c>
      <c r="J32" s="9" t="s">
        <v>114</v>
      </c>
    </row>
    <row r="33" spans="1:10" ht="12.75">
      <c r="A33" s="9"/>
      <c r="B33" s="18"/>
      <c r="C33" s="18"/>
      <c r="D33" s="18"/>
      <c r="E33" s="5"/>
      <c r="F33" s="5"/>
      <c r="G33" s="5"/>
      <c r="H33" s="5"/>
      <c r="I33" s="5"/>
      <c r="J33" s="5"/>
    </row>
    <row r="34" spans="1:10" ht="12.75">
      <c r="A34" s="9"/>
      <c r="B34" s="18"/>
      <c r="C34" s="18"/>
      <c r="D34" s="18"/>
      <c r="E34" s="5"/>
      <c r="F34" s="5"/>
      <c r="G34" s="5"/>
      <c r="H34" s="5"/>
      <c r="I34" s="5"/>
      <c r="J34" s="5"/>
    </row>
    <row r="35" spans="1:10" ht="12.75" customHeight="1">
      <c r="A35" s="9" t="s">
        <v>82</v>
      </c>
      <c r="B35" s="182" t="s">
        <v>144</v>
      </c>
      <c r="C35" s="177"/>
      <c r="D35" s="177"/>
      <c r="E35" s="177"/>
      <c r="F35" s="177"/>
      <c r="G35" s="177"/>
      <c r="H35" s="5"/>
      <c r="I35" s="61">
        <f>SUM(I21+I29-I32)</f>
        <v>14933792.342999998</v>
      </c>
      <c r="J35" s="5"/>
    </row>
    <row r="36" spans="1:10" ht="12.75">
      <c r="A36" s="9"/>
      <c r="B36" s="18"/>
      <c r="C36" s="18"/>
      <c r="D36" s="18"/>
      <c r="E36" s="5"/>
      <c r="F36" s="5"/>
      <c r="G36" s="5"/>
      <c r="H36" s="5"/>
      <c r="I36" s="5"/>
      <c r="J36" s="5"/>
    </row>
    <row r="37" spans="1:10" ht="12.75">
      <c r="A37" s="9" t="s">
        <v>83</v>
      </c>
      <c r="B37" s="182" t="s">
        <v>140</v>
      </c>
      <c r="C37" s="177"/>
      <c r="D37" s="177"/>
      <c r="E37" s="177"/>
      <c r="F37" s="177"/>
      <c r="G37" s="112" t="str">
        <f>'FAC-Page 2'!$D$31</f>
        <v>July 2013</v>
      </c>
      <c r="H37" s="5"/>
      <c r="I37" s="71">
        <f>Input!D75</f>
        <v>874317</v>
      </c>
      <c r="J37" s="5"/>
    </row>
    <row r="38" spans="1:10" ht="12.75">
      <c r="A38" s="9"/>
      <c r="B38" s="18"/>
      <c r="C38" s="18"/>
      <c r="D38" s="18"/>
      <c r="E38" s="5"/>
      <c r="F38" s="5"/>
      <c r="G38" s="5"/>
      <c r="H38" s="5"/>
      <c r="I38" s="5"/>
      <c r="J38" s="5"/>
    </row>
    <row r="39" spans="1:10" ht="13.5" thickBot="1">
      <c r="A39" s="9" t="s">
        <v>141</v>
      </c>
      <c r="B39" s="182" t="s">
        <v>142</v>
      </c>
      <c r="C39" s="177"/>
      <c r="D39" s="177"/>
      <c r="E39" s="177"/>
      <c r="F39" s="177"/>
      <c r="G39" s="177"/>
      <c r="H39" s="5"/>
      <c r="I39" s="44">
        <f>SUM(I35+I37)</f>
        <v>15808109.342999998</v>
      </c>
      <c r="J39" s="5"/>
    </row>
    <row r="40" spans="1:10" ht="13.5" thickTop="1">
      <c r="A40" s="9"/>
      <c r="B40" s="18"/>
      <c r="C40" s="18"/>
      <c r="D40" s="18"/>
      <c r="E40" s="5"/>
      <c r="F40" s="5"/>
      <c r="G40" s="5"/>
      <c r="H40" s="5"/>
      <c r="I40" s="5"/>
      <c r="J40" s="5"/>
    </row>
    <row r="41" spans="1:10" ht="12.75">
      <c r="A41" s="9"/>
      <c r="B41" s="9" t="s">
        <v>143</v>
      </c>
      <c r="C41" s="18" t="s">
        <v>51</v>
      </c>
      <c r="D41" s="18"/>
      <c r="E41" s="5"/>
      <c r="F41" s="5"/>
      <c r="G41" s="5"/>
      <c r="H41" s="5"/>
      <c r="I41" s="5"/>
      <c r="J41" s="5"/>
    </row>
    <row r="42" spans="1:10" ht="12.75">
      <c r="A42" s="9"/>
      <c r="B42" s="18"/>
      <c r="C42" s="18"/>
      <c r="D42" s="18" t="s">
        <v>53</v>
      </c>
      <c r="E42" s="5"/>
      <c r="F42" s="5"/>
      <c r="G42" s="5"/>
      <c r="H42" s="5"/>
      <c r="I42" s="5"/>
      <c r="J42" s="5"/>
    </row>
    <row r="43" spans="1:10" ht="12.75">
      <c r="A43" s="9"/>
      <c r="B43" s="18"/>
      <c r="C43" s="18"/>
      <c r="D43" s="18"/>
      <c r="E43" s="5"/>
      <c r="F43" s="5"/>
      <c r="G43" s="5"/>
      <c r="H43" s="5"/>
      <c r="I43" s="5"/>
      <c r="J43" s="5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68" ht="12.75">
      <c r="D68" t="s">
        <v>52</v>
      </c>
    </row>
  </sheetData>
  <sheetProtection/>
  <mergeCells count="5">
    <mergeCell ref="B39:G39"/>
    <mergeCell ref="B35:G35"/>
    <mergeCell ref="E21:G21"/>
    <mergeCell ref="E29:G29"/>
    <mergeCell ref="B37:F37"/>
  </mergeCells>
  <printOptions horizontalCentered="1"/>
  <pageMargins left="0" right="0" top="1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2013-09-17T19:04:50Z</cp:lastPrinted>
  <dcterms:created xsi:type="dcterms:W3CDTF">2004-09-28T13:24:13Z</dcterms:created>
  <dcterms:modified xsi:type="dcterms:W3CDTF">2013-09-17T19:43:00Z</dcterms:modified>
  <cp:category/>
  <cp:version/>
  <cp:contentType/>
  <cp:contentStatus/>
</cp:coreProperties>
</file>