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840" windowWidth="2145" windowHeight="7770" activeTab="0"/>
  </bookViews>
  <sheets>
    <sheet name="BIG SANDY" sheetId="1" r:id="rId1"/>
    <sheet name="CONTROLS" sheetId="2" r:id="rId2"/>
    <sheet name="Risk Assessment" sheetId="3" r:id="rId3"/>
    <sheet name="Complex SS Info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<sst xmlns="http://schemas.openxmlformats.org/spreadsheetml/2006/main" count="162" uniqueCount="115">
  <si>
    <t>DESCRIPTION</t>
  </si>
  <si>
    <t>COST</t>
  </si>
  <si>
    <t>TOTAL</t>
  </si>
  <si>
    <t>COST PER</t>
  </si>
  <si>
    <t>BEGINNING BALANCE</t>
  </si>
  <si>
    <t>TOTAL AVAILABLE</t>
  </si>
  <si>
    <t xml:space="preserve">     TOTAL CONSUMED</t>
  </si>
  <si>
    <t>ENDING BALANCE</t>
  </si>
  <si>
    <t xml:space="preserve">BTU </t>
  </si>
  <si>
    <t>PLANT</t>
  </si>
  <si>
    <t xml:space="preserve">     UNIT 1</t>
  </si>
  <si>
    <t xml:space="preserve">     UNIT 2</t>
  </si>
  <si>
    <t>RECEIPTS</t>
  </si>
  <si>
    <t>GALLONS</t>
  </si>
  <si>
    <t>RECONCILIATION OF BEGINNING INVENTORY $ VS PRIOR MONTH ENDING INVENTORY $</t>
  </si>
  <si>
    <t>PRIOR MONTH</t>
  </si>
  <si>
    <t>BEGINNING INV $</t>
  </si>
  <si>
    <t>ENDING INV $</t>
  </si>
  <si>
    <t>DIFFERENCE</t>
  </si>
  <si>
    <t>ENDING INV</t>
  </si>
  <si>
    <t>SUB-OFFICE</t>
  </si>
  <si>
    <t>RECONCILIATION OF RECEIPTS $ VS RECEIPTS LEDGER $</t>
  </si>
  <si>
    <t>RECEIPTS $</t>
  </si>
  <si>
    <t>LEDGER $</t>
  </si>
  <si>
    <t>RECONCILIATION OF ENDING INVENTORY VS PAGE 24 ENDING INVENTORY</t>
  </si>
  <si>
    <t>ENDING</t>
  </si>
  <si>
    <t>PAGE 24</t>
  </si>
  <si>
    <t>TOTAL PLT</t>
  </si>
  <si>
    <t>INV $</t>
  </si>
  <si>
    <t>BTU</t>
  </si>
  <si>
    <t>TOTAL PLT BTU</t>
  </si>
  <si>
    <t>NOTE: ROLLCLEAR MACRO WILL ROLL BEGINNING BALANCES AND CLEAR INPUT FIELDS</t>
  </si>
  <si>
    <t>GALLON</t>
  </si>
  <si>
    <t>OIL RECEIVED</t>
  </si>
  <si>
    <t>OIL CONSUMED - GENERATION</t>
  </si>
  <si>
    <t>PER GAL</t>
  </si>
  <si>
    <t>OIL CONSUMED - NONGENERATING</t>
  </si>
  <si>
    <t>ENDING INV GALLS</t>
  </si>
  <si>
    <t>RECONCILIATION OF ENDING INVENTORY GALLONS VS SUB-OFFICE ENDING INVENTORY GALLONS</t>
  </si>
  <si>
    <t>INV GALLONS</t>
  </si>
  <si>
    <t>ENDING GALLONS</t>
  </si>
  <si>
    <t>KENTUCKY POWER</t>
  </si>
  <si>
    <t>BIG SANDY OIL INVENTORY LEDGER</t>
  </si>
  <si>
    <t>KENTUCKY POWER OIL CONSUMED BY UNIT</t>
  </si>
  <si>
    <t>BIG SANDY</t>
  </si>
  <si>
    <t>DIFF</t>
  </si>
  <si>
    <t>EOM $ BAL from P/M PG24</t>
  </si>
  <si>
    <t>(Acct 5120000)</t>
  </si>
  <si>
    <t xml:space="preserve"> </t>
  </si>
  <si>
    <t>Figure 2 - Financial Spreadsheet Risk Assessment Template</t>
  </si>
  <si>
    <t xml:space="preserve"> Risk Values </t>
  </si>
  <si>
    <t xml:space="preserve"> Risk Factors </t>
  </si>
  <si>
    <t xml:space="preserve"> Comments </t>
  </si>
  <si>
    <t xml:space="preserve"> Response </t>
  </si>
  <si>
    <t xml:space="preserve"> Score </t>
  </si>
  <si>
    <t>Maximum Score</t>
  </si>
  <si>
    <t xml:space="preserve">Is the spreadsheet used as a model or for modeling? (model variables are input in order to attempt to predict a future result)  </t>
  </si>
  <si>
    <t>Yes = 1 point
No = 0 points</t>
  </si>
  <si>
    <t>No</t>
  </si>
  <si>
    <t xml:space="preserve">Does the spreadsheet contain data-transforming macros? (Excluding Print Macros) </t>
  </si>
  <si>
    <t>Yes = 2 points
No = 0 points</t>
  </si>
  <si>
    <t>Yes</t>
  </si>
  <si>
    <t xml:space="preserve">Does the spreadsheet contain V-lookups or H-look-ups? </t>
  </si>
  <si>
    <t xml:space="preserve">Does the spreadsheet contain IF statements? </t>
  </si>
  <si>
    <t>Yes, Nested = 2 pts
Yes = 1 point
No = 0 points</t>
  </si>
  <si>
    <t xml:space="preserve">Does the spreadsheet have links between its own worksheets? </t>
  </si>
  <si>
    <t xml:space="preserve">Is the spreadsheet linked to another data source? </t>
  </si>
  <si>
    <t xml:space="preserve">Does the spreadsheet contain information considered material? </t>
  </si>
  <si>
    <t xml:space="preserve">Has adequate training been provided for the person who owns/supports the spreadsheet? </t>
  </si>
  <si>
    <t>Yes = 0 points
No = 1 point</t>
  </si>
  <si>
    <t xml:space="preserve">How often are modifications made to the formulas or macros within the spreadsheet? </t>
  </si>
  <si>
    <t>Annually = 0 points
Quarterly = 1 point
Monthly = 2 points
Weekly = 3 points</t>
  </si>
  <si>
    <t>Annually</t>
  </si>
  <si>
    <t xml:space="preserve"> Total Score </t>
  </si>
  <si>
    <t xml:space="preserve"> Spreadsheet Classification </t>
  </si>
  <si>
    <t>Enter Minimum or Complex</t>
  </si>
  <si>
    <t>Complex</t>
  </si>
  <si>
    <t>Risk Grading Scale:</t>
  </si>
  <si>
    <t>Minimum = 0-5 pts</t>
  </si>
  <si>
    <t xml:space="preserve">Complex = </t>
  </si>
  <si>
    <t>6+ points</t>
  </si>
  <si>
    <t xml:space="preserve"> Path &amp; Name of File Assessed: </t>
  </si>
  <si>
    <t xml:space="preserve"> Assessment Date: </t>
  </si>
  <si>
    <t xml:space="preserve"> Assessor's Name: </t>
  </si>
  <si>
    <t>Angie Farber</t>
  </si>
  <si>
    <t>If the spreadsheet evaluates to Complex, but you choose a Minimum Classification, explain your reasoning here:</t>
  </si>
  <si>
    <t>Spreadsheet Information</t>
  </si>
  <si>
    <t>Name of File:</t>
  </si>
  <si>
    <t>Spreadsheet Owner:</t>
  </si>
  <si>
    <t>Business Unit/Department:</t>
  </si>
  <si>
    <t>Fuel Accounting - Canton</t>
  </si>
  <si>
    <t>Description/Purpose of File:</t>
  </si>
  <si>
    <t>Instructions on Using Spreadsheet (optional):</t>
  </si>
  <si>
    <t>Location of other files linked to this spreadsheet:</t>
  </si>
  <si>
    <t>Z:\Internal\FuelContractAccounting\Fuel New\KP\CURRENT</t>
  </si>
  <si>
    <t>Retention Period (optional):</t>
  </si>
  <si>
    <t>Change History (Required for Complex Spreadsheets Only)</t>
  </si>
  <si>
    <t>Name of Employee Requesting Change</t>
  </si>
  <si>
    <t>Reason for Change</t>
  </si>
  <si>
    <t>Name of Employee Authorizing Change</t>
  </si>
  <si>
    <t>Authorization Date</t>
  </si>
  <si>
    <t>Name of Employee Making Change</t>
  </si>
  <si>
    <t>Name of Employee Approving Change</t>
  </si>
  <si>
    <t>Approval Date</t>
  </si>
  <si>
    <t>Use of Prodiance IQ or Spreadsheet Compare During Review?</t>
  </si>
  <si>
    <t>New Active Filename/Version and Location of File</t>
  </si>
  <si>
    <t>Location of Testing Details</t>
  </si>
  <si>
    <t>Monthly Computation of Oil Inventory for Kentucky Power Compny</t>
  </si>
  <si>
    <t>Rounding</t>
  </si>
  <si>
    <t>Adjustments</t>
  </si>
  <si>
    <t>Glenn Gaffney</t>
  </si>
  <si>
    <t>Add input cells to Big Sandy Tab to balance to Comtrac Calc off due to rounding.</t>
  </si>
  <si>
    <t>no</t>
  </si>
  <si>
    <t>I opened the spreadsheet and looked at the cells that were changed on each tab. The change was very simple - the rounding adjustment is put in a separate cell, then that cell is added to the calculated amount in the total consumption cell.</t>
  </si>
  <si>
    <t>H:\internal\FuelContractAccounting\Fuel New\KP\2009\1109\INV03OIL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</si>
</sst>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_);\(0.00\)"/>
    <numFmt numFmtId="166" formatCode="#,##0.0000_);\(#,##0.0000\)"/>
    <numFmt numFmtId="167" formatCode="0_);\(0\)"/>
    <numFmt numFmtId="168" formatCode="0.0000"/>
    <numFmt numFmtId="169" formatCode="0.0000%"/>
    <numFmt numFmtId="170" formatCode="0.0000_);\(0.0000\)"/>
    <numFmt numFmtId="171" formatCode="&quot;$&quot;#,##0.0000_);\(&quot;$&quot;#,##0.0000\)"/>
    <numFmt numFmtId="172" formatCode="&quot;$&quot;#,##0.00"/>
    <numFmt numFmtId="173" formatCode="0.0000000000%"/>
    <numFmt numFmtId="174" formatCode="&quot;$&quot;#,##0.0000000000_);\(&quot;$&quot;#,##0.0000000000\)"/>
    <numFmt numFmtId="175" formatCode="_(&quot;$&quot;* #,##0.0000_);_(&quot;$&quot;* \(#,##0.0000\);_(&quot;$&quot;* &quot;-&quot;????_);_(@_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0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39" fontId="2" fillId="0" borderId="11" xfId="0" applyNumberFormat="1" applyFont="1" applyBorder="1" applyAlignment="1">
      <alignment/>
    </xf>
    <xf numFmtId="39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39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9" fontId="0" fillId="0" borderId="12" xfId="0" applyNumberFormat="1" applyBorder="1" applyAlignment="1">
      <alignment/>
    </xf>
    <xf numFmtId="37" fontId="2" fillId="0" borderId="12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1" fillId="34" borderId="10" xfId="0" applyNumberFormat="1" applyFont="1" applyFill="1" applyBorder="1" applyAlignment="1">
      <alignment horizontal="center"/>
    </xf>
    <xf numFmtId="39" fontId="0" fillId="34" borderId="0" xfId="0" applyNumberFormat="1" applyFill="1" applyAlignment="1">
      <alignment/>
    </xf>
    <xf numFmtId="37" fontId="0" fillId="34" borderId="0" xfId="0" applyNumberFormat="1" applyFill="1" applyAlignment="1">
      <alignment/>
    </xf>
    <xf numFmtId="39" fontId="1" fillId="34" borderId="15" xfId="0" applyNumberFormat="1" applyFont="1" applyFill="1" applyBorder="1" applyAlignment="1">
      <alignment horizontal="center"/>
    </xf>
    <xf numFmtId="39" fontId="0" fillId="34" borderId="16" xfId="0" applyNumberFormat="1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1" xfId="0" applyFont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23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2" xfId="0" applyBorder="1" applyAlignment="1">
      <alignment wrapText="1"/>
    </xf>
    <xf numFmtId="14" fontId="0" fillId="0" borderId="32" xfId="0" applyNumberFormat="1" applyBorder="1" applyAlignment="1">
      <alignment/>
    </xf>
    <xf numFmtId="0" fontId="0" fillId="0" borderId="23" xfId="0" applyBorder="1" applyAlignment="1">
      <alignment/>
    </xf>
    <xf numFmtId="39" fontId="3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4" fontId="0" fillId="0" borderId="23" xfId="44" applyFont="1" applyBorder="1" applyAlignment="1">
      <alignment/>
    </xf>
    <xf numFmtId="0" fontId="9" fillId="0" borderId="32" xfId="52" applyFont="1" applyBorder="1" applyAlignment="1" applyProtection="1">
      <alignment wrapText="1"/>
      <protection/>
    </xf>
    <xf numFmtId="39" fontId="2" fillId="0" borderId="0" xfId="0" applyNumberFormat="1" applyFont="1" applyFill="1" applyAlignment="1">
      <alignment/>
    </xf>
    <xf numFmtId="39" fontId="42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33" xfId="0" applyNumberFormat="1" applyFont="1" applyBorder="1" applyAlignment="1">
      <alignment horizontal="center"/>
    </xf>
    <xf numFmtId="39" fontId="1" fillId="0" borderId="34" xfId="0" applyNumberFormat="1" applyFont="1" applyBorder="1" applyAlignment="1">
      <alignment horizontal="center"/>
    </xf>
    <xf numFmtId="0" fontId="0" fillId="0" borderId="3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1" fillId="0" borderId="4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C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7">
          <cell r="B17">
            <v>5303.4</v>
          </cell>
          <cell r="C17">
            <v>155311.9</v>
          </cell>
        </row>
        <row r="23">
          <cell r="B23">
            <v>0</v>
          </cell>
          <cell r="C23">
            <v>0</v>
          </cell>
        </row>
      </sheetData>
      <sheetData sheetId="1">
        <row r="7">
          <cell r="B7">
            <v>336242.9999999999</v>
          </cell>
        </row>
        <row r="11">
          <cell r="B11">
            <v>74569</v>
          </cell>
        </row>
        <row r="15">
          <cell r="B15">
            <v>160615.3</v>
          </cell>
        </row>
        <row r="16">
          <cell r="B16">
            <v>0</v>
          </cell>
        </row>
        <row r="19">
          <cell r="B19">
            <v>250196.6999999999</v>
          </cell>
        </row>
        <row r="22">
          <cell r="B22">
            <v>136800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IL RECEIPTS"/>
      <sheetName val="CONTROL"/>
    </sheetNames>
    <sheetDataSet>
      <sheetData sheetId="1">
        <row r="18">
          <cell r="B18">
            <v>227330.59999999998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36">
          <cell r="C36">
            <v>1057071.1500000001</v>
          </cell>
        </row>
        <row r="43">
          <cell r="B43">
            <v>250196.6999999999</v>
          </cell>
          <cell r="C43">
            <v>782238.78</v>
          </cell>
        </row>
        <row r="59">
          <cell r="B59">
            <v>136800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2">
        <row r="3">
          <cell r="A3" t="str">
            <v>MAY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21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0.421875" style="8" bestFit="1" customWidth="1"/>
    <col min="5" max="5" width="11.7109375" style="0" customWidth="1"/>
    <col min="7" max="7" width="12.8515625" style="0" bestFit="1" customWidth="1"/>
    <col min="8" max="8" width="11.8515625" style="0" bestFit="1" customWidth="1"/>
  </cols>
  <sheetData>
    <row r="1" spans="1:5" ht="12.75">
      <c r="A1" s="86" t="s">
        <v>41</v>
      </c>
      <c r="B1" s="86"/>
      <c r="C1" s="86"/>
      <c r="D1" s="86"/>
      <c r="E1" s="86"/>
    </row>
    <row r="2" spans="1:5" ht="12.75">
      <c r="A2" s="86" t="s">
        <v>42</v>
      </c>
      <c r="B2" s="86"/>
      <c r="C2" s="86"/>
      <c r="D2" s="86"/>
      <c r="E2" s="86"/>
    </row>
    <row r="3" spans="1:5" ht="12.75">
      <c r="A3" s="88" t="str">
        <f>'[4]AP DIST CONTROL'!$A$3:$B$3</f>
        <v>MAY 2014</v>
      </c>
      <c r="B3" s="88"/>
      <c r="C3" s="88"/>
      <c r="D3" s="88"/>
      <c r="E3" s="88"/>
    </row>
    <row r="4" spans="1:2" ht="12.75">
      <c r="A4" s="1"/>
      <c r="B4" s="7"/>
    </row>
    <row r="5" spans="3:7" ht="12.75">
      <c r="C5" s="9" t="s">
        <v>2</v>
      </c>
      <c r="D5" s="9" t="s">
        <v>3</v>
      </c>
      <c r="E5" s="3" t="s">
        <v>8</v>
      </c>
      <c r="G5" s="81" t="s">
        <v>108</v>
      </c>
    </row>
    <row r="6" spans="1:7" ht="13.5" thickBot="1">
      <c r="A6" s="2" t="s">
        <v>0</v>
      </c>
      <c r="B6" s="10" t="s">
        <v>13</v>
      </c>
      <c r="C6" s="10" t="s">
        <v>1</v>
      </c>
      <c r="D6" s="10" t="s">
        <v>32</v>
      </c>
      <c r="E6" s="21" t="s">
        <v>35</v>
      </c>
      <c r="G6" s="80" t="s">
        <v>109</v>
      </c>
    </row>
    <row r="7" spans="1:5" ht="12.75">
      <c r="A7" t="s">
        <v>4</v>
      </c>
      <c r="B7" s="11">
        <f>+'[1]GALLONS INVENTORY'!$B$7</f>
        <v>336242.9999999999</v>
      </c>
      <c r="C7" s="85">
        <v>1057071.1500000001</v>
      </c>
      <c r="D7" s="5">
        <f>ROUND(IF(C7&gt;0,C7/B7,0),4)</f>
        <v>3.1438</v>
      </c>
      <c r="E7" s="4"/>
    </row>
    <row r="8" spans="2:5" ht="12.75">
      <c r="B8" s="11"/>
      <c r="D8" s="6"/>
      <c r="E8" s="4"/>
    </row>
    <row r="9" spans="1:5" ht="12.75">
      <c r="A9" t="s">
        <v>33</v>
      </c>
      <c r="B9" s="11">
        <f>+'[1]GALLONS INVENTORY'!$B$11</f>
        <v>74569</v>
      </c>
      <c r="C9" s="11">
        <f>ROUND(+'[2]OIL RECEIPTS'!$B$18,2)</f>
        <v>227330.6</v>
      </c>
      <c r="D9" s="5">
        <f>ROUND(IF(C9&gt;0,C9/B9,0),4)</f>
        <v>3.0486</v>
      </c>
      <c r="E9" s="4"/>
    </row>
    <row r="10" spans="2:5" ht="12.75">
      <c r="B10" s="12"/>
      <c r="C10" s="13"/>
      <c r="D10" s="14"/>
      <c r="E10" s="4"/>
    </row>
    <row r="11" spans="1:5" ht="12.75">
      <c r="A11" t="s">
        <v>5</v>
      </c>
      <c r="B11" s="15">
        <f>SUM(B7:B10)</f>
        <v>410811.9999999999</v>
      </c>
      <c r="C11" s="15">
        <f>ROUND(SUM(C7:C10),2)</f>
        <v>1284401.75</v>
      </c>
      <c r="D11" s="16">
        <f>ROUND(IF(C11&gt;0,C11/B11,0),4)</f>
        <v>3.1265</v>
      </c>
      <c r="E11" s="4"/>
    </row>
    <row r="12" spans="2:5" ht="12" customHeight="1">
      <c r="B12" s="11"/>
      <c r="D12" s="6"/>
      <c r="E12" s="4"/>
    </row>
    <row r="13" spans="1:7" ht="12.75">
      <c r="A13" t="s">
        <v>34</v>
      </c>
      <c r="B13" s="11">
        <f>+'[1]GALLONS INVENTORY'!$B$15</f>
        <v>160615.3</v>
      </c>
      <c r="C13" s="79">
        <f>ROUND($D$11*B13,2)+G13</f>
        <v>502162.97</v>
      </c>
      <c r="D13" s="5">
        <f>ROUND(IF(C13&gt;0,C13/B13,0),4)</f>
        <v>3.1265</v>
      </c>
      <c r="E13" s="4"/>
      <c r="G13" s="82">
        <v>-0.77</v>
      </c>
    </row>
    <row r="14" spans="1:5" ht="12.75">
      <c r="A14" t="s">
        <v>36</v>
      </c>
      <c r="B14" s="12">
        <f>+'[1]GALLONS INVENTORY'!$B$16</f>
        <v>0</v>
      </c>
      <c r="C14" s="13">
        <f>ROUND($D$11*B14,2)</f>
        <v>0</v>
      </c>
      <c r="D14" s="18">
        <f>ROUND(IF(C14&gt;0,C14/B14,0),4)</f>
        <v>0</v>
      </c>
      <c r="E14" s="4"/>
    </row>
    <row r="15" spans="1:5" ht="12.75">
      <c r="A15" t="s">
        <v>6</v>
      </c>
      <c r="B15" s="17">
        <f>SUM(B13:B14)</f>
        <v>160615.3</v>
      </c>
      <c r="C15" s="17">
        <f>SUM(C13:C14)</f>
        <v>502162.97</v>
      </c>
      <c r="D15" s="16">
        <f>ROUND(IF(C15&gt;0,C15/B15,0),4)</f>
        <v>3.1265</v>
      </c>
      <c r="E15" s="4"/>
    </row>
    <row r="16" spans="2:5" ht="12.75">
      <c r="B16" s="11"/>
      <c r="D16" s="6"/>
      <c r="E16" s="4"/>
    </row>
    <row r="17" spans="1:5" ht="13.5" thickBot="1">
      <c r="A17" t="s">
        <v>7</v>
      </c>
      <c r="B17" s="19">
        <f>+B11-B15</f>
        <v>250196.6999999999</v>
      </c>
      <c r="C17" s="19">
        <f>+C11-C15</f>
        <v>782238.78</v>
      </c>
      <c r="D17" s="20">
        <f>ROUND(IF(C17&gt;0,C17/B17,0),4)</f>
        <v>3.1265</v>
      </c>
      <c r="E17" s="23">
        <f>+'[1]GALLONS INVENTORY'!$B$22</f>
        <v>136800</v>
      </c>
    </row>
    <row r="18" ht="13.5" thickTop="1">
      <c r="D18" s="6"/>
    </row>
    <row r="19" ht="12.75">
      <c r="D19" s="6"/>
    </row>
    <row r="20" spans="1:5" ht="12.75">
      <c r="A20" s="86" t="s">
        <v>41</v>
      </c>
      <c r="B20" s="86"/>
      <c r="C20" s="86"/>
      <c r="D20" s="86"/>
      <c r="E20" s="86"/>
    </row>
    <row r="21" spans="1:8" ht="12.75">
      <c r="A21" s="86" t="s">
        <v>43</v>
      </c>
      <c r="B21" s="86"/>
      <c r="C21" s="86"/>
      <c r="D21" s="86"/>
      <c r="E21" s="86"/>
      <c r="H21" s="37"/>
    </row>
    <row r="22" spans="1:8" ht="12.75">
      <c r="A22" s="87" t="str">
        <f>+A3</f>
        <v>MAY 2014</v>
      </c>
      <c r="B22" s="87"/>
      <c r="C22" s="87"/>
      <c r="D22" s="87"/>
      <c r="E22" s="87"/>
      <c r="H22" s="38"/>
    </row>
    <row r="23" ht="12.75">
      <c r="D23" s="6"/>
    </row>
    <row r="24" spans="3:4" ht="12.75">
      <c r="C24" s="9" t="s">
        <v>2</v>
      </c>
      <c r="D24" s="9" t="s">
        <v>3</v>
      </c>
    </row>
    <row r="25" spans="1:4" ht="13.5" thickBot="1">
      <c r="A25" s="2" t="s">
        <v>0</v>
      </c>
      <c r="B25" s="10" t="s">
        <v>13</v>
      </c>
      <c r="C25" s="10" t="s">
        <v>1</v>
      </c>
      <c r="D25" s="10" t="s">
        <v>32</v>
      </c>
    </row>
    <row r="26" ht="12.75">
      <c r="A26" t="s">
        <v>34</v>
      </c>
    </row>
    <row r="27" spans="1:7" ht="12.75">
      <c r="A27" t="s">
        <v>10</v>
      </c>
      <c r="B27" s="11">
        <f>+'[1]INPUT'!$B$17</f>
        <v>5303.4</v>
      </c>
      <c r="C27" s="25">
        <f>ROUND($D$13*B27,2)+G27</f>
        <v>16581.06</v>
      </c>
      <c r="D27" s="5">
        <f>ROUND(IF(C27&lt;&gt;0,C27/B27,0),4)</f>
        <v>3.1265</v>
      </c>
      <c r="G27" s="82">
        <v>-0.02</v>
      </c>
    </row>
    <row r="28" spans="1:7" ht="12.75">
      <c r="A28" t="s">
        <v>11</v>
      </c>
      <c r="B28" s="11">
        <f>+'[1]INPUT'!$C$17</f>
        <v>155311.9</v>
      </c>
      <c r="C28" s="25">
        <f>ROUND($D$13*B28,2)+G28</f>
        <v>485581.91</v>
      </c>
      <c r="D28" s="5">
        <f>ROUND(IF(C28&lt;&gt;0,C28/B28,0),4)</f>
        <v>3.1265</v>
      </c>
      <c r="G28" s="82">
        <v>-0.75</v>
      </c>
    </row>
    <row r="29" spans="1:5" ht="13.5" thickBot="1">
      <c r="A29" t="s">
        <v>2</v>
      </c>
      <c r="B29" s="22">
        <f>SUM(B27:B28)</f>
        <v>160615.3</v>
      </c>
      <c r="C29" s="22">
        <f>ROUND(SUM(C27:C28),2)</f>
        <v>502162.97</v>
      </c>
      <c r="D29" s="20">
        <f>ROUND(IF(C29&gt;0,C29/B29,0),4)</f>
        <v>3.1265</v>
      </c>
      <c r="E29" s="8">
        <f>+C13-C29</f>
        <v>0</v>
      </c>
    </row>
    <row r="30" ht="13.5" thickTop="1"/>
    <row r="31" ht="12.75">
      <c r="A31" t="s">
        <v>36</v>
      </c>
    </row>
    <row r="32" spans="1:4" ht="12.75">
      <c r="A32" t="s">
        <v>10</v>
      </c>
      <c r="B32" s="11">
        <f>+'[1]INPUT'!$B$23</f>
        <v>0</v>
      </c>
      <c r="C32" s="8">
        <f>ROUND($D$14*B32,2)</f>
        <v>0</v>
      </c>
      <c r="D32" s="5">
        <f>ROUND(IF(C32&lt;&gt;0,C32/B32,0),4)</f>
        <v>0</v>
      </c>
    </row>
    <row r="33" spans="1:4" ht="12.75">
      <c r="A33" t="s">
        <v>11</v>
      </c>
      <c r="B33" s="11">
        <f>+'[1]INPUT'!$C$23</f>
        <v>0</v>
      </c>
      <c r="C33" s="8">
        <f>ROUND($D$14*B33,2)</f>
        <v>0</v>
      </c>
      <c r="D33" s="5">
        <f>ROUND(IF(C33&lt;&gt;0,C33/B33,0),4)</f>
        <v>0</v>
      </c>
    </row>
    <row r="34" spans="1:5" ht="13.5" thickBot="1">
      <c r="A34" t="s">
        <v>2</v>
      </c>
      <c r="B34" s="22">
        <f>SUM(B32:B33)</f>
        <v>0</v>
      </c>
      <c r="C34" s="22">
        <f>SUM(C32:C33)</f>
        <v>0</v>
      </c>
      <c r="D34" s="20">
        <f>ROUND(IF(C34&gt;0,C34/B34,0),4)</f>
        <v>0</v>
      </c>
      <c r="E34" s="8">
        <f>+C14-C34</f>
        <v>0</v>
      </c>
    </row>
    <row r="35" ht="13.5" thickTop="1">
      <c r="D35" s="6"/>
    </row>
    <row r="36" spans="3:4" ht="12.75">
      <c r="C36" s="7" t="s">
        <v>47</v>
      </c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spans="1:4" ht="12.75">
      <c r="A43" t="str">
        <f ca="1">CELL("FILENAME")</f>
        <v>G:\internal\FuelContractAccounting\Fuel New\KP\CURRENT\[SUBOFFICE03OIL.xls]INPUT</v>
      </c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</sheetData>
  <sheetProtection/>
  <mergeCells count="6">
    <mergeCell ref="A21:E21"/>
    <mergeCell ref="A22:E22"/>
    <mergeCell ref="A1:E1"/>
    <mergeCell ref="A2:E2"/>
    <mergeCell ref="A3:E3"/>
    <mergeCell ref="A20:E20"/>
  </mergeCells>
  <printOptions horizontalCentered="1"/>
  <pageMargins left="0.25" right="0.25" top="1" bottom="1" header="0.5" footer="0.5"/>
  <pageSetup fitToHeight="1" fitToWidth="1" horizontalDpi="600" verticalDpi="600" orientation="portrait" scale="91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4.7109375" style="8" customWidth="1"/>
    <col min="2" max="2" width="16.8515625" style="8" bestFit="1" customWidth="1"/>
    <col min="3" max="3" width="18.8515625" style="8" bestFit="1" customWidth="1"/>
    <col min="4" max="4" width="20.7109375" style="8" customWidth="1"/>
    <col min="5" max="5" width="15.421875" style="8" bestFit="1" customWidth="1"/>
    <col min="6" max="6" width="17.7109375" style="8" bestFit="1" customWidth="1"/>
    <col min="7" max="7" width="16.8515625" style="8" bestFit="1" customWidth="1"/>
    <col min="8" max="8" width="14.140625" style="8" bestFit="1" customWidth="1"/>
    <col min="9" max="9" width="19.8515625" style="8" bestFit="1" customWidth="1"/>
    <col min="10" max="10" width="19.00390625" style="8" customWidth="1"/>
    <col min="11" max="16384" width="9.140625" style="8" customWidth="1"/>
  </cols>
  <sheetData>
    <row r="1" spans="1:4" ht="12.75">
      <c r="A1" s="89" t="s">
        <v>41</v>
      </c>
      <c r="B1" s="89"/>
      <c r="C1" s="89"/>
      <c r="D1" s="89"/>
    </row>
    <row r="2" spans="1:4" ht="12.75">
      <c r="A2" s="89" t="s">
        <v>14</v>
      </c>
      <c r="B2" s="89"/>
      <c r="C2" s="89"/>
      <c r="D2" s="89"/>
    </row>
    <row r="3" spans="1:4" ht="12.75">
      <c r="A3" s="87" t="str">
        <f>+'BIG SANDY'!A3:E3</f>
        <v>MAY 2014</v>
      </c>
      <c r="B3" s="87"/>
      <c r="C3" s="87"/>
      <c r="D3" s="87"/>
    </row>
    <row r="4" ht="15.75">
      <c r="E4" s="28" t="s">
        <v>31</v>
      </c>
    </row>
    <row r="5" spans="1:5" ht="13.5" thickBot="1">
      <c r="A5" s="24"/>
      <c r="B5" s="24"/>
      <c r="C5" s="24" t="s">
        <v>15</v>
      </c>
      <c r="D5" s="24"/>
      <c r="E5" s="29"/>
    </row>
    <row r="6" spans="1:8" ht="13.5" thickBot="1">
      <c r="A6" s="10" t="s">
        <v>9</v>
      </c>
      <c r="B6" s="10" t="s">
        <v>16</v>
      </c>
      <c r="C6" s="10" t="s">
        <v>17</v>
      </c>
      <c r="D6" s="32" t="s">
        <v>18</v>
      </c>
      <c r="F6" s="90" t="s">
        <v>46</v>
      </c>
      <c r="G6" s="91"/>
      <c r="H6" s="35" t="s">
        <v>45</v>
      </c>
    </row>
    <row r="7" spans="1:8" ht="13.5" thickBot="1">
      <c r="A7" s="8" t="s">
        <v>44</v>
      </c>
      <c r="B7" s="8">
        <f>+'BIG SANDY'!C7</f>
        <v>1057071.1500000001</v>
      </c>
      <c r="C7" s="84">
        <v>1057071.1500000001</v>
      </c>
      <c r="D7" s="33">
        <f>+B7-C7</f>
        <v>0</v>
      </c>
      <c r="F7" s="31">
        <f>+'[3]BIG SANDY'!$C$36</f>
        <v>1057071.1500000001</v>
      </c>
      <c r="G7" s="30">
        <f>+'BIG SANDY'!C7</f>
        <v>1057071.1500000001</v>
      </c>
      <c r="H7" s="36">
        <f>+F7-G7</f>
        <v>0</v>
      </c>
    </row>
    <row r="10" spans="1:4" ht="12.75">
      <c r="A10" s="89" t="s">
        <v>41</v>
      </c>
      <c r="B10" s="89"/>
      <c r="C10" s="89"/>
      <c r="D10" s="89"/>
    </row>
    <row r="11" spans="1:4" ht="12.75">
      <c r="A11" s="89" t="s">
        <v>38</v>
      </c>
      <c r="B11" s="89"/>
      <c r="C11" s="89"/>
      <c r="D11" s="89"/>
    </row>
    <row r="12" spans="1:4" ht="12.75">
      <c r="A12" s="87" t="str">
        <f>+A3</f>
        <v>MAY 2014</v>
      </c>
      <c r="B12" s="87"/>
      <c r="C12" s="87"/>
      <c r="D12" s="87"/>
    </row>
    <row r="14" spans="1:4" ht="12.75">
      <c r="A14" s="24"/>
      <c r="B14" s="24" t="s">
        <v>19</v>
      </c>
      <c r="C14" s="24" t="s">
        <v>20</v>
      </c>
      <c r="D14" s="24"/>
    </row>
    <row r="15" spans="1:4" ht="13.5" thickBot="1">
      <c r="A15" s="10" t="s">
        <v>9</v>
      </c>
      <c r="B15" s="10" t="s">
        <v>13</v>
      </c>
      <c r="C15" s="10" t="s">
        <v>37</v>
      </c>
      <c r="D15" s="32" t="s">
        <v>18</v>
      </c>
    </row>
    <row r="16" spans="1:4" ht="12.75">
      <c r="A16" s="8" t="s">
        <v>44</v>
      </c>
      <c r="B16" s="8">
        <f>+'BIG SANDY'!B17</f>
        <v>250196.6999999999</v>
      </c>
      <c r="C16" s="11">
        <f>+'[1]GALLONS INVENTORY'!$B$19</f>
        <v>250196.6999999999</v>
      </c>
      <c r="D16" s="33">
        <f>+B16-C16</f>
        <v>0</v>
      </c>
    </row>
    <row r="19" spans="1:4" ht="12.75">
      <c r="A19" s="89" t="s">
        <v>41</v>
      </c>
      <c r="B19" s="89"/>
      <c r="C19" s="89"/>
      <c r="D19" s="89"/>
    </row>
    <row r="20" spans="1:4" ht="12.75">
      <c r="A20" s="89" t="s">
        <v>21</v>
      </c>
      <c r="B20" s="89"/>
      <c r="C20" s="89"/>
      <c r="D20" s="89"/>
    </row>
    <row r="21" spans="1:4" ht="12.75">
      <c r="A21" s="87" t="str">
        <f>+A12</f>
        <v>MAY 2014</v>
      </c>
      <c r="B21" s="87"/>
      <c r="C21" s="87"/>
      <c r="D21" s="87"/>
    </row>
    <row r="23" spans="1:4" ht="12.75">
      <c r="A23" s="24"/>
      <c r="B23" s="24"/>
      <c r="C23" s="24" t="s">
        <v>12</v>
      </c>
      <c r="D23" s="24"/>
    </row>
    <row r="24" spans="1:4" ht="13.5" thickBot="1">
      <c r="A24" s="10" t="s">
        <v>9</v>
      </c>
      <c r="B24" s="10" t="s">
        <v>22</v>
      </c>
      <c r="C24" s="10" t="s">
        <v>23</v>
      </c>
      <c r="D24" s="32" t="s">
        <v>18</v>
      </c>
    </row>
    <row r="25" spans="1:4" ht="12.75">
      <c r="A25" s="8" t="s">
        <v>44</v>
      </c>
      <c r="B25" s="8">
        <f>+'BIG SANDY'!C9</f>
        <v>227330.6</v>
      </c>
      <c r="C25" s="11">
        <f>ROUND(+'[2]OIL RECEIPTS'!$B$18,2)</f>
        <v>227330.6</v>
      </c>
      <c r="D25" s="33">
        <f>+B25-C25</f>
        <v>0</v>
      </c>
    </row>
    <row r="28" spans="1:10" ht="12.75">
      <c r="A28" s="89" t="s">
        <v>41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 ht="12.75">
      <c r="A29" s="89" t="s">
        <v>24</v>
      </c>
      <c r="B29" s="89"/>
      <c r="C29" s="89"/>
      <c r="D29" s="89"/>
      <c r="E29" s="89"/>
      <c r="F29" s="89"/>
      <c r="G29" s="89"/>
      <c r="H29" s="89"/>
      <c r="I29" s="89"/>
      <c r="J29" s="89"/>
    </row>
    <row r="30" spans="1:10" ht="12.75">
      <c r="A30" s="87" t="str">
        <f>+A21</f>
        <v>MAY 2014</v>
      </c>
      <c r="B30" s="87"/>
      <c r="C30" s="87"/>
      <c r="D30" s="87"/>
      <c r="E30" s="87"/>
      <c r="F30" s="87"/>
      <c r="G30" s="87"/>
      <c r="H30" s="87"/>
      <c r="I30" s="87"/>
      <c r="J30" s="87"/>
    </row>
    <row r="32" spans="1:10" ht="12.75">
      <c r="A32" s="24"/>
      <c r="B32" s="24" t="s">
        <v>25</v>
      </c>
      <c r="C32" s="24" t="s">
        <v>26</v>
      </c>
      <c r="D32" s="24"/>
      <c r="E32" s="24" t="s">
        <v>25</v>
      </c>
      <c r="F32" s="24" t="s">
        <v>26</v>
      </c>
      <c r="G32" s="24"/>
      <c r="H32" s="24" t="s">
        <v>27</v>
      </c>
      <c r="I32" s="24" t="s">
        <v>26</v>
      </c>
      <c r="J32" s="24"/>
    </row>
    <row r="33" spans="1:10" ht="13.5" thickBot="1">
      <c r="A33" s="10" t="s">
        <v>9</v>
      </c>
      <c r="B33" s="10" t="s">
        <v>39</v>
      </c>
      <c r="C33" s="10" t="s">
        <v>40</v>
      </c>
      <c r="D33" s="32" t="s">
        <v>18</v>
      </c>
      <c r="E33" s="10" t="s">
        <v>28</v>
      </c>
      <c r="F33" s="10" t="s">
        <v>17</v>
      </c>
      <c r="G33" s="32" t="s">
        <v>18</v>
      </c>
      <c r="H33" s="10" t="s">
        <v>29</v>
      </c>
      <c r="I33" s="10" t="s">
        <v>30</v>
      </c>
      <c r="J33" s="32" t="s">
        <v>18</v>
      </c>
    </row>
    <row r="34" spans="1:10" ht="12.75">
      <c r="A34" s="8" t="s">
        <v>44</v>
      </c>
      <c r="B34" s="8">
        <f>+B16</f>
        <v>250196.6999999999</v>
      </c>
      <c r="C34" s="11">
        <f>+'[3]BIG SANDY'!$B$43</f>
        <v>250196.6999999999</v>
      </c>
      <c r="D34" s="33">
        <f>+B34-C34</f>
        <v>0</v>
      </c>
      <c r="E34" s="8">
        <f>+'BIG SANDY'!C17</f>
        <v>782238.78</v>
      </c>
      <c r="F34" s="11">
        <f>+'[3]BIG SANDY'!$C$43</f>
        <v>782238.78</v>
      </c>
      <c r="G34" s="33">
        <f>+E34-F34</f>
        <v>0</v>
      </c>
      <c r="H34" s="26">
        <f>+'BIG SANDY'!E17</f>
        <v>136800</v>
      </c>
      <c r="I34" s="27">
        <f>+'[3]BIG SANDY'!$B$59</f>
        <v>136800</v>
      </c>
      <c r="J34" s="34">
        <f>+H34-I34</f>
        <v>0</v>
      </c>
    </row>
    <row r="35" spans="3:9" ht="12.75">
      <c r="C35" s="25"/>
      <c r="F35" s="25"/>
      <c r="I35" s="25"/>
    </row>
    <row r="43" ht="12.75">
      <c r="A43" t="str">
        <f ca="1">CELL("FILENAME")</f>
        <v>G:\internal\FuelContractAccounting\Fuel New\KP\CURRENT\[SUBOFFICE03OIL.xls]INPUT</v>
      </c>
    </row>
  </sheetData>
  <sheetProtection/>
  <mergeCells count="13">
    <mergeCell ref="A30:J30"/>
    <mergeCell ref="A19:D19"/>
    <mergeCell ref="A20:D20"/>
    <mergeCell ref="A21:D21"/>
    <mergeCell ref="A28:J28"/>
    <mergeCell ref="A11:D11"/>
    <mergeCell ref="A12:D12"/>
    <mergeCell ref="A1:D1"/>
    <mergeCell ref="A2:D2"/>
    <mergeCell ref="A3:D3"/>
    <mergeCell ref="A10:D10"/>
    <mergeCell ref="F6:G6"/>
    <mergeCell ref="A29:J29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2" width="3.28125" style="0" customWidth="1"/>
    <col min="3" max="3" width="19.140625" style="0" customWidth="1"/>
    <col min="10" max="10" width="3.57421875" style="0" customWidth="1"/>
  </cols>
  <sheetData>
    <row r="1" ht="13.5" thickBot="1">
      <c r="A1" t="s">
        <v>48</v>
      </c>
    </row>
    <row r="2" spans="1:10" ht="13.5" thickBot="1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/>
      <c r="B3" s="116" t="s">
        <v>49</v>
      </c>
      <c r="C3" s="117"/>
      <c r="D3" s="117"/>
      <c r="E3" s="117"/>
      <c r="F3" s="117"/>
      <c r="G3" s="117"/>
      <c r="H3" s="117"/>
      <c r="I3" s="118"/>
      <c r="J3" s="43"/>
    </row>
    <row r="4" spans="1:10" ht="12.75">
      <c r="A4" s="42"/>
      <c r="B4" s="44"/>
      <c r="C4" s="99"/>
      <c r="D4" s="99"/>
      <c r="E4" s="99"/>
      <c r="F4" s="99"/>
      <c r="G4" s="46"/>
      <c r="H4" s="46"/>
      <c r="I4" s="47"/>
      <c r="J4" s="43"/>
    </row>
    <row r="5" spans="1:10" ht="12.75">
      <c r="A5" s="42"/>
      <c r="B5" s="44"/>
      <c r="C5" s="99"/>
      <c r="D5" s="99"/>
      <c r="E5" s="99"/>
      <c r="F5" s="99"/>
      <c r="G5" s="119" t="s">
        <v>50</v>
      </c>
      <c r="H5" s="120"/>
      <c r="I5" s="121"/>
      <c r="J5" s="43"/>
    </row>
    <row r="6" spans="1:10" ht="38.25">
      <c r="A6" s="42"/>
      <c r="B6" s="48"/>
      <c r="C6" s="109" t="s">
        <v>51</v>
      </c>
      <c r="D6" s="109"/>
      <c r="E6" s="109" t="s">
        <v>52</v>
      </c>
      <c r="F6" s="109"/>
      <c r="G6" s="49" t="s">
        <v>53</v>
      </c>
      <c r="H6" s="49" t="s">
        <v>54</v>
      </c>
      <c r="I6" s="50" t="s">
        <v>55</v>
      </c>
      <c r="J6" s="43"/>
    </row>
    <row r="7" spans="1:10" ht="55.5" customHeight="1">
      <c r="A7" s="42"/>
      <c r="B7" s="51">
        <v>1</v>
      </c>
      <c r="C7" s="109" t="s">
        <v>56</v>
      </c>
      <c r="D7" s="109"/>
      <c r="E7" s="110" t="s">
        <v>57</v>
      </c>
      <c r="F7" s="110"/>
      <c r="G7" s="52" t="s">
        <v>58</v>
      </c>
      <c r="H7" s="52">
        <v>0</v>
      </c>
      <c r="I7" s="53">
        <v>1</v>
      </c>
      <c r="J7" s="43"/>
    </row>
    <row r="8" spans="1:10" ht="44.25" customHeight="1">
      <c r="A8" s="42"/>
      <c r="B8" s="51">
        <v>2</v>
      </c>
      <c r="C8" s="109" t="s">
        <v>59</v>
      </c>
      <c r="D8" s="109"/>
      <c r="E8" s="110" t="s">
        <v>60</v>
      </c>
      <c r="F8" s="110"/>
      <c r="G8" s="52" t="s">
        <v>61</v>
      </c>
      <c r="H8" s="52">
        <v>2</v>
      </c>
      <c r="I8" s="53">
        <v>2</v>
      </c>
      <c r="J8" s="43"/>
    </row>
    <row r="9" spans="1:10" ht="30.75" customHeight="1">
      <c r="A9" s="42"/>
      <c r="B9" s="51">
        <v>3</v>
      </c>
      <c r="C9" s="109" t="s">
        <v>62</v>
      </c>
      <c r="D9" s="109"/>
      <c r="E9" s="110" t="s">
        <v>57</v>
      </c>
      <c r="F9" s="110"/>
      <c r="G9" s="52" t="s">
        <v>58</v>
      </c>
      <c r="H9" s="52">
        <v>0</v>
      </c>
      <c r="I9" s="53">
        <v>1</v>
      </c>
      <c r="J9" s="43"/>
    </row>
    <row r="10" spans="1:10" ht="40.5" customHeight="1">
      <c r="A10" s="42"/>
      <c r="B10" s="51">
        <v>4</v>
      </c>
      <c r="C10" s="109" t="s">
        <v>63</v>
      </c>
      <c r="D10" s="109"/>
      <c r="E10" s="110" t="s">
        <v>64</v>
      </c>
      <c r="F10" s="110"/>
      <c r="G10" s="52" t="s">
        <v>61</v>
      </c>
      <c r="H10" s="52">
        <v>1</v>
      </c>
      <c r="I10" s="53">
        <v>2</v>
      </c>
      <c r="J10" s="43"/>
    </row>
    <row r="11" spans="1:10" ht="30.75" customHeight="1">
      <c r="A11" s="42"/>
      <c r="B11" s="51">
        <v>5</v>
      </c>
      <c r="C11" s="109" t="s">
        <v>65</v>
      </c>
      <c r="D11" s="109"/>
      <c r="E11" s="110" t="s">
        <v>57</v>
      </c>
      <c r="F11" s="110"/>
      <c r="G11" s="52" t="s">
        <v>61</v>
      </c>
      <c r="H11" s="52">
        <v>1</v>
      </c>
      <c r="I11" s="53">
        <v>1</v>
      </c>
      <c r="J11" s="43"/>
    </row>
    <row r="12" spans="1:10" ht="30" customHeight="1">
      <c r="A12" s="42"/>
      <c r="B12" s="51">
        <v>6</v>
      </c>
      <c r="C12" s="109" t="s">
        <v>66</v>
      </c>
      <c r="D12" s="109"/>
      <c r="E12" s="110" t="s">
        <v>57</v>
      </c>
      <c r="F12" s="110"/>
      <c r="G12" s="52" t="s">
        <v>61</v>
      </c>
      <c r="H12" s="52">
        <v>1</v>
      </c>
      <c r="I12" s="53">
        <v>1</v>
      </c>
      <c r="J12" s="43"/>
    </row>
    <row r="13" spans="1:10" ht="31.5" customHeight="1">
      <c r="A13" s="42"/>
      <c r="B13" s="51">
        <v>7</v>
      </c>
      <c r="C13" s="109" t="s">
        <v>67</v>
      </c>
      <c r="D13" s="109"/>
      <c r="E13" s="110" t="s">
        <v>60</v>
      </c>
      <c r="F13" s="110"/>
      <c r="G13" s="52" t="s">
        <v>61</v>
      </c>
      <c r="H13" s="52">
        <v>2</v>
      </c>
      <c r="I13" s="53">
        <v>2</v>
      </c>
      <c r="J13" s="43"/>
    </row>
    <row r="14" spans="1:10" ht="42.75" customHeight="1">
      <c r="A14" s="42"/>
      <c r="B14" s="51">
        <v>8</v>
      </c>
      <c r="C14" s="109" t="s">
        <v>68</v>
      </c>
      <c r="D14" s="109"/>
      <c r="E14" s="110" t="s">
        <v>69</v>
      </c>
      <c r="F14" s="110"/>
      <c r="G14" s="52" t="s">
        <v>61</v>
      </c>
      <c r="H14" s="52">
        <v>0</v>
      </c>
      <c r="I14" s="53">
        <v>1</v>
      </c>
      <c r="J14" s="43"/>
    </row>
    <row r="15" spans="1:10" ht="52.5" customHeight="1">
      <c r="A15" s="42"/>
      <c r="B15" s="51">
        <v>9</v>
      </c>
      <c r="C15" s="109" t="s">
        <v>70</v>
      </c>
      <c r="D15" s="109"/>
      <c r="E15" s="110" t="s">
        <v>71</v>
      </c>
      <c r="F15" s="110"/>
      <c r="G15" s="52" t="s">
        <v>72</v>
      </c>
      <c r="H15" s="52">
        <v>0</v>
      </c>
      <c r="I15" s="53">
        <v>3</v>
      </c>
      <c r="J15" s="43"/>
    </row>
    <row r="16" spans="1:10" ht="12.75">
      <c r="A16" s="42"/>
      <c r="B16" s="44"/>
      <c r="C16" s="111" t="s">
        <v>73</v>
      </c>
      <c r="D16" s="112"/>
      <c r="E16" s="112"/>
      <c r="F16" s="112"/>
      <c r="G16" s="54"/>
      <c r="H16" s="54">
        <f>SUM(H7:H15)</f>
        <v>7</v>
      </c>
      <c r="I16" s="55">
        <v>14</v>
      </c>
      <c r="J16" s="43"/>
    </row>
    <row r="17" spans="1:10" ht="25.5" customHeight="1">
      <c r="A17" s="42"/>
      <c r="B17" s="44"/>
      <c r="C17" s="113" t="s">
        <v>74</v>
      </c>
      <c r="D17" s="114"/>
      <c r="E17" s="115" t="s">
        <v>75</v>
      </c>
      <c r="F17" s="115"/>
      <c r="G17" s="56" t="s">
        <v>76</v>
      </c>
      <c r="H17" s="56"/>
      <c r="I17" s="57"/>
      <c r="J17" s="43"/>
    </row>
    <row r="18" spans="1:10" ht="13.5" thickBot="1">
      <c r="A18" s="42"/>
      <c r="B18" s="58"/>
      <c r="C18" s="104" t="s">
        <v>77</v>
      </c>
      <c r="D18" s="105"/>
      <c r="E18" s="106" t="s">
        <v>78</v>
      </c>
      <c r="F18" s="106"/>
      <c r="G18" s="59"/>
      <c r="H18" s="60" t="s">
        <v>79</v>
      </c>
      <c r="I18" s="61" t="s">
        <v>80</v>
      </c>
      <c r="J18" s="43"/>
    </row>
    <row r="19" spans="1:10" ht="21" customHeight="1" thickBot="1">
      <c r="A19" s="42"/>
      <c r="B19" s="62"/>
      <c r="C19" s="62"/>
      <c r="D19" s="63" t="s">
        <v>81</v>
      </c>
      <c r="E19" s="64" t="str">
        <f ca="1">CELL("Filename")</f>
        <v>G:\internal\FuelContractAccounting\Fuel New\KP\CURRENT\[SUBOFFICE03OIL.xls]INPUT</v>
      </c>
      <c r="G19" s="64"/>
      <c r="H19" s="46"/>
      <c r="I19" s="46"/>
      <c r="J19" s="43"/>
    </row>
    <row r="20" spans="1:10" ht="21" customHeight="1" thickBot="1">
      <c r="A20" s="42"/>
      <c r="B20" s="62"/>
      <c r="C20" s="62"/>
      <c r="D20" s="63" t="s">
        <v>82</v>
      </c>
      <c r="E20" s="65">
        <v>40043</v>
      </c>
      <c r="F20" s="107"/>
      <c r="G20" s="107"/>
      <c r="H20" s="46"/>
      <c r="I20" s="46"/>
      <c r="J20" s="43"/>
    </row>
    <row r="21" spans="1:10" ht="21" customHeight="1" thickBot="1">
      <c r="A21" s="42"/>
      <c r="B21" s="62"/>
      <c r="C21" s="62"/>
      <c r="D21" s="63" t="s">
        <v>83</v>
      </c>
      <c r="E21" s="66" t="s">
        <v>84</v>
      </c>
      <c r="F21" s="64"/>
      <c r="G21" s="64"/>
      <c r="H21" s="46"/>
      <c r="I21" s="46"/>
      <c r="J21" s="43"/>
    </row>
    <row r="22" spans="1:10" ht="13.5" thickBot="1">
      <c r="A22" s="42"/>
      <c r="B22" s="108"/>
      <c r="C22" s="108"/>
      <c r="D22" s="45"/>
      <c r="E22" s="45"/>
      <c r="F22" s="107"/>
      <c r="G22" s="107"/>
      <c r="H22" s="46"/>
      <c r="I22" s="46"/>
      <c r="J22" s="43"/>
    </row>
    <row r="23" spans="1:10" ht="27.75" customHeight="1" thickBot="1">
      <c r="A23" s="42"/>
      <c r="B23" s="92" t="s">
        <v>85</v>
      </c>
      <c r="C23" s="93"/>
      <c r="D23" s="93"/>
      <c r="E23" s="93"/>
      <c r="F23" s="93"/>
      <c r="G23" s="93"/>
      <c r="H23" s="93"/>
      <c r="I23" s="94"/>
      <c r="J23" s="43"/>
    </row>
    <row r="24" spans="1:10" ht="12.75">
      <c r="A24" s="42"/>
      <c r="B24" s="95"/>
      <c r="C24" s="96"/>
      <c r="D24" s="96"/>
      <c r="E24" s="96"/>
      <c r="F24" s="96"/>
      <c r="G24" s="96"/>
      <c r="H24" s="96"/>
      <c r="I24" s="97"/>
      <c r="J24" s="43"/>
    </row>
    <row r="25" spans="1:10" ht="12.75">
      <c r="A25" s="42"/>
      <c r="B25" s="98"/>
      <c r="C25" s="99"/>
      <c r="D25" s="99"/>
      <c r="E25" s="99"/>
      <c r="F25" s="99"/>
      <c r="G25" s="99"/>
      <c r="H25" s="99"/>
      <c r="I25" s="100"/>
      <c r="J25" s="43"/>
    </row>
    <row r="26" spans="1:10" ht="12.75">
      <c r="A26" s="42"/>
      <c r="B26" s="98"/>
      <c r="C26" s="99"/>
      <c r="D26" s="99"/>
      <c r="E26" s="99"/>
      <c r="F26" s="99"/>
      <c r="G26" s="99"/>
      <c r="H26" s="99"/>
      <c r="I26" s="100"/>
      <c r="J26" s="43"/>
    </row>
    <row r="27" spans="1:10" ht="12.75">
      <c r="A27" s="42"/>
      <c r="B27" s="98"/>
      <c r="C27" s="99"/>
      <c r="D27" s="99"/>
      <c r="E27" s="99"/>
      <c r="F27" s="99"/>
      <c r="G27" s="99"/>
      <c r="H27" s="99"/>
      <c r="I27" s="100"/>
      <c r="J27" s="43"/>
    </row>
    <row r="28" spans="1:10" ht="13.5" thickBot="1">
      <c r="A28" s="42"/>
      <c r="B28" s="101"/>
      <c r="C28" s="102"/>
      <c r="D28" s="102"/>
      <c r="E28" s="102"/>
      <c r="F28" s="102"/>
      <c r="G28" s="102"/>
      <c r="H28" s="102"/>
      <c r="I28" s="103"/>
      <c r="J28" s="43"/>
    </row>
    <row r="29" spans="1:10" ht="13.5" thickBot="1">
      <c r="A29" s="67"/>
      <c r="B29" s="68"/>
      <c r="C29" s="68"/>
      <c r="D29" s="68"/>
      <c r="E29" s="68"/>
      <c r="F29" s="68"/>
      <c r="G29" s="68"/>
      <c r="H29" s="68"/>
      <c r="I29" s="68"/>
      <c r="J29" s="69"/>
    </row>
  </sheetData>
  <sheetProtection/>
  <mergeCells count="37">
    <mergeCell ref="B3:I3"/>
    <mergeCell ref="C4:D4"/>
    <mergeCell ref="E4:F4"/>
    <mergeCell ref="C5:D5"/>
    <mergeCell ref="E5:F5"/>
    <mergeCell ref="G5:I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B23:I23"/>
    <mergeCell ref="B24:I28"/>
    <mergeCell ref="C18:D18"/>
    <mergeCell ref="E18:F18"/>
    <mergeCell ref="F20:G20"/>
    <mergeCell ref="B22:C22"/>
    <mergeCell ref="F22:G2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A17" sqref="A17:J17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3" width="20.7109375" style="0" customWidth="1"/>
    <col min="4" max="4" width="13.7109375" style="0" customWidth="1"/>
    <col min="5" max="6" width="20.7109375" style="0" customWidth="1"/>
    <col min="8" max="8" width="13.7109375" style="0" customWidth="1"/>
    <col min="9" max="10" width="30.7109375" style="0" customWidth="1"/>
  </cols>
  <sheetData>
    <row r="1" spans="1:10" ht="15.75">
      <c r="A1" s="125" t="s">
        <v>86</v>
      </c>
      <c r="B1" s="125"/>
      <c r="C1" s="125"/>
      <c r="D1" s="125"/>
      <c r="E1" s="125"/>
      <c r="F1" s="125"/>
      <c r="G1" s="125"/>
      <c r="H1" s="125"/>
      <c r="I1" s="125"/>
      <c r="J1" s="125"/>
    </row>
    <row r="3" spans="1:10" ht="12.75">
      <c r="A3" s="70" t="s">
        <v>87</v>
      </c>
      <c r="B3" s="126" t="str">
        <f ca="1">CELL("filename")</f>
        <v>G:\internal\FuelContractAccounting\Fuel New\KP\CURRENT\[SUBOFFICE03OIL.xls]INPUT</v>
      </c>
      <c r="C3" s="126"/>
      <c r="D3" s="126"/>
      <c r="E3" s="126"/>
      <c r="F3" s="126"/>
      <c r="G3" s="126"/>
      <c r="H3" s="126"/>
      <c r="I3" s="126"/>
      <c r="J3" s="126"/>
    </row>
    <row r="4" spans="1:2" ht="12.75">
      <c r="A4" s="70" t="s">
        <v>88</v>
      </c>
      <c r="B4" t="s">
        <v>84</v>
      </c>
    </row>
    <row r="5" spans="1:2" ht="25.5">
      <c r="A5" s="70" t="s">
        <v>89</v>
      </c>
      <c r="B5" t="s">
        <v>90</v>
      </c>
    </row>
    <row r="6" ht="12.75">
      <c r="A6" s="71"/>
    </row>
    <row r="7" spans="1:10" ht="25.5">
      <c r="A7" s="70" t="s">
        <v>91</v>
      </c>
      <c r="B7" s="123" t="s">
        <v>107</v>
      </c>
      <c r="C7" s="123"/>
      <c r="D7" s="123"/>
      <c r="E7" s="123"/>
      <c r="F7" s="123"/>
      <c r="G7" s="123"/>
      <c r="H7" s="123"/>
      <c r="I7" s="123"/>
      <c r="J7" s="123"/>
    </row>
    <row r="8" ht="12.75">
      <c r="A8" s="70"/>
    </row>
    <row r="9" spans="1:10" ht="38.25">
      <c r="A9" s="70" t="s">
        <v>92</v>
      </c>
      <c r="B9" s="126"/>
      <c r="C9" s="126"/>
      <c r="D9" s="126"/>
      <c r="E9" s="126"/>
      <c r="F9" s="126"/>
      <c r="G9" s="126"/>
      <c r="H9" s="126"/>
      <c r="I9" s="126"/>
      <c r="J9" s="126"/>
    </row>
    <row r="10" ht="12.75">
      <c r="A10" s="70"/>
    </row>
    <row r="11" spans="1:10" ht="38.25">
      <c r="A11" s="70" t="s">
        <v>93</v>
      </c>
      <c r="B11" t="s">
        <v>94</v>
      </c>
      <c r="C11" s="71"/>
      <c r="D11" s="71"/>
      <c r="E11" s="71"/>
      <c r="F11" s="71"/>
      <c r="G11" s="71"/>
      <c r="H11" s="71"/>
      <c r="I11" s="71"/>
      <c r="J11" s="71"/>
    </row>
    <row r="12" spans="1:2" ht="12.75">
      <c r="A12" s="72"/>
      <c r="B12" s="73"/>
    </row>
    <row r="13" spans="1:10" ht="25.5">
      <c r="A13" s="70" t="s">
        <v>95</v>
      </c>
      <c r="B13" s="122"/>
      <c r="C13" s="123"/>
      <c r="D13" s="123"/>
      <c r="E13" s="123"/>
      <c r="F13" s="123"/>
      <c r="G13" s="123"/>
      <c r="H13" s="123"/>
      <c r="I13" s="123"/>
      <c r="J13" s="123"/>
    </row>
    <row r="14" spans="1:2" ht="12.75">
      <c r="A14" s="71"/>
      <c r="B14" s="73"/>
    </row>
    <row r="15" spans="1:10" ht="15.75">
      <c r="A15" s="124" t="s">
        <v>96</v>
      </c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ht="89.25">
      <c r="A16" s="74" t="s">
        <v>97</v>
      </c>
      <c r="B16" s="74" t="s">
        <v>98</v>
      </c>
      <c r="C16" s="74" t="s">
        <v>99</v>
      </c>
      <c r="D16" s="74" t="s">
        <v>100</v>
      </c>
      <c r="E16" s="74" t="s">
        <v>101</v>
      </c>
      <c r="F16" s="74" t="s">
        <v>102</v>
      </c>
      <c r="G16" s="74" t="s">
        <v>103</v>
      </c>
      <c r="H16" s="74" t="s">
        <v>104</v>
      </c>
      <c r="I16" s="74" t="s">
        <v>105</v>
      </c>
      <c r="J16" s="74" t="s">
        <v>106</v>
      </c>
    </row>
    <row r="17" spans="1:10" ht="102">
      <c r="A17" s="75" t="s">
        <v>84</v>
      </c>
      <c r="B17" s="76" t="s">
        <v>111</v>
      </c>
      <c r="C17" s="75" t="s">
        <v>110</v>
      </c>
      <c r="D17" s="77">
        <v>40140</v>
      </c>
      <c r="E17" s="75" t="s">
        <v>84</v>
      </c>
      <c r="F17" s="75" t="s">
        <v>110</v>
      </c>
      <c r="G17" s="77">
        <v>40188</v>
      </c>
      <c r="H17" s="77" t="s">
        <v>112</v>
      </c>
      <c r="I17" s="76" t="s">
        <v>114</v>
      </c>
      <c r="J17" s="83" t="s">
        <v>113</v>
      </c>
    </row>
    <row r="18" spans="1:10" ht="12.7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2.7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12.75">
      <c r="A20" s="78"/>
      <c r="B20" s="78"/>
      <c r="C20" s="78"/>
      <c r="D20" s="78"/>
      <c r="E20" s="78"/>
      <c r="F20" s="78"/>
      <c r="G20" s="78"/>
      <c r="H20" s="78"/>
      <c r="I20" s="78"/>
      <c r="J20" s="78"/>
    </row>
  </sheetData>
  <sheetProtection/>
  <mergeCells count="6">
    <mergeCell ref="B13:J13"/>
    <mergeCell ref="A15:J15"/>
    <mergeCell ref="A1:J1"/>
    <mergeCell ref="B3:J3"/>
    <mergeCell ref="B7:J7"/>
    <mergeCell ref="B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2014-06-03T16:42:30Z</cp:lastPrinted>
  <dcterms:created xsi:type="dcterms:W3CDTF">2001-08-06T14:44:36Z</dcterms:created>
  <dcterms:modified xsi:type="dcterms:W3CDTF">2014-06-11T12:00:16Z</dcterms:modified>
  <cp:category/>
  <cp:version/>
  <cp:contentType/>
  <cp:contentStatus/>
</cp:coreProperties>
</file>