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85" yWindow="825" windowWidth="5100" windowHeight="7785" activeTab="0"/>
  </bookViews>
  <sheets>
    <sheet name="INPUT" sheetId="1" r:id="rId1"/>
    <sheet name="BIG SANDY" sheetId="2" r:id="rId2"/>
    <sheet name="CONTROL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'INPUT'!$A$2:$L$51</definedName>
  </definedNames>
  <calcPr fullCalcOnLoad="1"/>
</workbook>
</file>

<file path=xl/sharedStrings.xml><?xml version="1.0" encoding="utf-8"?>
<sst xmlns="http://schemas.openxmlformats.org/spreadsheetml/2006/main" count="128" uniqueCount="73">
  <si>
    <t>PLANT</t>
  </si>
  <si>
    <t>TOTAL</t>
  </si>
  <si>
    <t xml:space="preserve">INPUTS FOR RECEIPTS OF COAL </t>
  </si>
  <si>
    <t>REVERSE</t>
  </si>
  <si>
    <t>UNINVOICED COAL</t>
  </si>
  <si>
    <t>UNINVOICED FRT</t>
  </si>
  <si>
    <t>REVERSED</t>
  </si>
  <si>
    <t xml:space="preserve">AEPX COAL </t>
  </si>
  <si>
    <t>CAR COSTS</t>
  </si>
  <si>
    <t xml:space="preserve">TRANSFER </t>
  </si>
  <si>
    <t>FEES</t>
  </si>
  <si>
    <t>RAIL</t>
  </si>
  <si>
    <t>DEMURRAGE</t>
  </si>
  <si>
    <t>AP DEMURRAGE IN ACCOUNTS PAYABLE (MEMO ONLY)</t>
  </si>
  <si>
    <t xml:space="preserve">BARGE </t>
  </si>
  <si>
    <t>DESCRIPTION</t>
  </si>
  <si>
    <t>TONS</t>
  </si>
  <si>
    <t>UNLOADED</t>
  </si>
  <si>
    <t>COAL</t>
  </si>
  <si>
    <t>COAL $</t>
  </si>
  <si>
    <t>FREIGHT $</t>
  </si>
  <si>
    <t>TOTAL $</t>
  </si>
  <si>
    <t>UNIT PRICE $</t>
  </si>
  <si>
    <t>CASH</t>
  </si>
  <si>
    <t xml:space="preserve">ACCOUNTS PAYABLE </t>
  </si>
  <si>
    <t>MISCELLANEOUS ITEMS JOURNALIZED</t>
  </si>
  <si>
    <t>MISCELLANEOUS ITEMS ENTERED IN LEDGERS BY JOURNAL ENTRIES FOR COAL</t>
  </si>
  <si>
    <t>MISCELLANEOUS ITEMS ENTERED IN LEDGERS BY JOURNAL ENTRIES FOR FREIGHT</t>
  </si>
  <si>
    <t>REVERSE UNINVOICED COAL</t>
  </si>
  <si>
    <t>TRANSFERS FROM OTHER COAL PILES</t>
  </si>
  <si>
    <t>TOTAL RECEIPTS</t>
  </si>
  <si>
    <t>STEAM TRANSFERS IN/OUT</t>
  </si>
  <si>
    <t>FREIGHT</t>
  </si>
  <si>
    <t>OAR'S</t>
  </si>
  <si>
    <t>UNIT PRICE</t>
  </si>
  <si>
    <t>CURRENT MO</t>
  </si>
  <si>
    <t>PRIOR MO</t>
  </si>
  <si>
    <t>DIFFERENCE</t>
  </si>
  <si>
    <t>UNIT PRICE FOR RECEIVED TONS CURRENT MO VS PRIOR MO</t>
  </si>
  <si>
    <t>%</t>
  </si>
  <si>
    <t>CHANGE</t>
  </si>
  <si>
    <t>RUN CLEAR MACRO AT BEGINNING OF CLOSING TO TRANSFER CURRENT UNIT PRICE TO PRIOR UNIT PRICE</t>
  </si>
  <si>
    <t>CLASSIFICATION</t>
  </si>
  <si>
    <t>CORRECTIONS</t>
  </si>
  <si>
    <t>KENTUCKY POWER</t>
  </si>
  <si>
    <t>BIG SANDY</t>
  </si>
  <si>
    <t>BIG SANDY COAL RECEIPTS LEDGER</t>
  </si>
  <si>
    <t>A/P</t>
  </si>
  <si>
    <t>PRIOR MONTH</t>
  </si>
  <si>
    <t>REVERSAL</t>
  </si>
  <si>
    <t xml:space="preserve">UNINVOICED </t>
  </si>
  <si>
    <t>RESET</t>
  </si>
  <si>
    <t>REASON FOR MAJOR DIFFERENCE</t>
  </si>
  <si>
    <t>PRIOR MONTH ADJUSTMENT - COAL</t>
  </si>
  <si>
    <t>PRIOR MONTH ADJUSTMENT -  FREIGHT</t>
  </si>
  <si>
    <t>PRELIMINARY QUERY CHECK</t>
  </si>
  <si>
    <t xml:space="preserve">TOTAL </t>
  </si>
  <si>
    <t xml:space="preserve">PRELIMINARY </t>
  </si>
  <si>
    <t>QUERY</t>
  </si>
  <si>
    <t>PRELIMINARY QUERY</t>
  </si>
  <si>
    <t>RECEIPTS FROM</t>
  </si>
  <si>
    <t>RECEIPTS $</t>
  </si>
  <si>
    <t>COM DETAIL $</t>
  </si>
  <si>
    <t xml:space="preserve">COM DETAIL </t>
  </si>
  <si>
    <t>DOUBLE CHECK</t>
  </si>
  <si>
    <t>Diff due to true up from prior month and current month coal and freight invoices paid.</t>
  </si>
  <si>
    <t>Coal</t>
  </si>
  <si>
    <t>Freight</t>
  </si>
  <si>
    <t>SO2 Retro Adj</t>
  </si>
  <si>
    <t>PERFORMANCE</t>
  </si>
  <si>
    <t>GUARANTY</t>
  </si>
  <si>
    <t>CONTRACT ADMIN ACCRUAL IN SEPTEMBER</t>
  </si>
  <si>
    <t>CSX LIQUIDATED DAMAGES ACCRUAL FOR 2013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</si>
</sst>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_(* #,##0.000_);_(* \(#,##0.000\);_(* &quot;-&quot;??_);_(@_)"/>
    <numFmt numFmtId="168" formatCode="0.00000000"/>
    <numFmt numFmtId="169" formatCode="0.0000000"/>
    <numFmt numFmtId="170" formatCode="0.000000"/>
    <numFmt numFmtId="171" formatCode="0.00000"/>
    <numFmt numFmtId="172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8"/>
      <color indexed="53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 Unicode MS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9" fontId="0" fillId="0" borderId="0" xfId="0" applyNumberFormat="1" applyBorder="1" applyAlignment="1">
      <alignment/>
    </xf>
    <xf numFmtId="39" fontId="0" fillId="33" borderId="0" xfId="0" applyNumberFormat="1" applyFill="1" applyAlignment="1">
      <alignment/>
    </xf>
    <xf numFmtId="39" fontId="5" fillId="0" borderId="10" xfId="0" applyNumberFormat="1" applyFont="1" applyBorder="1" applyAlignment="1">
      <alignment/>
    </xf>
    <xf numFmtId="39" fontId="5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9" fontId="1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3" fillId="33" borderId="0" xfId="0" applyNumberFormat="1" applyFont="1" applyFill="1" applyAlignment="1">
      <alignment/>
    </xf>
    <xf numFmtId="39" fontId="3" fillId="33" borderId="0" xfId="0" applyNumberFormat="1" applyFont="1" applyFill="1" applyBorder="1" applyAlignment="1">
      <alignment/>
    </xf>
    <xf numFmtId="39" fontId="0" fillId="33" borderId="11" xfId="0" applyNumberFormat="1" applyFont="1" applyFill="1" applyBorder="1" applyAlignment="1">
      <alignment/>
    </xf>
    <xf numFmtId="39" fontId="0" fillId="33" borderId="22" xfId="0" applyNumberFormat="1" applyFill="1" applyBorder="1" applyAlignment="1">
      <alignment/>
    </xf>
    <xf numFmtId="39" fontId="0" fillId="33" borderId="23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39" fontId="5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0" xfId="0" applyNumberFormat="1" applyAlignment="1">
      <alignment/>
    </xf>
    <xf numFmtId="0" fontId="1" fillId="34" borderId="0" xfId="0" applyFont="1" applyFill="1" applyAlignment="1">
      <alignment horizontal="center"/>
    </xf>
    <xf numFmtId="0" fontId="1" fillId="34" borderId="17" xfId="0" applyFont="1" applyFill="1" applyBorder="1" applyAlignment="1">
      <alignment horizontal="center"/>
    </xf>
    <xf numFmtId="9" fontId="0" fillId="34" borderId="0" xfId="0" applyNumberFormat="1" applyFill="1" applyAlignment="1">
      <alignment/>
    </xf>
    <xf numFmtId="39" fontId="0" fillId="34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39" fontId="0" fillId="34" borderId="0" xfId="0" applyNumberFormat="1" applyFont="1" applyFill="1" applyBorder="1" applyAlignment="1">
      <alignment/>
    </xf>
    <xf numFmtId="39" fontId="0" fillId="35" borderId="24" xfId="0" applyNumberFormat="1" applyFill="1" applyBorder="1" applyAlignment="1">
      <alignment/>
    </xf>
    <xf numFmtId="0" fontId="1" fillId="0" borderId="24" xfId="0" applyFont="1" applyBorder="1" applyAlignment="1">
      <alignment horizontal="center"/>
    </xf>
    <xf numFmtId="39" fontId="9" fillId="0" borderId="0" xfId="0" applyNumberFormat="1" applyFont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39" fontId="0" fillId="0" borderId="13" xfId="0" applyNumberFormat="1" applyBorder="1" applyAlignment="1">
      <alignment/>
    </xf>
    <xf numFmtId="0" fontId="10" fillId="0" borderId="0" xfId="0" applyFont="1" applyAlignment="1">
      <alignment/>
    </xf>
    <xf numFmtId="39" fontId="11" fillId="33" borderId="0" xfId="0" applyNumberFormat="1" applyFont="1" applyFill="1" applyAlignment="1">
      <alignment/>
    </xf>
    <xf numFmtId="44" fontId="12" fillId="0" borderId="10" xfId="44" applyFont="1" applyBorder="1" applyAlignment="1">
      <alignment/>
    </xf>
    <xf numFmtId="39" fontId="5" fillId="0" borderId="0" xfId="0" applyNumberFormat="1" applyFont="1" applyFill="1" applyAlignment="1">
      <alignment/>
    </xf>
    <xf numFmtId="39" fontId="0" fillId="0" borderId="0" xfId="0" applyNumberFormat="1" applyFill="1" applyAlignment="1">
      <alignment/>
    </xf>
    <xf numFmtId="43" fontId="0" fillId="0" borderId="13" xfId="42" applyFont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0" fillId="0" borderId="19" xfId="0" applyNumberFormat="1" applyFill="1" applyBorder="1" applyAlignment="1">
      <alignment horizontal="left" wrapText="1"/>
    </xf>
    <xf numFmtId="49" fontId="0" fillId="0" borderId="20" xfId="0" applyNumberFormat="1" applyFill="1" applyBorder="1" applyAlignment="1">
      <alignment horizontal="left" wrapText="1"/>
    </xf>
    <xf numFmtId="49" fontId="0" fillId="0" borderId="21" xfId="0" applyNumberForma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NINV03CO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CO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PT03KY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"/>
      <sheetName val="BIG SANDY PM"/>
      <sheetName val="AP DIST CONTROL"/>
    </sheetNames>
    <sheetDataSet>
      <sheetData sheetId="0">
        <row r="6">
          <cell r="L6">
            <v>3649440.49</v>
          </cell>
          <cell r="M6">
            <v>0</v>
          </cell>
          <cell r="O6">
            <v>0</v>
          </cell>
          <cell r="P6">
            <v>0</v>
          </cell>
        </row>
      </sheetData>
      <sheetData sheetId="1">
        <row r="6">
          <cell r="L6">
            <v>3684624.97</v>
          </cell>
          <cell r="M6">
            <v>0</v>
          </cell>
          <cell r="O6">
            <v>0</v>
          </cell>
          <cell r="P6">
            <v>0</v>
          </cell>
        </row>
      </sheetData>
      <sheetData sheetId="2">
        <row r="3">
          <cell r="A3" t="str">
            <v>APRIL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NINVOICED"/>
      <sheetName val="INPUT"/>
      <sheetName val="FDR INPUT"/>
      <sheetName val="EST REC INPUT"/>
      <sheetName val="EST REC EOM"/>
      <sheetName val="RESET"/>
      <sheetName val="RESET DETAIL"/>
      <sheetName val="CONTROL"/>
    </sheetNames>
    <sheetDataSet>
      <sheetData sheetId="0">
        <row r="10">
          <cell r="G10">
            <v>20837.83</v>
          </cell>
          <cell r="H10">
            <v>0</v>
          </cell>
          <cell r="I10">
            <v>4690453.129999999</v>
          </cell>
          <cell r="J1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NS INVENTORY"/>
      <sheetName val="CONTROL"/>
    </sheetNames>
    <sheetDataSet>
      <sheetData sheetId="1">
        <row r="9">
          <cell r="B9">
            <v>110681.64</v>
          </cell>
        </row>
        <row r="10">
          <cell r="B1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  <sheetDataSet>
      <sheetData sheetId="14">
        <row r="23">
          <cell r="D23">
            <v>-3705462.8</v>
          </cell>
          <cell r="E23">
            <v>0.01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</row>
        <row r="63">
          <cell r="D63">
            <v>0</v>
          </cell>
          <cell r="E63">
            <v>0</v>
          </cell>
          <cell r="G63">
            <v>0</v>
          </cell>
          <cell r="H63">
            <v>0</v>
          </cell>
        </row>
      </sheetData>
      <sheetData sheetId="15">
        <row r="32">
          <cell r="D32">
            <v>0</v>
          </cell>
          <cell r="E32">
            <v>0</v>
          </cell>
        </row>
        <row r="60">
          <cell r="E60">
            <v>0</v>
          </cell>
          <cell r="G60">
            <v>0</v>
          </cell>
        </row>
        <row r="61">
          <cell r="D61">
            <v>0</v>
          </cell>
          <cell r="F61">
            <v>0</v>
          </cell>
          <cell r="G61">
            <v>0</v>
          </cell>
          <cell r="H61">
            <v>0</v>
          </cell>
        </row>
        <row r="90">
          <cell r="D90">
            <v>0</v>
          </cell>
          <cell r="H90">
            <v>0</v>
          </cell>
        </row>
      </sheetData>
      <sheetData sheetId="16">
        <row r="23">
          <cell r="E23">
            <v>110681.64</v>
          </cell>
          <cell r="M23">
            <v>8319055.79</v>
          </cell>
        </row>
        <row r="43">
          <cell r="M43">
            <v>0.01</v>
          </cell>
        </row>
      </sheetData>
      <sheetData sheetId="17">
        <row r="32">
          <cell r="E32">
            <v>0</v>
          </cell>
          <cell r="M32">
            <v>0</v>
          </cell>
        </row>
        <row r="61">
          <cell r="M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S85"/>
  <sheetViews>
    <sheetView tabSelected="1" zoomScalePageLayoutView="0" workbookViewId="0" topLeftCell="A1">
      <selection activeCell="A40" sqref="A40"/>
    </sheetView>
  </sheetViews>
  <sheetFormatPr defaultColWidth="9.140625" defaultRowHeight="12.75"/>
  <cols>
    <col min="1" max="1" width="29.7109375" style="0" bestFit="1" customWidth="1"/>
    <col min="2" max="2" width="18.421875" style="0" bestFit="1" customWidth="1"/>
    <col min="3" max="3" width="18.57421875" style="0" bestFit="1" customWidth="1"/>
    <col min="4" max="4" width="15.7109375" style="0" customWidth="1"/>
    <col min="5" max="5" width="16.57421875" style="0" bestFit="1" customWidth="1"/>
    <col min="6" max="7" width="16.7109375" style="0" bestFit="1" customWidth="1"/>
    <col min="8" max="8" width="14.7109375" style="0" customWidth="1"/>
    <col min="9" max="9" width="14.57421875" style="0" customWidth="1"/>
    <col min="10" max="10" width="14.8515625" style="0" bestFit="1" customWidth="1"/>
    <col min="11" max="11" width="12.8515625" style="0" customWidth="1"/>
    <col min="12" max="12" width="13.28125" style="0" customWidth="1"/>
  </cols>
  <sheetData>
    <row r="1" ht="12.75">
      <c r="A1">
        <v>0</v>
      </c>
    </row>
    <row r="2" spans="1:12" ht="12.75">
      <c r="A2" s="69" t="s">
        <v>44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2.75">
      <c r="A4" s="70" t="str">
        <f>'[1]AP DIST CONTROL'!$A$3:$B$3</f>
        <v>APRIL 2014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68"/>
      <c r="B7" s="68"/>
      <c r="C7" s="68"/>
      <c r="D7" s="68"/>
      <c r="E7" s="68"/>
      <c r="F7" s="68"/>
      <c r="G7" s="12"/>
      <c r="H7" s="12"/>
    </row>
    <row r="8" spans="1:11" ht="12.75">
      <c r="A8" s="2"/>
      <c r="B8" s="2"/>
      <c r="C8" s="1"/>
      <c r="D8" s="1"/>
      <c r="E8">
        <v>0</v>
      </c>
      <c r="K8" s="9"/>
    </row>
    <row r="9" spans="1:11" ht="12.75">
      <c r="A9" s="3"/>
      <c r="B9" s="4" t="s">
        <v>3</v>
      </c>
      <c r="C9" s="4" t="s">
        <v>3</v>
      </c>
      <c r="D9" s="4" t="s">
        <v>1</v>
      </c>
      <c r="K9" s="4"/>
    </row>
    <row r="10" spans="1:11" ht="13.5" thickBot="1">
      <c r="A10" s="20" t="s">
        <v>0</v>
      </c>
      <c r="B10" s="20" t="s">
        <v>4</v>
      </c>
      <c r="C10" s="20" t="s">
        <v>5</v>
      </c>
      <c r="D10" s="20" t="s">
        <v>6</v>
      </c>
      <c r="K10" s="5"/>
    </row>
    <row r="11" spans="1:11" ht="12.75">
      <c r="A11" t="s">
        <v>45</v>
      </c>
      <c r="B11" s="37">
        <f>'[4]RECPT INPUT SPOT'!$D$32+'[4]RECPT INPUT CONT'!$D$23</f>
        <v>-3705462.8</v>
      </c>
      <c r="C11" s="37">
        <f>'[4]RECPT INPUT CONT'!$E$23+'[4]RECPT INPUT SPOT'!$E$32</f>
        <v>0.01</v>
      </c>
      <c r="D11" s="36">
        <f>SUM(B11:C11)</f>
        <v>-3705462.79</v>
      </c>
      <c r="K11" s="6"/>
    </row>
    <row r="12" spans="2:4" ht="12.75">
      <c r="B12" s="23"/>
      <c r="C12" s="23"/>
      <c r="D12" s="23"/>
    </row>
    <row r="13" spans="2:4" ht="12.75">
      <c r="B13" s="23"/>
      <c r="C13" s="23"/>
      <c r="D13" s="23"/>
    </row>
    <row r="14" spans="1:10" ht="12.75">
      <c r="A14" s="13" t="s">
        <v>26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3"/>
      <c r="B15" s="4" t="s">
        <v>69</v>
      </c>
      <c r="C15" s="4"/>
      <c r="D15" s="4" t="s">
        <v>33</v>
      </c>
      <c r="E15" s="4"/>
      <c r="F15" s="4" t="s">
        <v>42</v>
      </c>
      <c r="G15" s="4"/>
      <c r="H15" s="4"/>
      <c r="I15" s="4"/>
      <c r="J15" s="4" t="s">
        <v>1</v>
      </c>
    </row>
    <row r="16" spans="1:10" ht="13.5" thickBot="1">
      <c r="A16" s="20" t="s">
        <v>0</v>
      </c>
      <c r="B16" s="20" t="s">
        <v>70</v>
      </c>
      <c r="C16" s="20"/>
      <c r="D16" s="20" t="s">
        <v>18</v>
      </c>
      <c r="E16" s="20" t="s">
        <v>68</v>
      </c>
      <c r="F16" s="20" t="s">
        <v>43</v>
      </c>
      <c r="G16" s="20"/>
      <c r="H16" s="20"/>
      <c r="I16" s="20"/>
      <c r="J16" s="20" t="s">
        <v>18</v>
      </c>
    </row>
    <row r="17" spans="1:10" ht="12.75">
      <c r="A17" t="s">
        <v>45</v>
      </c>
      <c r="B17" s="26">
        <f>+'[4]RECPT INPUT CONT'!$D$43+'[4]RECPT INPUT SPOT'!$D$61</f>
        <v>0</v>
      </c>
      <c r="C17" s="26">
        <v>0</v>
      </c>
      <c r="D17" s="26">
        <f>+'[4]RECPT INPUT CONT'!$F$43+'[4]RECPT INPUT SPOT'!$F$61</f>
        <v>0</v>
      </c>
      <c r="E17" s="26">
        <f>+'[4]RECPT INPUT CONT'!$G$43+'[4]RECPT INPUT SPOT'!$G$61</f>
        <v>0</v>
      </c>
      <c r="F17" s="26">
        <f>+'[4]RECPT INPUT CONT'!$H$43+'[4]RECPT INPUT SPOT'!$H$61</f>
        <v>0</v>
      </c>
      <c r="G17" s="62"/>
      <c r="H17" s="38"/>
      <c r="I17" s="38"/>
      <c r="J17" s="8">
        <f>SUM(B17:I17)</f>
        <v>0</v>
      </c>
    </row>
    <row r="18" spans="2:10" ht="12.75">
      <c r="B18" s="23"/>
      <c r="C18" s="23"/>
      <c r="D18" s="23"/>
      <c r="E18" s="57"/>
      <c r="F18" s="23"/>
      <c r="G18" s="23"/>
      <c r="H18" s="23"/>
      <c r="I18" s="23"/>
      <c r="J18" s="23"/>
    </row>
    <row r="20" spans="1:12" ht="12.75">
      <c r="A20" s="13" t="s">
        <v>27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0" ht="12.75">
      <c r="A21" s="3"/>
      <c r="B21" s="4" t="s">
        <v>7</v>
      </c>
      <c r="C21" s="4" t="s">
        <v>9</v>
      </c>
      <c r="D21" s="4"/>
      <c r="E21" s="4" t="s">
        <v>42</v>
      </c>
      <c r="F21" s="4" t="s">
        <v>33</v>
      </c>
      <c r="G21" s="4"/>
      <c r="H21" s="4"/>
      <c r="I21" s="4"/>
      <c r="J21" s="4" t="s">
        <v>1</v>
      </c>
    </row>
    <row r="22" spans="1:10" ht="13.5" thickBot="1">
      <c r="A22" s="20" t="s">
        <v>0</v>
      </c>
      <c r="B22" s="20" t="s">
        <v>8</v>
      </c>
      <c r="C22" s="20" t="s">
        <v>10</v>
      </c>
      <c r="D22" s="20"/>
      <c r="E22" s="20" t="s">
        <v>43</v>
      </c>
      <c r="F22" s="20" t="s">
        <v>32</v>
      </c>
      <c r="G22" s="20"/>
      <c r="H22" s="20"/>
      <c r="I22" s="20"/>
      <c r="J22" s="20" t="s">
        <v>32</v>
      </c>
    </row>
    <row r="23" spans="1:10" ht="12.75">
      <c r="A23" t="s">
        <v>45</v>
      </c>
      <c r="B23" s="26">
        <f>+'[4]RECPT INPUT CONT'!$D$63+'[4]RECPT INPUT SPOT'!$D$90</f>
        <v>0</v>
      </c>
      <c r="C23" s="26">
        <f>+'[4]RECPT INPUT CONT'!$E$63+'[4]RECPT INPUT SPOT'!$E$60</f>
        <v>0</v>
      </c>
      <c r="D23" s="26">
        <v>0</v>
      </c>
      <c r="E23" s="26">
        <f>+'[4]RECPT INPUT CONT'!$G$63+'[4]RECPT INPUT SPOT'!$G$60</f>
        <v>0</v>
      </c>
      <c r="F23" s="26">
        <f>+'[4]RECPT INPUT CONT'!$H$63+'[4]RECPT INPUT SPOT'!$H$90</f>
        <v>0</v>
      </c>
      <c r="G23" s="38"/>
      <c r="H23" s="38"/>
      <c r="I23" s="38"/>
      <c r="J23" s="8">
        <f>SUM(B23:I23)</f>
        <v>0</v>
      </c>
    </row>
    <row r="25" ht="13.5" thickBot="1"/>
    <row r="26" spans="1:4" ht="12.75">
      <c r="A26" s="14" t="s">
        <v>13</v>
      </c>
      <c r="B26" s="15"/>
      <c r="C26" s="15"/>
      <c r="D26" s="16"/>
    </row>
    <row r="27" spans="1:4" ht="12.75">
      <c r="A27" s="17"/>
      <c r="B27" s="5" t="s">
        <v>11</v>
      </c>
      <c r="C27" s="5" t="s">
        <v>14</v>
      </c>
      <c r="D27" s="11"/>
    </row>
    <row r="28" spans="1:4" ht="13.5" thickBot="1">
      <c r="A28" s="21" t="s">
        <v>0</v>
      </c>
      <c r="B28" s="20" t="s">
        <v>12</v>
      </c>
      <c r="C28" s="20">
        <v>0</v>
      </c>
      <c r="D28" s="22" t="s">
        <v>1</v>
      </c>
    </row>
    <row r="29" spans="1:4" ht="12.75">
      <c r="A29" s="19" t="s">
        <v>45</v>
      </c>
      <c r="B29" s="39"/>
      <c r="C29" s="39"/>
      <c r="D29" s="40"/>
    </row>
    <row r="30" spans="1:4" ht="12.75">
      <c r="A30" s="19"/>
      <c r="B30" s="39"/>
      <c r="C30" s="39"/>
      <c r="D30" s="40"/>
    </row>
    <row r="31" spans="1:4" ht="12.75">
      <c r="A31" s="19"/>
      <c r="B31" s="39"/>
      <c r="C31" s="39"/>
      <c r="D31" s="40"/>
    </row>
    <row r="32" spans="1:4" ht="12.75">
      <c r="A32" s="19">
        <v>0</v>
      </c>
      <c r="B32" s="39"/>
      <c r="C32" s="39"/>
      <c r="D32" s="40"/>
    </row>
    <row r="33" spans="1:4" ht="12.75">
      <c r="A33" s="19"/>
      <c r="B33" s="39"/>
      <c r="C33" s="39"/>
      <c r="D33" s="40"/>
    </row>
    <row r="34" spans="1:4" ht="12.75">
      <c r="A34" s="19"/>
      <c r="B34" s="39"/>
      <c r="C34" s="39"/>
      <c r="D34" s="40"/>
    </row>
    <row r="35" spans="1:4" ht="13.5" thickBot="1">
      <c r="A35" s="18" t="s">
        <v>1</v>
      </c>
      <c r="B35" s="41"/>
      <c r="C35" s="41"/>
      <c r="D35" s="42"/>
    </row>
    <row r="36" spans="1:4" ht="12.75">
      <c r="A36" s="6"/>
      <c r="B36" s="23"/>
      <c r="C36" s="23"/>
      <c r="D36" s="23"/>
    </row>
    <row r="37" ht="13.5" thickBot="1"/>
    <row r="38" spans="1:2" ht="12.75">
      <c r="A38" s="14" t="s">
        <v>59</v>
      </c>
      <c r="B38" s="16"/>
    </row>
    <row r="39" spans="1:2" ht="12.75">
      <c r="A39" s="34">
        <v>0</v>
      </c>
      <c r="B39" s="35">
        <v>0</v>
      </c>
    </row>
    <row r="40" spans="1:2" ht="15.75" thickBot="1">
      <c r="A40" s="18" t="s">
        <v>45</v>
      </c>
      <c r="B40" s="63">
        <v>8319055.8</v>
      </c>
    </row>
    <row r="41" ht="12.75">
      <c r="C41">
        <v>0</v>
      </c>
    </row>
    <row r="42" ht="12.75">
      <c r="C42">
        <v>0</v>
      </c>
    </row>
    <row r="49" ht="12.75">
      <c r="A49" t="str">
        <f ca="1">CELL("FILENAME")</f>
        <v>G:\internal\FuelContractAccounting\Fuel New\KP\CURRENT MITCHELL\[FR03PAGE24SEND.xls]BIG SANDY</v>
      </c>
    </row>
    <row r="81" spans="1:123" s="3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</row>
    <row r="82" spans="1:123" s="3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</row>
    <row r="84" spans="1:123" s="10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</row>
    <row r="85" spans="1:123" s="10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</row>
  </sheetData>
  <sheetProtection/>
  <mergeCells count="4">
    <mergeCell ref="A7:F7"/>
    <mergeCell ref="A2:L2"/>
    <mergeCell ref="A3:L3"/>
    <mergeCell ref="A4:L4"/>
  </mergeCells>
  <printOptions horizontalCentered="1" verticalCentered="1"/>
  <pageMargins left="0.25" right="0.25" top="0.65" bottom="0.68" header="0.5" footer="0.5"/>
  <pageSetup horizontalDpi="600" verticalDpi="600" orientation="landscape" scale="48" r:id="rId1"/>
  <headerFooter alignWithMargins="0">
    <oddFooter>&amp;L&amp;D  &amp;T&amp;C&amp;F  &amp;A&amp;RBE</oddFooter>
  </headerFooter>
  <rowBreaks count="1" manualBreakCount="1">
    <brk id="5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6.7109375" style="0" bestFit="1" customWidth="1"/>
    <col min="2" max="6" width="15.7109375" style="0" customWidth="1"/>
    <col min="7" max="7" width="10.28125" style="0" bestFit="1" customWidth="1"/>
  </cols>
  <sheetData>
    <row r="1" spans="1:6" ht="12.75">
      <c r="A1" s="69" t="s">
        <v>44</v>
      </c>
      <c r="B1" s="69"/>
      <c r="C1" s="69"/>
      <c r="D1" s="69"/>
      <c r="E1" s="69"/>
      <c r="F1" s="69"/>
    </row>
    <row r="2" spans="1:6" ht="12.75">
      <c r="A2" s="69" t="s">
        <v>46</v>
      </c>
      <c r="B2" s="69"/>
      <c r="C2" s="69"/>
      <c r="D2" s="69"/>
      <c r="E2" s="69"/>
      <c r="F2" s="69"/>
    </row>
    <row r="3" spans="1:6" ht="12.75">
      <c r="A3" s="71" t="str">
        <f>+INPUT!A4</f>
        <v>APRIL 2014</v>
      </c>
      <c r="B3" s="71"/>
      <c r="C3" s="71"/>
      <c r="D3" s="71"/>
      <c r="E3" s="71"/>
      <c r="F3" s="71"/>
    </row>
    <row r="5" spans="1:7" ht="12.75">
      <c r="A5" s="3"/>
      <c r="B5" s="4" t="s">
        <v>17</v>
      </c>
      <c r="C5" s="3"/>
      <c r="D5" s="3"/>
      <c r="E5" s="3"/>
      <c r="F5" s="3"/>
      <c r="G5" s="3"/>
    </row>
    <row r="6" spans="1:6" ht="13.5" thickBot="1">
      <c r="A6" s="20" t="s">
        <v>15</v>
      </c>
      <c r="B6" s="20" t="s">
        <v>16</v>
      </c>
      <c r="C6" s="20" t="s">
        <v>19</v>
      </c>
      <c r="D6" s="20" t="s">
        <v>20</v>
      </c>
      <c r="E6" s="20" t="s">
        <v>21</v>
      </c>
      <c r="F6" s="20" t="s">
        <v>22</v>
      </c>
    </row>
    <row r="7" spans="2:6" ht="12.75">
      <c r="B7" s="24"/>
      <c r="C7" s="10"/>
      <c r="D7" s="10"/>
      <c r="E7" s="8"/>
      <c r="F7" s="24"/>
    </row>
    <row r="8" spans="1:6" ht="12.75">
      <c r="A8" t="s">
        <v>24</v>
      </c>
      <c r="B8" s="24"/>
      <c r="C8" s="26">
        <f>ROUND(+'[1]BIG SANDY CM'!$L$6+'[1]BIG SANDY CM'!$M$6+'[1]BIG SANDY PM'!$L$6+'[1]BIG SANDY PM'!$M$6,2)</f>
        <v>7334065.46</v>
      </c>
      <c r="D8" s="64">
        <f>ROUND(+'[1]BIG SANDY CM'!$O$6+'[1]BIG SANDY CM'!$P$6+'[1]BIG SANDY PM'!$O$6+'[1]BIG SANDY PM'!$P$6,2)</f>
        <v>0</v>
      </c>
      <c r="E8" s="8">
        <f>ROUND(SUM(C8:D8),2)</f>
        <v>7334065.46</v>
      </c>
      <c r="F8" s="24"/>
    </row>
    <row r="9" spans="2:6" ht="12.75">
      <c r="B9" s="24"/>
      <c r="C9" s="10"/>
      <c r="D9" s="10"/>
      <c r="E9" s="8"/>
      <c r="F9" s="24"/>
    </row>
    <row r="10" spans="1:6" ht="12.75">
      <c r="A10" t="s">
        <v>23</v>
      </c>
      <c r="B10" s="24"/>
      <c r="C10" s="26">
        <v>0</v>
      </c>
      <c r="D10" s="26">
        <v>0</v>
      </c>
      <c r="E10" s="8">
        <f>SUM(C10:D10)</f>
        <v>0</v>
      </c>
      <c r="F10" s="24"/>
    </row>
    <row r="11" spans="2:6" ht="12.75">
      <c r="B11" s="24"/>
      <c r="C11" s="10"/>
      <c r="D11" s="10"/>
      <c r="E11" s="8"/>
      <c r="F11" s="24"/>
    </row>
    <row r="12" spans="1:6" ht="12.75">
      <c r="A12" t="s">
        <v>25</v>
      </c>
      <c r="B12" s="24"/>
      <c r="C12" s="10">
        <f>+INPUT!J17</f>
        <v>0</v>
      </c>
      <c r="D12" s="65">
        <f>+INPUT!J23</f>
        <v>0</v>
      </c>
      <c r="E12" s="8">
        <f>SUM(C12:D12)</f>
        <v>0</v>
      </c>
      <c r="F12" s="24"/>
    </row>
    <row r="13" spans="2:6" ht="12.75">
      <c r="B13" s="24"/>
      <c r="C13" s="10"/>
      <c r="D13" s="10"/>
      <c r="E13" s="8"/>
      <c r="F13" s="24"/>
    </row>
    <row r="14" spans="1:6" ht="12.75">
      <c r="A14" t="s">
        <v>4</v>
      </c>
      <c r="B14" s="24"/>
      <c r="C14" s="26">
        <f>ROUND(+'[2]UNINVOICED'!$I$10,2)</f>
        <v>4690453.13</v>
      </c>
      <c r="D14" s="26">
        <f>ROUND(+'[2]UNINVOICED'!$J$10,2)</f>
        <v>0</v>
      </c>
      <c r="E14" s="8">
        <f>SUM(C14:D14)</f>
        <v>4690453.13</v>
      </c>
      <c r="F14" s="24"/>
    </row>
    <row r="15" spans="2:6" ht="12.75">
      <c r="B15" s="24"/>
      <c r="C15" s="10"/>
      <c r="D15" s="10"/>
      <c r="E15" s="8"/>
      <c r="F15" s="24"/>
    </row>
    <row r="16" spans="1:6" ht="12.75">
      <c r="A16" t="s">
        <v>28</v>
      </c>
      <c r="B16" s="24"/>
      <c r="C16" s="10">
        <f>ROUND(+INPUT!B11,2)</f>
        <v>-3705462.8</v>
      </c>
      <c r="D16" s="10">
        <f>ROUND(+INPUT!C11,2)</f>
        <v>0.01</v>
      </c>
      <c r="E16" s="8">
        <f>ROUND(SUM(C16:D16),2)</f>
        <v>-3705462.79</v>
      </c>
      <c r="F16" s="24"/>
    </row>
    <row r="17" spans="2:6" ht="12.75">
      <c r="B17" s="24"/>
      <c r="C17" s="10"/>
      <c r="D17" s="10"/>
      <c r="E17" s="8"/>
      <c r="F17" s="24"/>
    </row>
    <row r="18" spans="1:6" ht="12.75">
      <c r="A18" t="s">
        <v>31</v>
      </c>
      <c r="B18" s="24"/>
      <c r="C18" s="26">
        <v>0</v>
      </c>
      <c r="D18" s="26">
        <v>0</v>
      </c>
      <c r="E18" s="8">
        <f>SUM(C18:D18)</f>
        <v>0</v>
      </c>
      <c r="F18" s="24"/>
    </row>
    <row r="19" spans="2:6" ht="12.75">
      <c r="B19" s="24"/>
      <c r="C19" s="10"/>
      <c r="D19" s="10"/>
      <c r="E19" s="8"/>
      <c r="F19" s="24"/>
    </row>
    <row r="20" spans="1:6" ht="12.75">
      <c r="A20" t="s">
        <v>29</v>
      </c>
      <c r="B20" s="24"/>
      <c r="C20" s="26">
        <v>0</v>
      </c>
      <c r="D20" s="26">
        <v>0</v>
      </c>
      <c r="E20" s="8">
        <f>SUM(C20:D20)</f>
        <v>0</v>
      </c>
      <c r="F20" s="24"/>
    </row>
    <row r="21" spans="2:6" ht="12.75">
      <c r="B21" s="24"/>
      <c r="C21" s="10"/>
      <c r="D21" s="10"/>
      <c r="E21" s="8"/>
      <c r="F21" s="24"/>
    </row>
    <row r="22" spans="1:6" ht="13.5" thickBot="1">
      <c r="A22" t="s">
        <v>30</v>
      </c>
      <c r="B22" s="25">
        <f>+'[3]TONS INVENTORY'!$B$9+'[3]TONS INVENTORY'!$B$10</f>
        <v>110681.64</v>
      </c>
      <c r="C22" s="7">
        <f>ROUND(SUM(C7:C21),2)</f>
        <v>8319055.79</v>
      </c>
      <c r="D22" s="7">
        <f>ROUND(SUM(D7:D21),2)</f>
        <v>0.01</v>
      </c>
      <c r="E22" s="7">
        <f>ROUND(SUM(E7:E21),2)</f>
        <v>8319055.8</v>
      </c>
      <c r="F22" s="7">
        <f>ROUND(E22/B22,2)</f>
        <v>75.16</v>
      </c>
    </row>
    <row r="23" ht="13.5" thickTop="1"/>
    <row r="25" spans="3:5" ht="12.75">
      <c r="C25" s="10"/>
      <c r="D25" s="10"/>
      <c r="E25" s="10"/>
    </row>
    <row r="30" ht="12.75">
      <c r="A30" t="str">
        <f ca="1">CELL("FILENAME")</f>
        <v>G:\internal\FuelContractAccounting\Fuel New\KP\CURRENT MITCHELL\[FR03PAGE24SEND.xls]BIG SANDY</v>
      </c>
    </row>
  </sheetData>
  <sheetProtection/>
  <mergeCells count="3">
    <mergeCell ref="A1:F1"/>
    <mergeCell ref="A2:F2"/>
    <mergeCell ref="A3:F3"/>
  </mergeCells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Footer>&amp;L&amp;D  &amp;T&amp;C&amp;F 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3.28125" style="0" bestFit="1" customWidth="1"/>
    <col min="2" max="2" width="18.421875" style="0" bestFit="1" customWidth="1"/>
    <col min="3" max="3" width="21.28125" style="0" bestFit="1" customWidth="1"/>
    <col min="4" max="4" width="17.57421875" style="0" bestFit="1" customWidth="1"/>
    <col min="5" max="5" width="16.8515625" style="0" bestFit="1" customWidth="1"/>
    <col min="6" max="6" width="14.00390625" style="0" customWidth="1"/>
    <col min="7" max="7" width="13.00390625" style="0" customWidth="1"/>
    <col min="8" max="8" width="15.421875" style="0" customWidth="1"/>
    <col min="9" max="9" width="14.57421875" style="0" customWidth="1"/>
  </cols>
  <sheetData>
    <row r="1" spans="1:9" ht="12.75">
      <c r="A1" s="69" t="s">
        <v>44</v>
      </c>
      <c r="B1" s="69"/>
      <c r="C1" s="69"/>
      <c r="D1" s="69"/>
      <c r="E1" s="69"/>
      <c r="F1" s="69"/>
      <c r="G1" s="69"/>
      <c r="H1" s="69"/>
      <c r="I1" s="69"/>
    </row>
    <row r="2" spans="1:9" ht="12.75">
      <c r="A2" s="69" t="s">
        <v>38</v>
      </c>
      <c r="B2" s="69"/>
      <c r="C2" s="69"/>
      <c r="D2" s="69"/>
      <c r="E2" s="69"/>
      <c r="F2" s="69"/>
      <c r="G2" s="69"/>
      <c r="H2" s="69"/>
      <c r="I2" s="69"/>
    </row>
    <row r="3" spans="1:9" ht="12.75">
      <c r="A3" s="71" t="str">
        <f>+INPUT!A4</f>
        <v>APRIL 2014</v>
      </c>
      <c r="B3" s="71"/>
      <c r="C3" s="71"/>
      <c r="D3" s="71"/>
      <c r="E3" s="71"/>
      <c r="F3" s="71"/>
      <c r="G3" s="71"/>
      <c r="H3" s="71"/>
      <c r="I3" s="71"/>
    </row>
    <row r="6" spans="1:5" ht="13.5" thickBot="1">
      <c r="A6" s="3"/>
      <c r="B6" s="4" t="s">
        <v>34</v>
      </c>
      <c r="C6" s="4" t="s">
        <v>34</v>
      </c>
      <c r="D6" s="4"/>
      <c r="E6" s="49" t="s">
        <v>39</v>
      </c>
    </row>
    <row r="7" spans="1:9" ht="13.5" thickBot="1">
      <c r="A7" s="20" t="s">
        <v>0</v>
      </c>
      <c r="B7" s="20" t="s">
        <v>35</v>
      </c>
      <c r="C7" s="20" t="s">
        <v>36</v>
      </c>
      <c r="D7" s="20" t="s">
        <v>37</v>
      </c>
      <c r="E7" s="50" t="s">
        <v>40</v>
      </c>
      <c r="F7" s="74" t="s">
        <v>52</v>
      </c>
      <c r="G7" s="75"/>
      <c r="H7" s="75"/>
      <c r="I7" s="76"/>
    </row>
    <row r="8" spans="1:9" ht="27" customHeight="1" thickBot="1">
      <c r="A8" t="s">
        <v>45</v>
      </c>
      <c r="B8" s="8">
        <f>+'BIG SANDY'!F22</f>
        <v>75.16</v>
      </c>
      <c r="C8" s="27">
        <v>73.15</v>
      </c>
      <c r="D8" s="8">
        <f>+B8-C8</f>
        <v>2.009999999999991</v>
      </c>
      <c r="E8" s="51">
        <f>ROUND(D8/C8,2)</f>
        <v>0.03</v>
      </c>
      <c r="F8" s="77" t="s">
        <v>65</v>
      </c>
      <c r="G8" s="78"/>
      <c r="H8" s="78"/>
      <c r="I8" s="79"/>
    </row>
    <row r="9" spans="6:9" ht="12.75">
      <c r="F9" s="15"/>
      <c r="G9" s="15"/>
      <c r="H9" s="15"/>
      <c r="I9" s="15"/>
    </row>
    <row r="10" ht="12.75">
      <c r="E10" s="48"/>
    </row>
    <row r="12" ht="12.75">
      <c r="A12" s="28" t="s">
        <v>41</v>
      </c>
    </row>
    <row r="15" spans="1:9" ht="12.75">
      <c r="A15" s="69" t="s">
        <v>44</v>
      </c>
      <c r="B15" s="69"/>
      <c r="C15" s="69"/>
      <c r="D15" s="69"/>
      <c r="E15" s="69"/>
      <c r="F15" s="69"/>
      <c r="G15" s="69"/>
      <c r="H15" s="69"/>
      <c r="I15" s="69"/>
    </row>
    <row r="16" spans="1:9" ht="12.75">
      <c r="A16" s="69" t="s">
        <v>53</v>
      </c>
      <c r="B16" s="69"/>
      <c r="C16" s="69"/>
      <c r="D16" s="69"/>
      <c r="E16" s="69"/>
      <c r="F16" s="69"/>
      <c r="G16" s="69"/>
      <c r="H16" s="69"/>
      <c r="I16" s="69"/>
    </row>
    <row r="17" spans="1:9" ht="12.75">
      <c r="A17" s="71" t="str">
        <f>+A3</f>
        <v>APRIL 2014</v>
      </c>
      <c r="B17" s="71"/>
      <c r="C17" s="71"/>
      <c r="D17" s="71"/>
      <c r="E17" s="71"/>
      <c r="F17" s="71"/>
      <c r="G17" s="71"/>
      <c r="H17" s="71"/>
      <c r="I17" s="71"/>
    </row>
    <row r="20" spans="1:5" ht="13.5" thickBot="1">
      <c r="A20" s="3"/>
      <c r="B20" s="4" t="s">
        <v>48</v>
      </c>
      <c r="C20" s="4"/>
      <c r="D20" s="4" t="s">
        <v>50</v>
      </c>
      <c r="E20" s="53"/>
    </row>
    <row r="21" spans="1:9" ht="13.5" thickBot="1">
      <c r="A21" s="20" t="s">
        <v>0</v>
      </c>
      <c r="B21" s="20" t="s">
        <v>47</v>
      </c>
      <c r="C21" s="20" t="s">
        <v>49</v>
      </c>
      <c r="D21" s="20" t="s">
        <v>51</v>
      </c>
      <c r="E21" s="50" t="s">
        <v>37</v>
      </c>
      <c r="F21" s="74" t="s">
        <v>52</v>
      </c>
      <c r="G21" s="75"/>
      <c r="H21" s="75"/>
      <c r="I21" s="76"/>
    </row>
    <row r="22" spans="1:9" ht="13.5" thickBot="1">
      <c r="A22" t="s">
        <v>45</v>
      </c>
      <c r="B22" s="8">
        <f>+'[1]BIG SANDY PM'!$L$6+'[1]BIG SANDY PM'!$M$6</f>
        <v>3684624.97</v>
      </c>
      <c r="C22" s="8">
        <f>+INPUT!B11</f>
        <v>-3705462.8</v>
      </c>
      <c r="D22" s="26">
        <f>+'[2]UNINVOICED'!$G$10</f>
        <v>20837.83</v>
      </c>
      <c r="E22" s="52">
        <f>SUM(B22:D22)</f>
        <v>3.92901711165905E-10</v>
      </c>
      <c r="F22" s="67" t="s">
        <v>71</v>
      </c>
      <c r="G22" s="32"/>
      <c r="H22" s="32"/>
      <c r="I22" s="33"/>
    </row>
    <row r="23" spans="6:9" ht="12.75">
      <c r="F23" s="66"/>
      <c r="G23" s="60"/>
      <c r="H23" s="15"/>
      <c r="I23" s="15"/>
    </row>
    <row r="25" spans="1:9" ht="12.75">
      <c r="A25" s="69" t="s">
        <v>44</v>
      </c>
      <c r="B25" s="69"/>
      <c r="C25" s="69"/>
      <c r="D25" s="69"/>
      <c r="E25" s="69"/>
      <c r="F25" s="69"/>
      <c r="G25" s="69"/>
      <c r="H25" s="69"/>
      <c r="I25" s="69"/>
    </row>
    <row r="26" spans="1:9" ht="12.75">
      <c r="A26" s="69" t="s">
        <v>54</v>
      </c>
      <c r="B26" s="69"/>
      <c r="C26" s="69"/>
      <c r="D26" s="69"/>
      <c r="E26" s="69"/>
      <c r="F26" s="69"/>
      <c r="G26" s="69"/>
      <c r="H26" s="69"/>
      <c r="I26" s="69"/>
    </row>
    <row r="27" spans="1:9" ht="12.75">
      <c r="A27" s="71" t="str">
        <f>+A3</f>
        <v>APRIL 2014</v>
      </c>
      <c r="B27" s="71"/>
      <c r="C27" s="71"/>
      <c r="D27" s="71"/>
      <c r="E27" s="71"/>
      <c r="F27" s="71"/>
      <c r="G27" s="71"/>
      <c r="H27" s="71"/>
      <c r="I27" s="71"/>
    </row>
    <row r="30" spans="1:5" ht="13.5" thickBot="1">
      <c r="A30" s="3"/>
      <c r="B30" s="4" t="s">
        <v>48</v>
      </c>
      <c r="C30" s="4"/>
      <c r="D30" s="4" t="s">
        <v>50</v>
      </c>
      <c r="E30" s="4"/>
    </row>
    <row r="31" spans="1:9" ht="13.5" thickBot="1">
      <c r="A31" s="20" t="s">
        <v>0</v>
      </c>
      <c r="B31" s="20" t="s">
        <v>47</v>
      </c>
      <c r="C31" s="20" t="s">
        <v>49</v>
      </c>
      <c r="D31" s="20" t="s">
        <v>51</v>
      </c>
      <c r="E31" s="50" t="s">
        <v>37</v>
      </c>
      <c r="F31" s="74" t="s">
        <v>52</v>
      </c>
      <c r="G31" s="75"/>
      <c r="H31" s="75"/>
      <c r="I31" s="76"/>
    </row>
    <row r="32" spans="1:9" ht="13.5" thickBot="1">
      <c r="A32" t="s">
        <v>45</v>
      </c>
      <c r="B32" s="26">
        <f>+'[1]BIG SANDY PM'!$O$6+'[1]BIG SANDY PM'!$P$6</f>
        <v>0</v>
      </c>
      <c r="C32" s="8">
        <f>+INPUT!C11</f>
        <v>0.01</v>
      </c>
      <c r="D32" s="26">
        <f>+'[2]UNINVOICED'!$H$10</f>
        <v>0</v>
      </c>
      <c r="E32" s="52">
        <f>SUM(B32:D32)</f>
        <v>0.01</v>
      </c>
      <c r="F32" s="31" t="s">
        <v>72</v>
      </c>
      <c r="G32" s="29"/>
      <c r="H32" s="29"/>
      <c r="I32" s="30"/>
    </row>
    <row r="33" spans="3:7" ht="13.5" thickBot="1">
      <c r="C33" s="59"/>
      <c r="F33" s="10"/>
      <c r="G33" s="61"/>
    </row>
    <row r="34" spans="1:5" ht="13.5" thickBot="1">
      <c r="A34" s="10"/>
      <c r="B34" s="10"/>
      <c r="C34" s="58"/>
      <c r="D34" s="56" t="s">
        <v>1</v>
      </c>
      <c r="E34" s="55">
        <f>+E32+E22</f>
        <v>0.010000000392901711</v>
      </c>
    </row>
    <row r="35" spans="1:9" ht="12.75">
      <c r="A35" s="69" t="s">
        <v>44</v>
      </c>
      <c r="B35" s="69"/>
      <c r="C35" s="69"/>
      <c r="D35" s="69"/>
      <c r="E35" s="69"/>
      <c r="F35" s="69"/>
      <c r="G35" s="69"/>
      <c r="H35" s="69"/>
      <c r="I35" s="69"/>
    </row>
    <row r="36" spans="1:9" ht="12.75">
      <c r="A36" s="69" t="s">
        <v>55</v>
      </c>
      <c r="B36" s="69"/>
      <c r="C36" s="69"/>
      <c r="D36" s="69"/>
      <c r="E36" s="69"/>
      <c r="F36" s="69"/>
      <c r="G36" s="69"/>
      <c r="H36" s="69"/>
      <c r="I36" s="69"/>
    </row>
    <row r="37" spans="1:9" ht="12.75">
      <c r="A37" s="71" t="str">
        <f>+A17</f>
        <v>APRIL 2014</v>
      </c>
      <c r="B37" s="71"/>
      <c r="C37" s="71"/>
      <c r="D37" s="71"/>
      <c r="E37" s="71"/>
      <c r="F37" s="71"/>
      <c r="G37" s="71"/>
      <c r="H37" s="71"/>
      <c r="I37" s="71"/>
    </row>
    <row r="40" spans="1:5" ht="13.5" thickBot="1">
      <c r="A40" s="3"/>
      <c r="B40" s="4" t="s">
        <v>56</v>
      </c>
      <c r="C40" s="4" t="s">
        <v>57</v>
      </c>
      <c r="D40" s="4"/>
      <c r="E40" s="4"/>
    </row>
    <row r="41" spans="1:9" ht="13.5" thickBot="1">
      <c r="A41" s="20" t="s">
        <v>0</v>
      </c>
      <c r="B41" s="20" t="s">
        <v>61</v>
      </c>
      <c r="C41" s="20" t="s">
        <v>58</v>
      </c>
      <c r="D41" s="50" t="s">
        <v>37</v>
      </c>
      <c r="E41" s="5"/>
      <c r="F41" s="74" t="s">
        <v>52</v>
      </c>
      <c r="G41" s="75"/>
      <c r="H41" s="75"/>
      <c r="I41" s="76"/>
    </row>
    <row r="42" spans="1:9" ht="13.5" thickBot="1">
      <c r="A42" t="s">
        <v>45</v>
      </c>
      <c r="B42" s="26">
        <f>ROUND(+'BIG SANDY'!E22,2)</f>
        <v>8319055.8</v>
      </c>
      <c r="C42" s="8">
        <f>+INPUT!B40</f>
        <v>8319055.8</v>
      </c>
      <c r="D42" s="52">
        <f>+B42-C42</f>
        <v>0</v>
      </c>
      <c r="E42" s="8"/>
      <c r="F42" s="31"/>
      <c r="G42" s="29"/>
      <c r="H42" s="29"/>
      <c r="I42" s="30"/>
    </row>
    <row r="46" ht="13.5" thickBot="1"/>
    <row r="47" spans="1:5" ht="12.75">
      <c r="A47" s="43"/>
      <c r="B47" s="15"/>
      <c r="C47" s="15"/>
      <c r="D47" s="15"/>
      <c r="E47" s="16"/>
    </row>
    <row r="48" spans="1:5" ht="12.75">
      <c r="A48" s="19" t="s">
        <v>64</v>
      </c>
      <c r="B48" s="6"/>
      <c r="C48" s="6"/>
      <c r="D48" s="6"/>
      <c r="E48" s="44"/>
    </row>
    <row r="49" spans="1:5" ht="12.75">
      <c r="A49" s="72" t="s">
        <v>66</v>
      </c>
      <c r="B49" s="73"/>
      <c r="C49" s="73"/>
      <c r="D49" s="73"/>
      <c r="E49" s="44"/>
    </row>
    <row r="50" spans="1:5" ht="12.75">
      <c r="A50" s="34"/>
      <c r="B50" s="5" t="s">
        <v>56</v>
      </c>
      <c r="C50" s="5" t="s">
        <v>60</v>
      </c>
      <c r="D50" s="5"/>
      <c r="E50" s="44"/>
    </row>
    <row r="51" spans="1:5" ht="13.5" thickBot="1">
      <c r="A51" s="21" t="s">
        <v>0</v>
      </c>
      <c r="B51" s="20" t="s">
        <v>61</v>
      </c>
      <c r="C51" s="20" t="s">
        <v>62</v>
      </c>
      <c r="D51" s="50" t="s">
        <v>37</v>
      </c>
      <c r="E51" s="44"/>
    </row>
    <row r="52" spans="1:5" ht="12.75">
      <c r="A52" s="19" t="s">
        <v>45</v>
      </c>
      <c r="B52" s="23">
        <f>+'BIG SANDY'!E22</f>
        <v>8319055.8</v>
      </c>
      <c r="C52" s="45">
        <f>+'[4]RECEIPTS CONT'!$M$23+'[4]RECEIPTS SPOT'!$M$32+'[4]RECEIPTS CONT'!$M$43+'[4]RECEIPTS SPOT'!$M$61</f>
        <v>8319055.8</v>
      </c>
      <c r="D52" s="54">
        <f>+B52-C52</f>
        <v>0</v>
      </c>
      <c r="E52" s="44"/>
    </row>
    <row r="53" spans="1:5" ht="12.75">
      <c r="A53" s="19"/>
      <c r="B53" s="6"/>
      <c r="C53" s="6"/>
      <c r="D53" s="6"/>
      <c r="E53" s="44"/>
    </row>
    <row r="54" spans="1:5" ht="12.75">
      <c r="A54" s="19"/>
      <c r="B54" s="6"/>
      <c r="C54" s="6"/>
      <c r="D54" s="6"/>
      <c r="E54" s="44"/>
    </row>
    <row r="55" spans="1:5" ht="12.75">
      <c r="A55" s="19"/>
      <c r="B55" s="6"/>
      <c r="C55" s="6"/>
      <c r="D55" s="6"/>
      <c r="E55" s="44"/>
    </row>
    <row r="56" spans="1:5" ht="12.75">
      <c r="A56" s="72" t="s">
        <v>67</v>
      </c>
      <c r="B56" s="73"/>
      <c r="C56" s="73"/>
      <c r="D56" s="73"/>
      <c r="E56" s="44"/>
    </row>
    <row r="57" spans="2:5" ht="12.75">
      <c r="B57" s="5" t="s">
        <v>56</v>
      </c>
      <c r="C57" s="5" t="s">
        <v>60</v>
      </c>
      <c r="D57" s="5"/>
      <c r="E57" s="44"/>
    </row>
    <row r="58" spans="1:5" ht="13.5" thickBot="1">
      <c r="A58" s="21" t="s">
        <v>0</v>
      </c>
      <c r="B58" s="20" t="s">
        <v>16</v>
      </c>
      <c r="C58" s="20" t="s">
        <v>63</v>
      </c>
      <c r="D58" s="50" t="s">
        <v>37</v>
      </c>
      <c r="E58" s="44"/>
    </row>
    <row r="59" spans="1:5" ht="12.75">
      <c r="A59" s="19" t="s">
        <v>45</v>
      </c>
      <c r="B59" s="23">
        <f>+'BIG SANDY'!B22</f>
        <v>110681.64</v>
      </c>
      <c r="C59" s="45">
        <f>+'[4]RECEIPTS CONT'!$E$23+'[4]RECEIPTS SPOT'!$E$32</f>
        <v>110681.64</v>
      </c>
      <c r="D59" s="54">
        <f>+B59-C59</f>
        <v>0</v>
      </c>
      <c r="E59" s="44"/>
    </row>
    <row r="60" spans="1:5" ht="12.75">
      <c r="A60" s="19"/>
      <c r="B60" s="6"/>
      <c r="C60" s="6"/>
      <c r="D60" s="6"/>
      <c r="E60" s="44"/>
    </row>
    <row r="61" spans="1:5" ht="13.5" thickBot="1">
      <c r="A61" s="18"/>
      <c r="B61" s="46"/>
      <c r="C61" s="46"/>
      <c r="D61" s="46"/>
      <c r="E61" s="47"/>
    </row>
    <row r="63" ht="12.75">
      <c r="A63" t="str">
        <f ca="1">CELL("FILENAME")</f>
        <v>G:\internal\FuelContractAccounting\Fuel New\KP\CURRENT MITCHELL\[FR03PAGE24SEND.xls]BIG SANDY</v>
      </c>
    </row>
  </sheetData>
  <sheetProtection/>
  <mergeCells count="19">
    <mergeCell ref="F41:I41"/>
    <mergeCell ref="A1:I1"/>
    <mergeCell ref="A2:I2"/>
    <mergeCell ref="A35:I35"/>
    <mergeCell ref="A36:I36"/>
    <mergeCell ref="A3:I3"/>
    <mergeCell ref="F31:I31"/>
    <mergeCell ref="A25:I25"/>
    <mergeCell ref="A26:I26"/>
    <mergeCell ref="A56:D56"/>
    <mergeCell ref="A49:D49"/>
    <mergeCell ref="F7:I7"/>
    <mergeCell ref="A27:I27"/>
    <mergeCell ref="F21:I21"/>
    <mergeCell ref="A15:I15"/>
    <mergeCell ref="A16:I16"/>
    <mergeCell ref="A17:I17"/>
    <mergeCell ref="F8:I8"/>
    <mergeCell ref="A37:I37"/>
  </mergeCells>
  <printOptions horizontalCentered="1" verticalCentered="1"/>
  <pageMargins left="0.75" right="0.75" top="1" bottom="1" header="0.5" footer="0.5"/>
  <pageSetup horizontalDpi="600" verticalDpi="600" orientation="landscape" scale="56" r:id="rId1"/>
  <headerFooter alignWithMargins="0">
    <oddFooter>&amp;L&amp;D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2014-05-02T19:53:38Z</cp:lastPrinted>
  <dcterms:created xsi:type="dcterms:W3CDTF">2001-04-25T19:13:29Z</dcterms:created>
  <dcterms:modified xsi:type="dcterms:W3CDTF">2014-05-12T12:29:42Z</dcterms:modified>
  <cp:category/>
  <cp:version/>
  <cp:contentType/>
  <cp:contentStatus/>
</cp:coreProperties>
</file>