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9720" windowHeight="5940" activeTab="1"/>
  </bookViews>
  <sheets>
    <sheet name="INPUTS" sheetId="1" r:id="rId1"/>
    <sheet name="BIG SANDY" sheetId="2" r:id="rId2"/>
    <sheet name="CONTROL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'BIG SANDY'!$A$1:$H$58</definedName>
    <definedName name="_xlnm.Print_Area" localSheetId="2">'CONTROL'!$A$1:$J$36</definedName>
  </definedNames>
  <calcPr fullCalcOnLoad="1"/>
</workbook>
</file>

<file path=xl/sharedStrings.xml><?xml version="1.0" encoding="utf-8"?>
<sst xmlns="http://schemas.openxmlformats.org/spreadsheetml/2006/main" count="169" uniqueCount="120">
  <si>
    <t>TONS</t>
  </si>
  <si>
    <t>DESCRIPTION</t>
  </si>
  <si>
    <t>COST</t>
  </si>
  <si>
    <t>TOTAL</t>
  </si>
  <si>
    <t>COST PER</t>
  </si>
  <si>
    <t>TON</t>
  </si>
  <si>
    <t>BEGINNING BALANCE</t>
  </si>
  <si>
    <t>TOTAL AVAILABLE</t>
  </si>
  <si>
    <t>CONSUMED</t>
  </si>
  <si>
    <t xml:space="preserve">     TOTAL CONSUMED</t>
  </si>
  <si>
    <t>ENDING BALANCE</t>
  </si>
  <si>
    <t>OTHER</t>
  </si>
  <si>
    <t xml:space="preserve">BTU </t>
  </si>
  <si>
    <t>PER LB</t>
  </si>
  <si>
    <t>TOTAL RECEIPTS</t>
  </si>
  <si>
    <t>INPUT COAL INVENTORY DATA</t>
  </si>
  <si>
    <t>FOB MINE</t>
  </si>
  <si>
    <t xml:space="preserve">FREIGHT </t>
  </si>
  <si>
    <t xml:space="preserve">     UNIT 1</t>
  </si>
  <si>
    <t xml:space="preserve">     UNIT 2</t>
  </si>
  <si>
    <t>SURVEY ADJUSTMENT</t>
  </si>
  <si>
    <t>DIFFERENCE</t>
  </si>
  <si>
    <t>PLANT</t>
  </si>
  <si>
    <t>PRIOR MONTH</t>
  </si>
  <si>
    <t>ENDING INV</t>
  </si>
  <si>
    <t>RECONCILIATION OF ENDING INVENTORY TONS VS SUB-OFFICE ENDING INVENTORY TONS</t>
  </si>
  <si>
    <t>SUB-OFFICE</t>
  </si>
  <si>
    <t>RECEIPTS</t>
  </si>
  <si>
    <t>RECONCILIATION OF ENDING INVENTORY VS PAGE 24 ENDING INVENTORY</t>
  </si>
  <si>
    <t>ENDING</t>
  </si>
  <si>
    <t>INV TONS</t>
  </si>
  <si>
    <t>PAGE 24</t>
  </si>
  <si>
    <t>ENDING TONS</t>
  </si>
  <si>
    <t>INV $</t>
  </si>
  <si>
    <t>ENDING INV $</t>
  </si>
  <si>
    <t>BTU</t>
  </si>
  <si>
    <t>RECONCILIATION OF BEGINNING INVENTORY $ VS PRIOR MONTH ENDING INVENTORY $</t>
  </si>
  <si>
    <t>BEGINNING INV $</t>
  </si>
  <si>
    <t>ENDING INV TONS</t>
  </si>
  <si>
    <t>RECONCILIATION OF RECEIPTS $ VS RECEIPTS LEDGER $</t>
  </si>
  <si>
    <t>RECEIPTS $</t>
  </si>
  <si>
    <t>LEDGER $</t>
  </si>
  <si>
    <t>TOTAL PLT</t>
  </si>
  <si>
    <t>TOTAL PLT BTU</t>
  </si>
  <si>
    <t xml:space="preserve">NOTE: ROLLCLEAR MACRO WILL ROLL THE ENDING BALANCE TO THE BEGINNING BALANCE </t>
  </si>
  <si>
    <t xml:space="preserve">           AND CLEAR OFF INPUTS</t>
  </si>
  <si>
    <t>KENTUCKY POWER</t>
  </si>
  <si>
    <t>BIG SANDY COAL INVENTORY LEDGER</t>
  </si>
  <si>
    <t>BIG SANDY</t>
  </si>
  <si>
    <t>BIG SANDY COALCONSUMED BY UNIT</t>
  </si>
  <si>
    <t xml:space="preserve">KENTUCKY POWER </t>
  </si>
  <si>
    <t>SURVEY ADJ</t>
  </si>
  <si>
    <t>Diff due to rounding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</si>
  <si>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</si>
  <si>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</si>
  <si>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</si>
  <si>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</si>
  <si>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</si>
  <si>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</si>
  <si>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</si>
  <si>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</si>
  <si>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</si>
  <si>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</si>
  <si>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 xml:space="preserve">Does the spreadsheet contain data-transforming macros? (Excluding Print Macros) </t>
  </si>
  <si>
    <t>Yes = 2 points
No = 0 points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</si>
  <si>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</si>
  <si>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</si>
  <si>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</si>
  <si>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</si>
  <si>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</si>
  <si>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</si>
  <si>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</si>
  <si>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</si>
  <si>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</si>
  <si>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</si>
  <si>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 xml:space="preserve"> Total Score </t>
  </si>
  <si>
    <t xml:space="preserve"> Spreadsheet Classification </t>
  </si>
  <si>
    <t>Enter Minimum or 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</si>
  <si>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</si>
  <si>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</si>
  <si>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</si>
  <si>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</si>
  <si>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</si>
  <si>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</si>
  <si>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</si>
  <si>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</si>
  <si>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</si>
  <si>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</si>
  <si>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</si>
  <si>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</si>
  <si>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Description/Purpose of File:</t>
  </si>
  <si>
    <t>Instructions on Using Spreadsheet (optional):</t>
  </si>
  <si>
    <t>Location of other files linked to this spreadsheet: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</si>
  <si>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</si>
  <si>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</si>
  <si>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</si>
  <si>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</si>
  <si>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</si>
  <si>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</si>
  <si>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</si>
  <si>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</si>
  <si>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</si>
  <si>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</si>
  <si>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</si>
  <si>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</si>
  <si>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Angie Farber</t>
  </si>
  <si>
    <t>Fuel Accounting - Canton</t>
  </si>
  <si>
    <t>Z:\Internal\FuelContractAccounting\Fuel New\KP\CURRENT</t>
  </si>
  <si>
    <t>Monthly Computation of Coal Inventory for Kentucky Power Compny</t>
  </si>
  <si>
    <t>No</t>
  </si>
  <si>
    <t>Yes</t>
  </si>
  <si>
    <t>Annually</t>
  </si>
  <si>
    <t>Complex</t>
  </si>
  <si>
    <t>Glenn Gaffney</t>
  </si>
  <si>
    <t>Add input cells to Big Sandy Tab to balance to Comtrac Calc off due to rounding.</t>
  </si>
  <si>
    <t xml:space="preserve">Rounding </t>
  </si>
  <si>
    <t>Adjustments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</si>
  <si>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</si>
  <si>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</si>
  <si>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H:\internal\FuelContractAccounting\FuelNew\KP\2009\1109\INV03COAL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</si>
</sst>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39" fontId="4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7" fontId="0" fillId="33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/>
    </xf>
    <xf numFmtId="39" fontId="3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39" fontId="3" fillId="0" borderId="13" xfId="0" applyNumberFormat="1" applyFont="1" applyFill="1" applyBorder="1" applyAlignment="1">
      <alignment/>
    </xf>
    <xf numFmtId="39" fontId="3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14" fontId="0" fillId="0" borderId="2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0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9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44" fontId="0" fillId="0" borderId="20" xfId="44" applyFont="1" applyBorder="1" applyAlignment="1">
      <alignment/>
    </xf>
    <xf numFmtId="0" fontId="11" fillId="0" borderId="29" xfId="52" applyFont="1" applyBorder="1" applyAlignment="1" applyProtection="1">
      <alignment wrapText="1"/>
      <protection/>
    </xf>
    <xf numFmtId="39" fontId="3" fillId="0" borderId="0" xfId="0" applyNumberFormat="1" applyFont="1" applyAlignment="1">
      <alignment/>
    </xf>
    <xf numFmtId="44" fontId="0" fillId="0" borderId="20" xfId="44" applyFont="1" applyBorder="1" applyAlignment="1">
      <alignment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6657991.22</v>
          </cell>
          <cell r="D22">
            <v>0</v>
          </cell>
          <cell r="E22">
            <v>6657991.22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61658</v>
          </cell>
          <cell r="C17">
            <v>173323</v>
          </cell>
        </row>
        <row r="24">
          <cell r="B24">
            <v>0</v>
          </cell>
          <cell r="C24">
            <v>0</v>
          </cell>
          <cell r="H24">
            <v>0</v>
          </cell>
        </row>
        <row r="31">
          <cell r="B31">
            <v>11379</v>
          </cell>
          <cell r="C31">
            <v>11358</v>
          </cell>
        </row>
      </sheetData>
      <sheetData sheetId="1">
        <row r="7">
          <cell r="B7">
            <v>551233.7100000001</v>
          </cell>
        </row>
        <row r="9">
          <cell r="B9">
            <v>86567.4</v>
          </cell>
        </row>
        <row r="16">
          <cell r="B16">
            <v>234981</v>
          </cell>
        </row>
        <row r="18">
          <cell r="B18">
            <v>0</v>
          </cell>
        </row>
        <row r="22">
          <cell r="B22">
            <v>402820.1100000001</v>
          </cell>
        </row>
        <row r="25">
          <cell r="B25">
            <v>11363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402820.1100000001</v>
          </cell>
          <cell r="C22">
            <v>29251605.380000003</v>
          </cell>
        </row>
        <row r="58">
          <cell r="B58">
            <v>11363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57421875" style="0" bestFit="1" customWidth="1"/>
    <col min="2" max="2" width="17.00390625" style="0" bestFit="1" customWidth="1"/>
    <col min="3" max="3" width="20.7109375" style="0" bestFit="1" customWidth="1"/>
    <col min="4" max="4" width="17.421875" style="0" bestFit="1" customWidth="1"/>
    <col min="5" max="5" width="17.57421875" style="0" bestFit="1" customWidth="1"/>
    <col min="6" max="6" width="17.421875" style="0" bestFit="1" customWidth="1"/>
    <col min="7" max="7" width="15.7109375" style="0" bestFit="1" customWidth="1"/>
    <col min="8" max="8" width="17.421875" style="0" bestFit="1" customWidth="1"/>
  </cols>
  <sheetData>
    <row r="1" spans="1:8" ht="12.75">
      <c r="A1" s="99" t="s">
        <v>46</v>
      </c>
      <c r="B1" s="99"/>
      <c r="C1" s="99"/>
      <c r="D1" s="99"/>
      <c r="E1" s="99"/>
      <c r="F1" s="99"/>
      <c r="G1" s="99"/>
      <c r="H1" s="99"/>
    </row>
    <row r="2" spans="1:8" ht="12.75">
      <c r="A2" s="99" t="s">
        <v>15</v>
      </c>
      <c r="B2" s="99"/>
      <c r="C2" s="99"/>
      <c r="D2" s="99"/>
      <c r="E2" s="99"/>
      <c r="F2" s="99"/>
      <c r="G2" s="99"/>
      <c r="H2" s="99"/>
    </row>
    <row r="3" spans="1:8" ht="12.75">
      <c r="A3" s="100" t="str">
        <f>+'[3]AP DIST CONTROL'!$A$3:$B$3</f>
        <v>FEBRUARY 2014</v>
      </c>
      <c r="B3" s="100"/>
      <c r="C3" s="100"/>
      <c r="D3" s="100"/>
      <c r="E3" s="100"/>
      <c r="F3" s="100"/>
      <c r="G3" s="100"/>
      <c r="H3" s="100"/>
    </row>
    <row r="4" ht="12.75">
      <c r="A4" s="23"/>
    </row>
    <row r="5" ht="12.75">
      <c r="A5" s="24"/>
    </row>
    <row r="6" spans="1:8" ht="12.75">
      <c r="A6" s="24"/>
      <c r="H6" s="25"/>
    </row>
    <row r="7" ht="12.75">
      <c r="C7" s="49"/>
    </row>
    <row r="42" ht="12.75">
      <c r="A42" t="str">
        <f ca="1">CELL("FILENAME")</f>
        <v>G:\internal\FuelContractAccounting\Fuel New\KP\2014\0214\[RPT03 COM REPORTS SEND_BS.xls]PURCHASE PRICE PAID BY %</v>
      </c>
    </row>
  </sheetData>
  <sheetProtection/>
  <mergeCells count="3">
    <mergeCell ref="A1:H1"/>
    <mergeCell ref="A2:H2"/>
    <mergeCell ref="A3:H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6" max="6" width="12.28125" style="0" bestFit="1" customWidth="1"/>
    <col min="7" max="7" width="9.28125" style="0" bestFit="1" customWidth="1"/>
  </cols>
  <sheetData>
    <row r="1" spans="1:5" ht="12.75">
      <c r="A1" s="99" t="s">
        <v>46</v>
      </c>
      <c r="B1" s="99"/>
      <c r="C1" s="99"/>
      <c r="D1" s="99"/>
      <c r="E1" s="99"/>
    </row>
    <row r="2" spans="1:5" ht="12.75">
      <c r="A2" s="99" t="s">
        <v>47</v>
      </c>
      <c r="B2" s="99"/>
      <c r="C2" s="99"/>
      <c r="D2" s="99"/>
      <c r="E2" s="99"/>
    </row>
    <row r="3" spans="1:5" ht="12.75">
      <c r="A3" s="101" t="str">
        <f>+INPUTS!A3</f>
        <v>FEBRUARY 2014</v>
      </c>
      <c r="B3" s="101"/>
      <c r="C3" s="101"/>
      <c r="D3" s="101"/>
      <c r="E3" s="101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12</v>
      </c>
      <c r="G5" s="49" t="s">
        <v>115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1" t="s">
        <v>13</v>
      </c>
      <c r="G6" s="43" t="s">
        <v>116</v>
      </c>
    </row>
    <row r="7" spans="1:5" ht="12.75">
      <c r="A7" t="s">
        <v>6</v>
      </c>
      <c r="B7" s="38">
        <f>+'[2]TONS INVENTORY'!$B$7</f>
        <v>551233.7100000001</v>
      </c>
      <c r="C7" s="12">
        <v>39657239.59</v>
      </c>
      <c r="D7" s="5">
        <f>ROUND(IF(C7&gt;0,C7/B7,0),4)</f>
        <v>71.9427</v>
      </c>
      <c r="E7" s="4"/>
    </row>
    <row r="8" spans="2:5" ht="12.75">
      <c r="B8" s="11"/>
      <c r="D8" s="6"/>
      <c r="E8" s="4"/>
    </row>
    <row r="9" spans="1:5" ht="12.75">
      <c r="A9" t="s">
        <v>16</v>
      </c>
      <c r="B9" s="11">
        <f>+'[2]TONS INVENTORY'!$B$9</f>
        <v>86567.4</v>
      </c>
      <c r="C9" s="52">
        <f>ROUND(+'[1]BIG SANDY'!$C$22,2)</f>
        <v>6657991.22</v>
      </c>
      <c r="D9" s="5">
        <f>ROUND(IF(C9&gt;0,C9/B9,0),4)</f>
        <v>76.9111</v>
      </c>
      <c r="E9" s="4"/>
    </row>
    <row r="10" spans="1:5" ht="12.75">
      <c r="A10" t="s">
        <v>17</v>
      </c>
      <c r="B10" s="20"/>
      <c r="C10" s="53">
        <f>ROUND(+'[1]BIG SANDY'!$D$22,2)</f>
        <v>0</v>
      </c>
      <c r="D10" s="17">
        <f>ROUND(IF(C10&gt;0,C10/B9,0),4)</f>
        <v>0</v>
      </c>
      <c r="E10" s="4"/>
    </row>
    <row r="11" spans="1:5" ht="12.75">
      <c r="A11" t="s">
        <v>14</v>
      </c>
      <c r="B11" s="8">
        <f>SUM(B9:B10)</f>
        <v>86567.4</v>
      </c>
      <c r="C11" s="8">
        <f>SUM(C9:C10)</f>
        <v>6657991.22</v>
      </c>
      <c r="D11" s="5">
        <f>ROUND(IF(C11&gt;0,C11/B11,0),4)</f>
        <v>76.9111</v>
      </c>
      <c r="E11" s="4"/>
    </row>
    <row r="12" spans="2:5" ht="12.75">
      <c r="B12" s="13"/>
      <c r="C12" s="14"/>
      <c r="D12" s="17">
        <f>ROUND(IF(C12&gt;0,C12/B12,0),4)</f>
        <v>0</v>
      </c>
      <c r="E12" s="4"/>
    </row>
    <row r="13" spans="1:4" s="50" customFormat="1" ht="12.75">
      <c r="A13" s="50" t="s">
        <v>7</v>
      </c>
      <c r="B13" s="41">
        <f>+B7+B11+B12</f>
        <v>637801.1100000001</v>
      </c>
      <c r="C13" s="41">
        <f>ROUND(+C7+C11+C12,2)</f>
        <v>46315230.81</v>
      </c>
      <c r="D13" s="51">
        <f>ROUND(IF(C13&gt;0,C13/B13,0),4)</f>
        <v>72.617</v>
      </c>
    </row>
    <row r="14" spans="2:5" ht="12" customHeight="1">
      <c r="B14" s="11"/>
      <c r="D14" s="6"/>
      <c r="E14" s="4"/>
    </row>
    <row r="15" spans="1:7" ht="12.75">
      <c r="A15" t="s">
        <v>8</v>
      </c>
      <c r="B15" s="11">
        <f>+'[2]TONS INVENTORY'!$B$16</f>
        <v>234981</v>
      </c>
      <c r="C15" s="93">
        <f>ROUND($D$13*B15,2)+G15</f>
        <v>17063625.43</v>
      </c>
      <c r="D15" s="5">
        <f>ROUND(IF(C15&gt;0,C15/B15,0),4)</f>
        <v>72.617</v>
      </c>
      <c r="E15" s="4"/>
      <c r="G15" s="95">
        <v>10.15</v>
      </c>
    </row>
    <row r="16" spans="1:5" ht="12.75">
      <c r="A16" t="s">
        <v>51</v>
      </c>
      <c r="B16" s="11">
        <f>+'[2]INPUT'!$H$24</f>
        <v>0</v>
      </c>
      <c r="C16" s="97">
        <f>IF(+B16&lt;&gt;0,IF(B16&gt;0,1,-1),0)</f>
        <v>0</v>
      </c>
      <c r="D16" s="5">
        <f>ROUND(IF(C16&gt;0,C16/B16,0),4)</f>
        <v>0</v>
      </c>
      <c r="E16" s="4"/>
    </row>
    <row r="17" spans="2:5" ht="12.75">
      <c r="B17" s="48">
        <v>0</v>
      </c>
      <c r="C17" s="14">
        <v>0</v>
      </c>
      <c r="D17" s="5">
        <v>0</v>
      </c>
      <c r="E17" s="4"/>
    </row>
    <row r="18" spans="1:5" ht="12.75">
      <c r="A18" t="s">
        <v>11</v>
      </c>
      <c r="B18" s="13">
        <f>+'[2]TONS INVENTORY'!$B$18</f>
        <v>0</v>
      </c>
      <c r="C18" s="14">
        <f>ROUND($D$13*B18,2)</f>
        <v>0</v>
      </c>
      <c r="D18" s="17">
        <f>ROUND(IF(C18&gt;0,C18/B18,0),4)</f>
        <v>0</v>
      </c>
      <c r="E18" s="4"/>
    </row>
    <row r="19" spans="1:5" ht="12.75">
      <c r="A19" t="s">
        <v>9</v>
      </c>
      <c r="B19" s="16">
        <f>SUM(B15:B18)</f>
        <v>234981</v>
      </c>
      <c r="C19" s="16">
        <f>SUM(C15:C18)</f>
        <v>17063625.43</v>
      </c>
      <c r="D19" s="15">
        <f>ROUND(IF(C19&gt;0,C19/B19,0),4)</f>
        <v>72.617</v>
      </c>
      <c r="E19" s="4"/>
    </row>
    <row r="20" spans="2:5" ht="12.75">
      <c r="B20" s="11"/>
      <c r="D20" s="6"/>
      <c r="E20" s="4"/>
    </row>
    <row r="21" spans="1:5" ht="13.5" thickBot="1">
      <c r="A21" t="s">
        <v>10</v>
      </c>
      <c r="B21" s="18">
        <f>+B13-B19</f>
        <v>402820.1100000001</v>
      </c>
      <c r="C21" s="18">
        <f>+C13-C19</f>
        <v>29251605.380000003</v>
      </c>
      <c r="D21" s="19">
        <f>ROUND(IF(C21&gt;0,C21/B21,0),4)</f>
        <v>72.617</v>
      </c>
      <c r="E21" s="32">
        <f>+'[2]TONS INVENTORY'!$B$25</f>
        <v>11363</v>
      </c>
    </row>
    <row r="22" ht="13.5" thickTop="1">
      <c r="D22" s="6"/>
    </row>
    <row r="23" ht="12.75">
      <c r="D23" s="6"/>
    </row>
    <row r="24" spans="1:5" ht="12.75">
      <c r="A24" s="99" t="str">
        <f>+A1</f>
        <v>KENTUCKY POWER</v>
      </c>
      <c r="B24" s="99"/>
      <c r="C24" s="99"/>
      <c r="D24" s="99"/>
      <c r="E24" s="99"/>
    </row>
    <row r="25" spans="1:5" ht="12.75">
      <c r="A25" s="99" t="s">
        <v>49</v>
      </c>
      <c r="B25" s="99"/>
      <c r="C25" s="99"/>
      <c r="D25" s="99"/>
      <c r="E25" s="99"/>
    </row>
    <row r="26" spans="1:5" ht="12.75">
      <c r="A26" s="101" t="str">
        <f>+A3</f>
        <v>FEBRUARY 2014</v>
      </c>
      <c r="B26" s="101"/>
      <c r="C26" s="101"/>
      <c r="D26" s="101"/>
      <c r="E26" s="101"/>
    </row>
    <row r="27" ht="12.75">
      <c r="D27" s="6"/>
    </row>
    <row r="28" spans="3:5" ht="12.75">
      <c r="C28" s="9" t="s">
        <v>3</v>
      </c>
      <c r="D28" s="9" t="s">
        <v>4</v>
      </c>
      <c r="E28" s="3" t="s">
        <v>12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13</v>
      </c>
    </row>
    <row r="30" spans="1:5" ht="12.75">
      <c r="A30" t="s">
        <v>8</v>
      </c>
      <c r="E30" s="28"/>
    </row>
    <row r="31" spans="1:7" ht="12.75">
      <c r="A31" t="s">
        <v>18</v>
      </c>
      <c r="B31" s="11">
        <f>+'[2]INPUT'!$B$17</f>
        <v>61658</v>
      </c>
      <c r="C31" s="94">
        <f>ROUND($D$13*B31,2)+G31</f>
        <v>4477421.66</v>
      </c>
      <c r="D31" s="5">
        <f>ROUND(IF(C31&gt;0,C31/B31,0),4)</f>
        <v>72.617</v>
      </c>
      <c r="E31" s="31">
        <f>+'[2]INPUT'!$B$31</f>
        <v>11379</v>
      </c>
      <c r="G31" s="95">
        <v>2.67</v>
      </c>
    </row>
    <row r="32" spans="1:7" ht="12.75">
      <c r="A32" t="s">
        <v>19</v>
      </c>
      <c r="B32" s="11">
        <f>+'[2]INPUT'!$C$17</f>
        <v>173323</v>
      </c>
      <c r="C32" s="94">
        <f>ROUND($D$13*B32,2)+G32</f>
        <v>12586203.77</v>
      </c>
      <c r="D32" s="5">
        <f>ROUND(IF(C32&gt;0,C32/B32,0),4)</f>
        <v>72.617</v>
      </c>
      <c r="E32" s="31">
        <f>+'[2]INPUT'!$C$31</f>
        <v>11358</v>
      </c>
      <c r="G32" s="98">
        <v>7.48</v>
      </c>
    </row>
    <row r="33" spans="1:6" ht="13.5" thickBot="1">
      <c r="A33" t="s">
        <v>3</v>
      </c>
      <c r="B33" s="27">
        <f>SUM(B31:B32)</f>
        <v>234981</v>
      </c>
      <c r="C33" s="18">
        <f>SUM(C31:C32)</f>
        <v>17063625.43</v>
      </c>
      <c r="D33" s="19">
        <f>ROUND(IF(C33&gt;0,C33/B33,0),4)</f>
        <v>72.617</v>
      </c>
      <c r="E33" s="30">
        <f>+E21</f>
        <v>11363</v>
      </c>
      <c r="F33" s="8">
        <f>+C33-C15</f>
        <v>0</v>
      </c>
    </row>
    <row r="34" ht="13.5" thickTop="1"/>
    <row r="35" ht="12.75">
      <c r="A35" t="s">
        <v>20</v>
      </c>
    </row>
    <row r="36" spans="1:5" ht="12.75">
      <c r="A36" t="s">
        <v>18</v>
      </c>
      <c r="B36" s="11">
        <f>+'[2]INPUT'!$B$24</f>
        <v>0</v>
      </c>
      <c r="C36" s="8">
        <f>ROUND(IF(B36=0,0,(+B36/B38)*C16),4)</f>
        <v>0</v>
      </c>
      <c r="D36" s="5">
        <f>ROUND(IF(C36&gt;0,C36/B36,0),4)</f>
        <v>0</v>
      </c>
      <c r="E36" s="4"/>
    </row>
    <row r="37" spans="1:5" ht="12.75">
      <c r="A37" t="s">
        <v>19</v>
      </c>
      <c r="B37" s="11">
        <f>+'[2]INPUT'!$C$24</f>
        <v>0</v>
      </c>
      <c r="C37" s="8">
        <f>ROUND(IF(B37=0,0,(+B37/B38)*C16),4)</f>
        <v>0</v>
      </c>
      <c r="D37" s="5">
        <f>ROUND(IF(C37&gt;0,C37/B37,0),4)</f>
        <v>0</v>
      </c>
      <c r="E37" s="4"/>
    </row>
    <row r="38" spans="1:6" ht="13.5" thickBot="1">
      <c r="A38" t="s">
        <v>3</v>
      </c>
      <c r="B38" s="27">
        <f>SUM(B36:B37)</f>
        <v>0</v>
      </c>
      <c r="C38" s="27">
        <f>SUM(C36:C37)</f>
        <v>0</v>
      </c>
      <c r="D38" s="19">
        <f>ROUND(IF(C38&gt;0,C38/B38,0),4)</f>
        <v>0</v>
      </c>
      <c r="E38" s="29"/>
      <c r="F38" s="8">
        <f>+C38+C12</f>
        <v>0</v>
      </c>
    </row>
    <row r="39" ht="13.5" thickTop="1"/>
    <row r="40" ht="12.75">
      <c r="A40" t="s">
        <v>11</v>
      </c>
    </row>
    <row r="41" spans="1:5" ht="12.75">
      <c r="A41" t="s">
        <v>18</v>
      </c>
      <c r="B41" s="26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19</v>
      </c>
      <c r="B42" s="26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7">
        <f>SUM(B41:B42)</f>
        <v>0</v>
      </c>
      <c r="C43" s="27">
        <f>SUM(C41:C42)</f>
        <v>0</v>
      </c>
      <c r="D43" s="19">
        <f>ROUND(IF(C43&gt;0,C43/B43,0),4)</f>
        <v>0</v>
      </c>
      <c r="E43" s="29"/>
      <c r="F43" s="8">
        <f>+C43-C18</f>
        <v>0</v>
      </c>
    </row>
    <row r="44" ht="13.5" thickTop="1">
      <c r="D44" s="6"/>
    </row>
    <row r="45" ht="12.75">
      <c r="D45" s="6"/>
    </row>
    <row r="46" spans="1:4" ht="12.75">
      <c r="A46" s="40"/>
      <c r="B46" s="41"/>
      <c r="C46" s="41"/>
      <c r="D46" s="42"/>
    </row>
    <row r="47" spans="1:4" ht="12.75">
      <c r="A47" s="40"/>
      <c r="B47" s="43"/>
      <c r="C47" s="43"/>
      <c r="D47" s="44"/>
    </row>
    <row r="48" spans="2:4" ht="12.75">
      <c r="B48" s="41"/>
      <c r="C48" s="41"/>
      <c r="D48" s="39"/>
    </row>
    <row r="49" spans="1:4" ht="12.75">
      <c r="A49" s="40"/>
      <c r="B49" s="41"/>
      <c r="C49" s="41"/>
      <c r="D49" s="39"/>
    </row>
    <row r="50" spans="1:4" ht="12.75">
      <c r="A50" s="40"/>
      <c r="B50" s="41"/>
      <c r="C50" s="41"/>
      <c r="D50" s="39"/>
    </row>
    <row r="51" spans="1:4" ht="12.75">
      <c r="A51" s="40"/>
      <c r="B51" s="41"/>
      <c r="C51" s="41"/>
      <c r="D51" s="42"/>
    </row>
    <row r="52" ht="12.75">
      <c r="D52" s="6"/>
    </row>
    <row r="53" ht="12.75">
      <c r="D53" s="6"/>
    </row>
    <row r="54" spans="1:4" ht="12.75">
      <c r="A54" t="str">
        <f ca="1">CELL("FILENAME")</f>
        <v>G:\internal\FuelContractAccounting\Fuel New\KP\2014\0214\[RPT03 COM REPORTS SEND_BS.xls]PURCHASE PRICE PAID BY %</v>
      </c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25:E25"/>
    <mergeCell ref="A26:E26"/>
    <mergeCell ref="A1:E1"/>
    <mergeCell ref="A2:E2"/>
    <mergeCell ref="A3:E3"/>
    <mergeCell ref="A24:E2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4" r:id="rId1"/>
  <headerFooter alignWithMargins="0">
    <oddFooter>&amp;L&amp;D  &amp;T&amp;C&amp;Z&amp;F&amp;A&amp;RBE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0.140625" style="0" customWidth="1"/>
    <col min="2" max="2" width="16.7109375" style="0" bestFit="1" customWidth="1"/>
    <col min="3" max="3" width="17.421875" style="0" bestFit="1" customWidth="1"/>
    <col min="4" max="4" width="14.421875" style="0" bestFit="1" customWidth="1"/>
    <col min="5" max="5" width="15.421875" style="0" bestFit="1" customWidth="1"/>
    <col min="6" max="6" width="14.00390625" style="0" bestFit="1" customWidth="1"/>
    <col min="7" max="7" width="15.421875" style="0" bestFit="1" customWidth="1"/>
    <col min="8" max="8" width="11.28125" style="0" bestFit="1" customWidth="1"/>
    <col min="9" max="9" width="15.7109375" style="0" bestFit="1" customWidth="1"/>
    <col min="10" max="10" width="12.57421875" style="0" bestFit="1" customWidth="1"/>
  </cols>
  <sheetData>
    <row r="1" spans="1:4" ht="12.75">
      <c r="A1" s="99" t="str">
        <f>+'BIG SANDY'!A24:E24</f>
        <v>KENTUCKY POWER</v>
      </c>
      <c r="B1" s="99"/>
      <c r="C1" s="99"/>
      <c r="D1" s="99"/>
    </row>
    <row r="2" spans="1:4" ht="12.75">
      <c r="A2" s="99" t="s">
        <v>36</v>
      </c>
      <c r="B2" s="99"/>
      <c r="C2" s="99"/>
      <c r="D2" s="99"/>
    </row>
    <row r="3" spans="1:4" ht="12.75">
      <c r="A3" s="101" t="str">
        <f>+INPUTS!A3</f>
        <v>FEBRUARY 2014</v>
      </c>
      <c r="B3" s="101"/>
      <c r="C3" s="101"/>
      <c r="D3" s="101"/>
    </row>
    <row r="4" spans="1:5" ht="12.75">
      <c r="A4" s="33"/>
      <c r="B4" s="33"/>
      <c r="C4" s="33"/>
      <c r="D4" s="33"/>
      <c r="E4" s="37" t="s">
        <v>44</v>
      </c>
    </row>
    <row r="5" spans="2:5" ht="12.75">
      <c r="B5" s="34"/>
      <c r="C5" s="3" t="s">
        <v>23</v>
      </c>
      <c r="D5" s="3"/>
      <c r="E5" s="37" t="s">
        <v>45</v>
      </c>
    </row>
    <row r="6" spans="1:4" ht="12.75">
      <c r="A6" s="22" t="s">
        <v>22</v>
      </c>
      <c r="B6" s="22" t="s">
        <v>37</v>
      </c>
      <c r="C6" s="22" t="s">
        <v>34</v>
      </c>
      <c r="D6" s="45" t="s">
        <v>21</v>
      </c>
    </row>
    <row r="7" spans="1:5" ht="12.75">
      <c r="A7" t="s">
        <v>48</v>
      </c>
      <c r="B7" s="8">
        <f>+'BIG SANDY'!C7</f>
        <v>39657239.59</v>
      </c>
      <c r="C7" s="12">
        <v>39657239.59</v>
      </c>
      <c r="D7" s="46">
        <f>+B7-C7</f>
        <v>0</v>
      </c>
      <c r="E7" t="s">
        <v>52</v>
      </c>
    </row>
    <row r="10" spans="1:4" ht="12.75">
      <c r="A10" s="99" t="s">
        <v>50</v>
      </c>
      <c r="B10" s="99"/>
      <c r="C10" s="99"/>
      <c r="D10" s="99"/>
    </row>
    <row r="11" spans="1:4" ht="12.75">
      <c r="A11" s="99" t="s">
        <v>25</v>
      </c>
      <c r="B11" s="99"/>
      <c r="C11" s="99"/>
      <c r="D11" s="99"/>
    </row>
    <row r="12" spans="1:4" ht="12.75">
      <c r="A12" s="101" t="str">
        <f>+A3</f>
        <v>FEBRUARY 2014</v>
      </c>
      <c r="B12" s="101"/>
      <c r="C12" s="101"/>
      <c r="D12" s="101"/>
    </row>
    <row r="13" spans="1:4" ht="12.75">
      <c r="A13" s="33"/>
      <c r="B13" s="33"/>
      <c r="C13" s="33"/>
      <c r="D13" s="33"/>
    </row>
    <row r="14" spans="2:4" ht="12.75">
      <c r="B14" s="34" t="s">
        <v>24</v>
      </c>
      <c r="C14" s="3" t="s">
        <v>26</v>
      </c>
      <c r="D14" s="3"/>
    </row>
    <row r="15" spans="1:4" ht="12.75">
      <c r="A15" s="22" t="s">
        <v>22</v>
      </c>
      <c r="B15" s="22" t="s">
        <v>0</v>
      </c>
      <c r="C15" s="22" t="s">
        <v>38</v>
      </c>
      <c r="D15" s="45" t="s">
        <v>21</v>
      </c>
    </row>
    <row r="16" spans="1:4" ht="12.75">
      <c r="A16" t="s">
        <v>48</v>
      </c>
      <c r="B16" s="8">
        <f>+'BIG SANDY'!B21</f>
        <v>402820.1100000001</v>
      </c>
      <c r="C16" s="11">
        <f>+'[2]TONS INVENTORY'!$B$22</f>
        <v>402820.1100000001</v>
      </c>
      <c r="D16" s="46">
        <f>+B16-C16</f>
        <v>0</v>
      </c>
    </row>
    <row r="19" spans="1:4" ht="12.75">
      <c r="A19" s="99" t="s">
        <v>46</v>
      </c>
      <c r="B19" s="99"/>
      <c r="C19" s="99"/>
      <c r="D19" s="99"/>
    </row>
    <row r="20" spans="1:4" ht="12.75">
      <c r="A20" s="99" t="s">
        <v>39</v>
      </c>
      <c r="B20" s="99"/>
      <c r="C20" s="99"/>
      <c r="D20" s="99"/>
    </row>
    <row r="21" spans="1:4" ht="12.75">
      <c r="A21" s="101" t="str">
        <f>+A12</f>
        <v>FEBRUARY 2014</v>
      </c>
      <c r="B21" s="101"/>
      <c r="C21" s="101"/>
      <c r="D21" s="101"/>
    </row>
    <row r="22" spans="1:4" ht="12.75">
      <c r="A22" s="33"/>
      <c r="B22" s="33"/>
      <c r="C22" s="33"/>
      <c r="D22" s="33"/>
    </row>
    <row r="23" spans="2:4" ht="12.75">
      <c r="B23" s="34"/>
      <c r="C23" s="3" t="s">
        <v>27</v>
      </c>
      <c r="D23" s="3"/>
    </row>
    <row r="24" spans="1:4" ht="12.75">
      <c r="A24" s="22" t="s">
        <v>22</v>
      </c>
      <c r="B24" s="22" t="s">
        <v>40</v>
      </c>
      <c r="C24" s="22" t="s">
        <v>41</v>
      </c>
      <c r="D24" s="45" t="s">
        <v>21</v>
      </c>
    </row>
    <row r="25" spans="1:4" ht="12.75">
      <c r="A25" t="s">
        <v>48</v>
      </c>
      <c r="B25" s="8">
        <f>+'BIG SANDY'!C11</f>
        <v>6657991.22</v>
      </c>
      <c r="C25" s="11">
        <f>+'[1]BIG SANDY'!$E$22</f>
        <v>6657991.22</v>
      </c>
      <c r="D25" s="46">
        <f>+B25-C25</f>
        <v>0</v>
      </c>
    </row>
    <row r="28" spans="1:10" ht="12.75">
      <c r="A28" s="99" t="str">
        <f>+A19</f>
        <v>KENTUCKY POWER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2.75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2.75">
      <c r="A30" s="101" t="str">
        <f>+A21</f>
        <v>FEBRUARY 2014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4" ht="12.75">
      <c r="A31" s="33"/>
      <c r="B31" s="33"/>
      <c r="C31" s="33"/>
      <c r="D31" s="33"/>
    </row>
    <row r="32" spans="2:10" ht="12.75">
      <c r="B32" s="34" t="s">
        <v>29</v>
      </c>
      <c r="C32" s="3" t="s">
        <v>31</v>
      </c>
      <c r="D32" s="3"/>
      <c r="E32" s="34" t="s">
        <v>29</v>
      </c>
      <c r="F32" s="3" t="s">
        <v>31</v>
      </c>
      <c r="G32" s="3"/>
      <c r="H32" s="34" t="s">
        <v>42</v>
      </c>
      <c r="I32" s="3" t="s">
        <v>31</v>
      </c>
      <c r="J32" s="3"/>
    </row>
    <row r="33" spans="1:10" ht="12.75">
      <c r="A33" s="22" t="s">
        <v>22</v>
      </c>
      <c r="B33" s="22" t="s">
        <v>30</v>
      </c>
      <c r="C33" s="22" t="s">
        <v>32</v>
      </c>
      <c r="D33" s="45" t="s">
        <v>21</v>
      </c>
      <c r="E33" s="22" t="s">
        <v>33</v>
      </c>
      <c r="F33" s="22" t="s">
        <v>34</v>
      </c>
      <c r="G33" s="45" t="s">
        <v>21</v>
      </c>
      <c r="H33" s="22" t="s">
        <v>35</v>
      </c>
      <c r="I33" s="22" t="s">
        <v>43</v>
      </c>
      <c r="J33" s="45" t="s">
        <v>21</v>
      </c>
    </row>
    <row r="34" spans="1:10" ht="12.75">
      <c r="A34" t="s">
        <v>48</v>
      </c>
      <c r="B34" s="8">
        <f>+B16</f>
        <v>402820.1100000001</v>
      </c>
      <c r="C34" s="11">
        <f>+'[4]BIG SANDY'!$B$22</f>
        <v>402820.1100000001</v>
      </c>
      <c r="D34" s="46">
        <f>+B34-C34</f>
        <v>0</v>
      </c>
      <c r="E34" s="8">
        <f>+'BIG SANDY'!C21</f>
        <v>29251605.380000003</v>
      </c>
      <c r="F34" s="11">
        <f>+'[4]BIG SANDY'!$C$22</f>
        <v>29251605.380000003</v>
      </c>
      <c r="G34" s="46">
        <f>+E34-F34</f>
        <v>0</v>
      </c>
      <c r="H34" s="35">
        <f>+'BIG SANDY'!E21</f>
        <v>11363</v>
      </c>
      <c r="I34" s="36">
        <f>+'[4]BIG SANDY'!$B$58</f>
        <v>11363</v>
      </c>
      <c r="J34" s="47">
        <f>+H34-I34</f>
        <v>0</v>
      </c>
    </row>
    <row r="36" ht="12.75">
      <c r="A36" t="str">
        <f ca="1">CELL("FILENAME")</f>
        <v>G:\internal\FuelContractAccounting\Fuel New\KP\2014\0214\[RPT03 COM REPORTS SEND_BS.xls]PURCHASE PRICE PAID BY %</v>
      </c>
    </row>
  </sheetData>
  <sheetProtection/>
  <mergeCells count="12">
    <mergeCell ref="A1:D1"/>
    <mergeCell ref="A2:D2"/>
    <mergeCell ref="A3:D3"/>
    <mergeCell ref="A10:D10"/>
    <mergeCell ref="A11:D11"/>
    <mergeCell ref="A12:D12"/>
    <mergeCell ref="A19:D19"/>
    <mergeCell ref="A30:J30"/>
    <mergeCell ref="A20:D20"/>
    <mergeCell ref="A21:D21"/>
    <mergeCell ref="A28:J28"/>
    <mergeCell ref="A29:J29"/>
  </mergeCells>
  <printOptions horizontalCentered="1" verticalCentered="1"/>
  <pageMargins left="0.2" right="0.2" top="0.21" bottom="0.39" header="0.17" footer="0.19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53</v>
      </c>
    </row>
    <row r="2" spans="1:10" ht="13.5" thickBot="1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7"/>
      <c r="B3" s="126" t="s">
        <v>54</v>
      </c>
      <c r="C3" s="127"/>
      <c r="D3" s="127"/>
      <c r="E3" s="127"/>
      <c r="F3" s="127"/>
      <c r="G3" s="127"/>
      <c r="H3" s="127"/>
      <c r="I3" s="128"/>
      <c r="J3" s="58"/>
    </row>
    <row r="4" spans="1:10" ht="12.75">
      <c r="A4" s="57"/>
      <c r="B4" s="59"/>
      <c r="C4" s="106"/>
      <c r="D4" s="106"/>
      <c r="E4" s="106"/>
      <c r="F4" s="106"/>
      <c r="G4" s="61"/>
      <c r="H4" s="61"/>
      <c r="I4" s="62"/>
      <c r="J4" s="58"/>
    </row>
    <row r="5" spans="1:10" ht="12.75">
      <c r="A5" s="57"/>
      <c r="B5" s="59"/>
      <c r="C5" s="106"/>
      <c r="D5" s="106"/>
      <c r="E5" s="106"/>
      <c r="F5" s="106"/>
      <c r="G5" s="129" t="s">
        <v>55</v>
      </c>
      <c r="H5" s="130"/>
      <c r="I5" s="131"/>
      <c r="J5" s="58"/>
    </row>
    <row r="6" spans="1:10" ht="38.25">
      <c r="A6" s="57"/>
      <c r="B6" s="63"/>
      <c r="C6" s="124" t="s">
        <v>56</v>
      </c>
      <c r="D6" s="124"/>
      <c r="E6" s="124" t="s">
        <v>57</v>
      </c>
      <c r="F6" s="124"/>
      <c r="G6" s="64" t="s">
        <v>58</v>
      </c>
      <c r="H6" s="64" t="s">
        <v>59</v>
      </c>
      <c r="I6" s="65" t="s">
        <v>60</v>
      </c>
      <c r="J6" s="58"/>
    </row>
    <row r="7" spans="1:10" ht="55.5" customHeight="1">
      <c r="A7" s="57"/>
      <c r="B7" s="66">
        <v>1</v>
      </c>
      <c r="C7" s="124" t="s">
        <v>61</v>
      </c>
      <c r="D7" s="124"/>
      <c r="E7" s="125" t="s">
        <v>62</v>
      </c>
      <c r="F7" s="125"/>
      <c r="G7" s="67" t="s">
        <v>109</v>
      </c>
      <c r="H7" s="67">
        <v>0</v>
      </c>
      <c r="I7" s="68">
        <v>1</v>
      </c>
      <c r="J7" s="58"/>
    </row>
    <row r="8" spans="1:10" ht="44.25" customHeight="1">
      <c r="A8" s="57"/>
      <c r="B8" s="66">
        <v>2</v>
      </c>
      <c r="C8" s="124" t="s">
        <v>63</v>
      </c>
      <c r="D8" s="124"/>
      <c r="E8" s="125" t="s">
        <v>64</v>
      </c>
      <c r="F8" s="125"/>
      <c r="G8" s="67" t="s">
        <v>110</v>
      </c>
      <c r="H8" s="67">
        <v>2</v>
      </c>
      <c r="I8" s="68">
        <v>2</v>
      </c>
      <c r="J8" s="58"/>
    </row>
    <row r="9" spans="1:10" ht="30.75" customHeight="1">
      <c r="A9" s="57"/>
      <c r="B9" s="66">
        <v>3</v>
      </c>
      <c r="C9" s="124" t="s">
        <v>65</v>
      </c>
      <c r="D9" s="124"/>
      <c r="E9" s="125" t="s">
        <v>62</v>
      </c>
      <c r="F9" s="125"/>
      <c r="G9" s="67" t="s">
        <v>109</v>
      </c>
      <c r="H9" s="67">
        <v>0</v>
      </c>
      <c r="I9" s="68">
        <v>1</v>
      </c>
      <c r="J9" s="58"/>
    </row>
    <row r="10" spans="1:10" ht="40.5" customHeight="1">
      <c r="A10" s="57"/>
      <c r="B10" s="66">
        <v>4</v>
      </c>
      <c r="C10" s="124" t="s">
        <v>66</v>
      </c>
      <c r="D10" s="124"/>
      <c r="E10" s="125" t="s">
        <v>67</v>
      </c>
      <c r="F10" s="125"/>
      <c r="G10" s="67" t="s">
        <v>110</v>
      </c>
      <c r="H10" s="67">
        <v>1</v>
      </c>
      <c r="I10" s="68">
        <v>2</v>
      </c>
      <c r="J10" s="58"/>
    </row>
    <row r="11" spans="1:10" ht="30.75" customHeight="1">
      <c r="A11" s="57"/>
      <c r="B11" s="66">
        <v>5</v>
      </c>
      <c r="C11" s="124" t="s">
        <v>68</v>
      </c>
      <c r="D11" s="124"/>
      <c r="E11" s="125" t="s">
        <v>62</v>
      </c>
      <c r="F11" s="125"/>
      <c r="G11" s="67" t="s">
        <v>110</v>
      </c>
      <c r="H11" s="67">
        <v>1</v>
      </c>
      <c r="I11" s="68">
        <v>1</v>
      </c>
      <c r="J11" s="58"/>
    </row>
    <row r="12" spans="1:10" ht="30" customHeight="1">
      <c r="A12" s="57"/>
      <c r="B12" s="66">
        <v>6</v>
      </c>
      <c r="C12" s="124" t="s">
        <v>69</v>
      </c>
      <c r="D12" s="124"/>
      <c r="E12" s="125" t="s">
        <v>62</v>
      </c>
      <c r="F12" s="125"/>
      <c r="G12" s="67" t="s">
        <v>110</v>
      </c>
      <c r="H12" s="67">
        <v>1</v>
      </c>
      <c r="I12" s="68">
        <v>1</v>
      </c>
      <c r="J12" s="58"/>
    </row>
    <row r="13" spans="1:10" ht="31.5" customHeight="1">
      <c r="A13" s="57"/>
      <c r="B13" s="66">
        <v>7</v>
      </c>
      <c r="C13" s="124" t="s">
        <v>70</v>
      </c>
      <c r="D13" s="124"/>
      <c r="E13" s="125" t="s">
        <v>64</v>
      </c>
      <c r="F13" s="125"/>
      <c r="G13" s="67" t="s">
        <v>110</v>
      </c>
      <c r="H13" s="67">
        <v>2</v>
      </c>
      <c r="I13" s="68">
        <v>2</v>
      </c>
      <c r="J13" s="58"/>
    </row>
    <row r="14" spans="1:10" ht="42.75" customHeight="1">
      <c r="A14" s="57"/>
      <c r="B14" s="66">
        <v>8</v>
      </c>
      <c r="C14" s="124" t="s">
        <v>71</v>
      </c>
      <c r="D14" s="124"/>
      <c r="E14" s="125" t="s">
        <v>72</v>
      </c>
      <c r="F14" s="125"/>
      <c r="G14" s="67" t="s">
        <v>110</v>
      </c>
      <c r="H14" s="67">
        <v>0</v>
      </c>
      <c r="I14" s="68">
        <v>1</v>
      </c>
      <c r="J14" s="58"/>
    </row>
    <row r="15" spans="1:10" ht="52.5" customHeight="1">
      <c r="A15" s="57"/>
      <c r="B15" s="66">
        <v>9</v>
      </c>
      <c r="C15" s="124" t="s">
        <v>73</v>
      </c>
      <c r="D15" s="124"/>
      <c r="E15" s="125" t="s">
        <v>74</v>
      </c>
      <c r="F15" s="125"/>
      <c r="G15" s="67" t="s">
        <v>111</v>
      </c>
      <c r="H15" s="67">
        <v>0</v>
      </c>
      <c r="I15" s="68">
        <v>3</v>
      </c>
      <c r="J15" s="58"/>
    </row>
    <row r="16" spans="1:10" ht="12.75">
      <c r="A16" s="57"/>
      <c r="B16" s="59"/>
      <c r="C16" s="119" t="s">
        <v>75</v>
      </c>
      <c r="D16" s="120"/>
      <c r="E16" s="120"/>
      <c r="F16" s="120"/>
      <c r="G16" s="69"/>
      <c r="H16" s="69">
        <f>SUM(H7:H15)</f>
        <v>7</v>
      </c>
      <c r="I16" s="70">
        <v>14</v>
      </c>
      <c r="J16" s="58"/>
    </row>
    <row r="17" spans="1:10" ht="25.5" customHeight="1">
      <c r="A17" s="57"/>
      <c r="B17" s="59"/>
      <c r="C17" s="121" t="s">
        <v>76</v>
      </c>
      <c r="D17" s="122"/>
      <c r="E17" s="123" t="s">
        <v>77</v>
      </c>
      <c r="F17" s="123"/>
      <c r="G17" s="71" t="s">
        <v>112</v>
      </c>
      <c r="H17" s="71"/>
      <c r="I17" s="72"/>
      <c r="J17" s="58"/>
    </row>
    <row r="18" spans="1:10" ht="13.5" thickBot="1">
      <c r="A18" s="57"/>
      <c r="B18" s="73"/>
      <c r="C18" s="116" t="s">
        <v>78</v>
      </c>
      <c r="D18" s="117"/>
      <c r="E18" s="118" t="s">
        <v>79</v>
      </c>
      <c r="F18" s="118"/>
      <c r="G18" s="74"/>
      <c r="H18" s="75" t="s">
        <v>80</v>
      </c>
      <c r="I18" s="76" t="s">
        <v>81</v>
      </c>
      <c r="J18" s="58"/>
    </row>
    <row r="19" spans="1:10" ht="21" customHeight="1" thickBot="1">
      <c r="A19" s="57"/>
      <c r="B19" s="77"/>
      <c r="C19" s="77"/>
      <c r="D19" s="78" t="s">
        <v>82</v>
      </c>
      <c r="E19" s="90" t="str">
        <f ca="1">CELL("filename")</f>
        <v>G:\internal\FuelContractAccounting\Fuel New\KP\2014\0214\[RPT03 COM REPORTS SEND_BS.xls]PURCHASE PRICE PAID BY %</v>
      </c>
      <c r="G19" s="90"/>
      <c r="H19" s="61"/>
      <c r="I19" s="61"/>
      <c r="J19" s="58"/>
    </row>
    <row r="20" spans="1:10" ht="21" customHeight="1" thickBot="1">
      <c r="A20" s="57"/>
      <c r="B20" s="77"/>
      <c r="C20" s="77"/>
      <c r="D20" s="78" t="s">
        <v>83</v>
      </c>
      <c r="E20" s="91">
        <v>40043</v>
      </c>
      <c r="F20" s="112"/>
      <c r="G20" s="112"/>
      <c r="H20" s="61"/>
      <c r="I20" s="61"/>
      <c r="J20" s="58"/>
    </row>
    <row r="21" spans="1:10" ht="21" customHeight="1" thickBot="1">
      <c r="A21" s="57"/>
      <c r="B21" s="77"/>
      <c r="C21" s="77"/>
      <c r="D21" s="78" t="s">
        <v>84</v>
      </c>
      <c r="E21" s="92" t="s">
        <v>105</v>
      </c>
      <c r="F21" s="90"/>
      <c r="G21" s="90"/>
      <c r="H21" s="61"/>
      <c r="I21" s="61"/>
      <c r="J21" s="58"/>
    </row>
    <row r="22" spans="1:10" ht="13.5" thickBot="1">
      <c r="A22" s="57"/>
      <c r="B22" s="111"/>
      <c r="C22" s="111"/>
      <c r="D22" s="60"/>
      <c r="E22" s="60"/>
      <c r="F22" s="112"/>
      <c r="G22" s="112"/>
      <c r="H22" s="61"/>
      <c r="I22" s="61"/>
      <c r="J22" s="58"/>
    </row>
    <row r="23" spans="1:10" ht="27.75" customHeight="1" thickBot="1">
      <c r="A23" s="57"/>
      <c r="B23" s="113" t="s">
        <v>85</v>
      </c>
      <c r="C23" s="114"/>
      <c r="D23" s="114"/>
      <c r="E23" s="114"/>
      <c r="F23" s="114"/>
      <c r="G23" s="114"/>
      <c r="H23" s="114"/>
      <c r="I23" s="115"/>
      <c r="J23" s="58"/>
    </row>
    <row r="24" spans="1:10" ht="12.75">
      <c r="A24" s="57"/>
      <c r="B24" s="102"/>
      <c r="C24" s="103"/>
      <c r="D24" s="103"/>
      <c r="E24" s="103"/>
      <c r="F24" s="103"/>
      <c r="G24" s="103"/>
      <c r="H24" s="103"/>
      <c r="I24" s="104"/>
      <c r="J24" s="58"/>
    </row>
    <row r="25" spans="1:10" ht="12.75">
      <c r="A25" s="57"/>
      <c r="B25" s="105"/>
      <c r="C25" s="106"/>
      <c r="D25" s="106"/>
      <c r="E25" s="106"/>
      <c r="F25" s="106"/>
      <c r="G25" s="106"/>
      <c r="H25" s="106"/>
      <c r="I25" s="107"/>
      <c r="J25" s="58"/>
    </row>
    <row r="26" spans="1:10" ht="12.75">
      <c r="A26" s="57"/>
      <c r="B26" s="105"/>
      <c r="C26" s="106"/>
      <c r="D26" s="106"/>
      <c r="E26" s="106"/>
      <c r="F26" s="106"/>
      <c r="G26" s="106"/>
      <c r="H26" s="106"/>
      <c r="I26" s="107"/>
      <c r="J26" s="58"/>
    </row>
    <row r="27" spans="1:10" ht="12.75">
      <c r="A27" s="57"/>
      <c r="B27" s="105"/>
      <c r="C27" s="106"/>
      <c r="D27" s="106"/>
      <c r="E27" s="106"/>
      <c r="F27" s="106"/>
      <c r="G27" s="106"/>
      <c r="H27" s="106"/>
      <c r="I27" s="107"/>
      <c r="J27" s="58"/>
    </row>
    <row r="28" spans="1:10" ht="13.5" thickBot="1">
      <c r="A28" s="57"/>
      <c r="B28" s="108"/>
      <c r="C28" s="109"/>
      <c r="D28" s="109"/>
      <c r="E28" s="109"/>
      <c r="F28" s="109"/>
      <c r="G28" s="109"/>
      <c r="H28" s="109"/>
      <c r="I28" s="110"/>
      <c r="J28" s="58"/>
    </row>
    <row r="29" spans="1:10" ht="13.5" thickBot="1">
      <c r="A29" s="79"/>
      <c r="B29" s="80"/>
      <c r="C29" s="80"/>
      <c r="D29" s="80"/>
      <c r="E29" s="80"/>
      <c r="F29" s="80"/>
      <c r="G29" s="80"/>
      <c r="H29" s="80"/>
      <c r="I29" s="80"/>
      <c r="J29" s="81"/>
    </row>
  </sheetData>
  <sheetProtection/>
  <mergeCells count="37">
    <mergeCell ref="B3:I3"/>
    <mergeCell ref="C4:D4"/>
    <mergeCell ref="E4:F4"/>
    <mergeCell ref="C5:D5"/>
    <mergeCell ref="E5:F5"/>
    <mergeCell ref="G5:I5"/>
    <mergeCell ref="C8:D8"/>
    <mergeCell ref="E8:F8"/>
    <mergeCell ref="C9:D9"/>
    <mergeCell ref="E9:F9"/>
    <mergeCell ref="C6:D6"/>
    <mergeCell ref="E6:F6"/>
    <mergeCell ref="C7:D7"/>
    <mergeCell ref="E7:F7"/>
    <mergeCell ref="C12:D12"/>
    <mergeCell ref="E12:F12"/>
    <mergeCell ref="C13:D13"/>
    <mergeCell ref="E13:F13"/>
    <mergeCell ref="C10:D10"/>
    <mergeCell ref="E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B24:I28"/>
    <mergeCell ref="B22:C22"/>
    <mergeCell ref="F22:G22"/>
    <mergeCell ref="B23:I23"/>
    <mergeCell ref="C18:D18"/>
    <mergeCell ref="E18:F18"/>
    <mergeCell ref="F20:G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8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5" t="s">
        <v>86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0" ht="12.75">
      <c r="A3" s="82" t="s">
        <v>87</v>
      </c>
      <c r="B3" s="136" t="str">
        <f ca="1">CELL("filename")</f>
        <v>G:\internal\FuelContractAccounting\Fuel New\KP\2014\0214\[RPT03 COM REPORTS SEND_BS.xls]PURCHASE PRICE PAID BY %</v>
      </c>
      <c r="C3" s="136"/>
      <c r="D3" s="136"/>
      <c r="E3" s="136"/>
      <c r="F3" s="136"/>
      <c r="G3" s="136"/>
      <c r="H3" s="136"/>
      <c r="I3" s="136"/>
      <c r="J3" s="136"/>
    </row>
    <row r="4" spans="1:2" ht="12.75">
      <c r="A4" s="82" t="s">
        <v>88</v>
      </c>
      <c r="B4" t="s">
        <v>105</v>
      </c>
    </row>
    <row r="5" spans="1:2" ht="25.5">
      <c r="A5" s="82" t="s">
        <v>89</v>
      </c>
      <c r="B5" t="s">
        <v>106</v>
      </c>
    </row>
    <row r="6" ht="12.75">
      <c r="A6" s="83"/>
    </row>
    <row r="7" spans="1:10" ht="25.5">
      <c r="A7" s="82" t="s">
        <v>90</v>
      </c>
      <c r="B7" s="133" t="s">
        <v>108</v>
      </c>
      <c r="C7" s="133"/>
      <c r="D7" s="133"/>
      <c r="E7" s="133"/>
      <c r="F7" s="133"/>
      <c r="G7" s="133"/>
      <c r="H7" s="133"/>
      <c r="I7" s="133"/>
      <c r="J7" s="133"/>
    </row>
    <row r="8" ht="12.75">
      <c r="A8" s="82"/>
    </row>
    <row r="9" spans="1:10" ht="38.25">
      <c r="A9" s="82" t="s">
        <v>91</v>
      </c>
      <c r="B9" s="136"/>
      <c r="C9" s="136"/>
      <c r="D9" s="136"/>
      <c r="E9" s="136"/>
      <c r="F9" s="136"/>
      <c r="G9" s="136"/>
      <c r="H9" s="136"/>
      <c r="I9" s="136"/>
      <c r="J9" s="136"/>
    </row>
    <row r="10" ht="12.75">
      <c r="A10" s="82"/>
    </row>
    <row r="11" spans="1:10" ht="38.25">
      <c r="A11" s="82" t="s">
        <v>92</v>
      </c>
      <c r="B11" t="s">
        <v>107</v>
      </c>
      <c r="C11" s="83"/>
      <c r="D11" s="83"/>
      <c r="E11" s="83"/>
      <c r="F11" s="83"/>
      <c r="G11" s="83"/>
      <c r="H11" s="83"/>
      <c r="I11" s="83"/>
      <c r="J11" s="83"/>
    </row>
    <row r="12" spans="1:2" ht="12.75">
      <c r="A12" s="84"/>
      <c r="B12" s="28"/>
    </row>
    <row r="13" spans="1:10" ht="25.5">
      <c r="A13" s="82" t="s">
        <v>93</v>
      </c>
      <c r="B13" s="132"/>
      <c r="C13" s="133"/>
      <c r="D13" s="133"/>
      <c r="E13" s="133"/>
      <c r="F13" s="133"/>
      <c r="G13" s="133"/>
      <c r="H13" s="133"/>
      <c r="I13" s="133"/>
      <c r="J13" s="133"/>
    </row>
    <row r="14" spans="1:2" ht="12.75">
      <c r="A14" s="83"/>
      <c r="B14" s="28"/>
    </row>
    <row r="15" spans="1:10" ht="15.75">
      <c r="A15" s="134" t="s">
        <v>94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89.25">
      <c r="A16" s="85" t="s">
        <v>95</v>
      </c>
      <c r="B16" s="85" t="s">
        <v>96</v>
      </c>
      <c r="C16" s="85" t="s">
        <v>97</v>
      </c>
      <c r="D16" s="85" t="s">
        <v>98</v>
      </c>
      <c r="E16" s="85" t="s">
        <v>99</v>
      </c>
      <c r="F16" s="85" t="s">
        <v>100</v>
      </c>
      <c r="G16" s="85" t="s">
        <v>101</v>
      </c>
      <c r="H16" s="85" t="s">
        <v>102</v>
      </c>
      <c r="I16" s="85" t="s">
        <v>103</v>
      </c>
      <c r="J16" s="85" t="s">
        <v>104</v>
      </c>
    </row>
    <row r="17" spans="1:10" ht="102">
      <c r="A17" s="86" t="s">
        <v>105</v>
      </c>
      <c r="B17" s="87" t="s">
        <v>114</v>
      </c>
      <c r="C17" s="86" t="s">
        <v>113</v>
      </c>
      <c r="D17" s="88">
        <v>40140</v>
      </c>
      <c r="E17" s="86" t="s">
        <v>105</v>
      </c>
      <c r="F17" s="86" t="s">
        <v>113</v>
      </c>
      <c r="G17" s="88">
        <v>40188</v>
      </c>
      <c r="H17" s="88" t="s">
        <v>117</v>
      </c>
      <c r="I17" s="87" t="s">
        <v>119</v>
      </c>
      <c r="J17" s="96" t="s">
        <v>118</v>
      </c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2014-03-05T15:00:34Z</cp:lastPrinted>
  <dcterms:created xsi:type="dcterms:W3CDTF">2001-08-06T14:44:36Z</dcterms:created>
  <dcterms:modified xsi:type="dcterms:W3CDTF">2014-04-10T14:06:13Z</dcterms:modified>
  <cp:category/>
  <cp:version/>
  <cp:contentType/>
  <cp:contentStatus/>
</cp:coreProperties>
</file>