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65" yWindow="3015" windowWidth="2520" windowHeight="1185" activeTab="0"/>
  </bookViews>
  <sheets>
    <sheet name="INPUT" sheetId="1" r:id="rId1"/>
    <sheet name="BIG SANDY" sheetId="2" r:id="rId2"/>
    <sheet name="CONTROLS" sheetId="3" r:id="rId3"/>
  </sheets>
  <externalReferences>
    <externalReference r:id="rId6"/>
    <externalReference r:id="rId7"/>
    <externalReference r:id="rId8"/>
  </externalReferences>
  <definedNames>
    <definedName name="ASD">#REF!</definedName>
    <definedName name="asd1">#REF!</definedName>
    <definedName name="NvsEndTime">36418.5573099537</definedName>
  </definedNames>
  <calcPr fullCalcOnLoad="1"/>
</workbook>
</file>

<file path=xl/sharedStrings.xml><?xml version="1.0" encoding="utf-8"?>
<sst xmlns="http://schemas.openxmlformats.org/spreadsheetml/2006/main" count="103" uniqueCount="63">
  <si>
    <t>TONS</t>
  </si>
  <si>
    <t>ADDED</t>
  </si>
  <si>
    <t>ENDING BALANCE</t>
  </si>
  <si>
    <t>TOTAL</t>
  </si>
  <si>
    <t>COST PER</t>
  </si>
  <si>
    <t>DESCRIPTION</t>
  </si>
  <si>
    <t>COST</t>
  </si>
  <si>
    <t>BEGINNING BALANCE</t>
  </si>
  <si>
    <t>TOTAL AVAILABLE</t>
  </si>
  <si>
    <t xml:space="preserve">     TOTAL CONSUMED</t>
  </si>
  <si>
    <t xml:space="preserve">     UNIT 1</t>
  </si>
  <si>
    <t xml:space="preserve">     UNIT 2</t>
  </si>
  <si>
    <t xml:space="preserve">CONSUMED </t>
  </si>
  <si>
    <t>RECONCILIATION OF BEGINNING INVENTORY $ VS PRIOR MONTH ENDING INVENTORY $</t>
  </si>
  <si>
    <t>PRIOR MONTH</t>
  </si>
  <si>
    <t>PLANT</t>
  </si>
  <si>
    <t>BEGINNING INV $</t>
  </si>
  <si>
    <t>ENDING INV $</t>
  </si>
  <si>
    <t>DIFFERENCE</t>
  </si>
  <si>
    <t>RECONCILIATION OF ENDING INVENTORY TONS VS SUB-OFFICE ENDING INVENTORY TONS</t>
  </si>
  <si>
    <t>ENDING INV</t>
  </si>
  <si>
    <t>SUB-OFFICE</t>
  </si>
  <si>
    <t>ENDING INV TONS</t>
  </si>
  <si>
    <t>RECONCILIATION OF ENDING INVENTORY VS PAGE 24 ENDING INVENTORY</t>
  </si>
  <si>
    <t>ENDING</t>
  </si>
  <si>
    <t>PAGE 24</t>
  </si>
  <si>
    <t>INV TONS</t>
  </si>
  <si>
    <t>ENDING TONS</t>
  </si>
  <si>
    <t>INV $</t>
  </si>
  <si>
    <t>BEGINNING BALANCES AND CLEAR INPUT FIELDS</t>
  </si>
  <si>
    <t xml:space="preserve">NOTE: ROLLCLEAR MACRO WILL ROLL </t>
  </si>
  <si>
    <t xml:space="preserve">KENTUCKY POWER </t>
  </si>
  <si>
    <t>BIG SANDY HANDLING INVENTORY LEDGER</t>
  </si>
  <si>
    <t>KENTUCKY POWER</t>
  </si>
  <si>
    <t>BIG SANDY</t>
  </si>
  <si>
    <t>TON</t>
  </si>
  <si>
    <t>SURVEY ADJUSTMENT</t>
  </si>
  <si>
    <t>OTHER</t>
  </si>
  <si>
    <t>BIG SANDY HANDLING CONSUMED BY UNIT</t>
  </si>
  <si>
    <t>UNIT PRICE FOR ADDED CURRENT MO VS PRIOR MO</t>
  </si>
  <si>
    <t>UNIT PRICE</t>
  </si>
  <si>
    <t>CURRENT MO</t>
  </si>
  <si>
    <t>PRIOR MO</t>
  </si>
  <si>
    <t>%</t>
  </si>
  <si>
    <t>CHANGE</t>
  </si>
  <si>
    <t>HANDLING -- BENEFITING LOCATIONS IN ACCOUNT 1520000</t>
  </si>
  <si>
    <t>AMOUNT</t>
  </si>
  <si>
    <t>PERTAINS TO</t>
  </si>
  <si>
    <t>BEN LOC</t>
  </si>
  <si>
    <t>in Acct 152</t>
  </si>
  <si>
    <t>ALL PLANTS</t>
  </si>
  <si>
    <t>RECLASS TO 186/253</t>
  </si>
  <si>
    <t>SUBTOTAL</t>
  </si>
  <si>
    <t>ALLOC TO ALL PLANTS</t>
  </si>
  <si>
    <t>ALLOCATION TO ALL PLANTS</t>
  </si>
  <si>
    <t>MW CAPACITY</t>
  </si>
  <si>
    <t>DOLLARS</t>
  </si>
  <si>
    <t>MITCHELL</t>
  </si>
  <si>
    <t>G0000117 OTHER THAN BELOW &amp; MISC</t>
  </si>
  <si>
    <t>G0000117 - 10218</t>
  </si>
  <si>
    <t>G0000117 - 10594</t>
  </si>
  <si>
    <t>G0000117 - 99900</t>
  </si>
  <si>
    <t>Enter on Mitchell Handling file; Input tab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</si>
</sst>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&quot;$&quot;#,##0.0000"/>
    <numFmt numFmtId="167" formatCode="0.0%"/>
    <numFmt numFmtId="168" formatCode="mmmm\-yy"/>
    <numFmt numFmtId="169" formatCode="#,##0.00000000000000000_);\(#,##0.00000000000000000\)"/>
    <numFmt numFmtId="170" formatCode="0.00_);\(0.00\)"/>
    <numFmt numFmtId="171" formatCode="#,##0.0000_);\(#,##0.0000\)"/>
    <numFmt numFmtId="172" formatCode="0_);\(0\)"/>
    <numFmt numFmtId="173" formatCode="0.0000"/>
    <numFmt numFmtId="174" formatCode="0.0000%"/>
    <numFmt numFmtId="175" formatCode="0.0000_);\(0.0000\)"/>
    <numFmt numFmtId="176" formatCode="&quot;$&quot;#,##0.0000_);\(&quot;$&quot;#,##0.0000\)"/>
    <numFmt numFmtId="177" formatCode="0.0000000000%"/>
    <numFmt numFmtId="178" formatCode="&quot;$&quot;#,##0.0000000000_);\(&quot;$&quot;#,##0.0000000000\)"/>
    <numFmt numFmtId="179" formatCode="#,##0.0_);\(#,##0.0\)"/>
  </numFmts>
  <fonts count="49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14"/>
      <name val="Arial"/>
      <family val="2"/>
    </font>
    <font>
      <b/>
      <sz val="12"/>
      <color indexed="53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4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6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4" fillId="0" borderId="9">
      <alignment horizontal="center"/>
      <protection/>
    </xf>
    <xf numFmtId="0" fontId="5" fillId="33" borderId="0" applyNumberFormat="0" applyFont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101">
    <xf numFmtId="0" fontId="0" fillId="0" borderId="0" xfId="0" applyNumberFormat="1" applyFont="1" applyAlignment="1" applyProtection="1">
      <alignment/>
      <protection locked="0"/>
    </xf>
    <xf numFmtId="0" fontId="6" fillId="0" borderId="0" xfId="56">
      <alignment/>
      <protection/>
    </xf>
    <xf numFmtId="168" fontId="1" fillId="0" borderId="0" xfId="56" applyNumberFormat="1" applyFont="1">
      <alignment/>
      <protection/>
    </xf>
    <xf numFmtId="39" fontId="1" fillId="0" borderId="0" xfId="56" applyNumberFormat="1" applyFont="1">
      <alignment/>
      <protection/>
    </xf>
    <xf numFmtId="39" fontId="6" fillId="0" borderId="0" xfId="56" applyNumberFormat="1">
      <alignment/>
      <protection/>
    </xf>
    <xf numFmtId="39" fontId="1" fillId="0" borderId="0" xfId="56" applyNumberFormat="1" applyFont="1" applyAlignment="1">
      <alignment horizontal="center"/>
      <protection/>
    </xf>
    <xf numFmtId="0" fontId="1" fillId="0" borderId="9" xfId="56" applyFont="1" applyBorder="1" applyAlignment="1">
      <alignment horizontal="center"/>
      <protection/>
    </xf>
    <xf numFmtId="39" fontId="1" fillId="0" borderId="9" xfId="56" applyNumberFormat="1" applyFont="1" applyBorder="1" applyAlignment="1">
      <alignment horizontal="center"/>
      <protection/>
    </xf>
    <xf numFmtId="39" fontId="7" fillId="0" borderId="0" xfId="56" applyNumberFormat="1" applyFont="1">
      <alignment/>
      <protection/>
    </xf>
    <xf numFmtId="171" fontId="6" fillId="0" borderId="0" xfId="56" applyNumberFormat="1" applyFont="1">
      <alignment/>
      <protection/>
    </xf>
    <xf numFmtId="171" fontId="6" fillId="0" borderId="0" xfId="56" applyNumberFormat="1">
      <alignment/>
      <protection/>
    </xf>
    <xf numFmtId="39" fontId="7" fillId="0" borderId="11" xfId="56" applyNumberFormat="1" applyFont="1" applyBorder="1">
      <alignment/>
      <protection/>
    </xf>
    <xf numFmtId="39" fontId="6" fillId="0" borderId="11" xfId="56" applyNumberFormat="1" applyBorder="1">
      <alignment/>
      <protection/>
    </xf>
    <xf numFmtId="171" fontId="6" fillId="0" borderId="11" xfId="56" applyNumberFormat="1" applyBorder="1">
      <alignment/>
      <protection/>
    </xf>
    <xf numFmtId="39" fontId="6" fillId="0" borderId="0" xfId="56" applyNumberFormat="1" applyBorder="1">
      <alignment/>
      <protection/>
    </xf>
    <xf numFmtId="171" fontId="6" fillId="0" borderId="0" xfId="56" applyNumberFormat="1" applyFont="1" applyBorder="1">
      <alignment/>
      <protection/>
    </xf>
    <xf numFmtId="171" fontId="6" fillId="0" borderId="11" xfId="56" applyNumberFormat="1" applyFont="1" applyBorder="1">
      <alignment/>
      <protection/>
    </xf>
    <xf numFmtId="39" fontId="6" fillId="0" borderId="0" xfId="56" applyNumberFormat="1" applyFont="1" applyBorder="1">
      <alignment/>
      <protection/>
    </xf>
    <xf numFmtId="39" fontId="6" fillId="0" borderId="12" xfId="56" applyNumberFormat="1" applyFont="1" applyBorder="1">
      <alignment/>
      <protection/>
    </xf>
    <xf numFmtId="171" fontId="6" fillId="0" borderId="12" xfId="56" applyNumberFormat="1" applyFont="1" applyBorder="1">
      <alignment/>
      <protection/>
    </xf>
    <xf numFmtId="39" fontId="6" fillId="0" borderId="12" xfId="56" applyNumberFormat="1" applyBorder="1">
      <alignment/>
      <protection/>
    </xf>
    <xf numFmtId="39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39" fontId="6" fillId="0" borderId="0" xfId="55" applyNumberFormat="1">
      <alignment/>
      <protection/>
    </xf>
    <xf numFmtId="39" fontId="8" fillId="0" borderId="0" xfId="55" applyNumberFormat="1" applyFont="1">
      <alignment/>
      <protection/>
    </xf>
    <xf numFmtId="39" fontId="1" fillId="0" borderId="0" xfId="55" applyNumberFormat="1" applyFont="1" applyBorder="1" applyAlignment="1">
      <alignment horizontal="center"/>
      <protection/>
    </xf>
    <xf numFmtId="39" fontId="1" fillId="0" borderId="9" xfId="55" applyNumberFormat="1" applyFont="1" applyBorder="1" applyAlignment="1">
      <alignment horizontal="center"/>
      <protection/>
    </xf>
    <xf numFmtId="39" fontId="7" fillId="0" borderId="0" xfId="55" applyNumberFormat="1" applyFont="1">
      <alignment/>
      <protection/>
    </xf>
    <xf numFmtId="39" fontId="6" fillId="0" borderId="0" xfId="55" applyNumberFormat="1" applyFont="1">
      <alignment/>
      <protection/>
    </xf>
    <xf numFmtId="39" fontId="9" fillId="0" borderId="0" xfId="56" applyNumberFormat="1" applyFont="1">
      <alignment/>
      <protection/>
    </xf>
    <xf numFmtId="171" fontId="6" fillId="0" borderId="0" xfId="55" applyNumberFormat="1">
      <alignment/>
      <protection/>
    </xf>
    <xf numFmtId="39" fontId="6" fillId="0" borderId="0" xfId="55" applyNumberFormat="1" applyFont="1">
      <alignment/>
      <protection/>
    </xf>
    <xf numFmtId="39" fontId="7" fillId="0" borderId="0" xfId="56" applyNumberFormat="1" applyFont="1" applyFill="1">
      <alignment/>
      <protection/>
    </xf>
    <xf numFmtId="39" fontId="1" fillId="34" borderId="9" xfId="55" applyNumberFormat="1" applyFont="1" applyFill="1" applyBorder="1" applyAlignment="1">
      <alignment horizontal="center"/>
      <protection/>
    </xf>
    <xf numFmtId="39" fontId="6" fillId="34" borderId="0" xfId="55" applyNumberFormat="1" applyFill="1">
      <alignment/>
      <protection/>
    </xf>
    <xf numFmtId="39" fontId="1" fillId="34" borderId="0" xfId="55" applyNumberFormat="1" applyFont="1" applyFill="1" applyBorder="1" applyAlignment="1">
      <alignment horizontal="center"/>
      <protection/>
    </xf>
    <xf numFmtId="10" fontId="6" fillId="34" borderId="0" xfId="55" applyNumberFormat="1" applyFill="1">
      <alignment/>
      <protection/>
    </xf>
    <xf numFmtId="39" fontId="10" fillId="0" borderId="0" xfId="55" applyNumberFormat="1" applyFont="1">
      <alignment/>
      <protection/>
    </xf>
    <xf numFmtId="171" fontId="48" fillId="0" borderId="0" xfId="55" applyNumberFormat="1" applyFont="1">
      <alignment/>
      <protection/>
    </xf>
    <xf numFmtId="39" fontId="48" fillId="0" borderId="0" xfId="55" applyNumberFormat="1" applyFont="1">
      <alignment/>
      <protection/>
    </xf>
    <xf numFmtId="0" fontId="6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6" fillId="0" borderId="13" xfId="0" applyNumberFormat="1" applyFont="1" applyBorder="1" applyAlignment="1" applyProtection="1">
      <alignment/>
      <protection locked="0"/>
    </xf>
    <xf numFmtId="0" fontId="6" fillId="0" borderId="0" xfId="0" applyNumberFormat="1" applyFont="1" applyBorder="1" applyAlignment="1" applyProtection="1">
      <alignment/>
      <protection locked="0"/>
    </xf>
    <xf numFmtId="0" fontId="6" fillId="0" borderId="14" xfId="0" applyNumberFormat="1" applyFont="1" applyBorder="1" applyAlignment="1" applyProtection="1">
      <alignment/>
      <protection locked="0"/>
    </xf>
    <xf numFmtId="0" fontId="13" fillId="0" borderId="13" xfId="0" applyNumberFormat="1" applyFont="1" applyBorder="1" applyAlignment="1" applyProtection="1">
      <alignment horizontal="center"/>
      <protection locked="0"/>
    </xf>
    <xf numFmtId="0" fontId="13" fillId="0" borderId="0" xfId="0" applyNumberFormat="1" applyFont="1" applyBorder="1" applyAlignment="1" applyProtection="1">
      <alignment horizontal="center"/>
      <protection locked="0"/>
    </xf>
    <xf numFmtId="0" fontId="13" fillId="0" borderId="14" xfId="0" applyNumberFormat="1" applyFont="1" applyBorder="1" applyAlignment="1" applyProtection="1">
      <alignment horizontal="center"/>
      <protection locked="0"/>
    </xf>
    <xf numFmtId="0" fontId="6" fillId="0" borderId="13" xfId="0" applyNumberFormat="1" applyFont="1" applyBorder="1" applyAlignment="1" applyProtection="1">
      <alignment horizontal="center"/>
      <protection locked="0"/>
    </xf>
    <xf numFmtId="39" fontId="14" fillId="0" borderId="0" xfId="0" applyNumberFormat="1" applyFont="1" applyFill="1" applyBorder="1" applyAlignment="1" applyProtection="1">
      <alignment/>
      <protection locked="0"/>
    </xf>
    <xf numFmtId="39" fontId="6" fillId="0" borderId="0" xfId="0" applyNumberFormat="1" applyFont="1" applyBorder="1" applyAlignment="1" applyProtection="1">
      <alignment/>
      <protection locked="0"/>
    </xf>
    <xf numFmtId="39" fontId="6" fillId="0" borderId="14" xfId="0" applyNumberFormat="1" applyFont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/>
      <protection locked="0"/>
    </xf>
    <xf numFmtId="0" fontId="15" fillId="0" borderId="13" xfId="0" applyNumberFormat="1" applyFont="1" applyBorder="1" applyAlignment="1" applyProtection="1">
      <alignment horizontal="center"/>
      <protection locked="0"/>
    </xf>
    <xf numFmtId="39" fontId="15" fillId="0" borderId="0" xfId="0" applyNumberFormat="1" applyFont="1" applyFill="1" applyBorder="1" applyAlignment="1" applyProtection="1">
      <alignment/>
      <protection locked="0"/>
    </xf>
    <xf numFmtId="39" fontId="16" fillId="0" borderId="0" xfId="0" applyNumberFormat="1" applyFont="1" applyBorder="1" applyAlignment="1" applyProtection="1">
      <alignment/>
      <protection locked="0"/>
    </xf>
    <xf numFmtId="39" fontId="16" fillId="0" borderId="14" xfId="0" applyNumberFormat="1" applyFont="1" applyBorder="1" applyAlignment="1" applyProtection="1">
      <alignment/>
      <protection locked="0"/>
    </xf>
    <xf numFmtId="0" fontId="15" fillId="0" borderId="0" xfId="0" applyNumberFormat="1" applyFont="1" applyAlignment="1" applyProtection="1">
      <alignment/>
      <protection locked="0"/>
    </xf>
    <xf numFmtId="0" fontId="14" fillId="0" borderId="13" xfId="0" applyNumberFormat="1" applyFont="1" applyBorder="1" applyAlignment="1" applyProtection="1">
      <alignment horizontal="center"/>
      <protection locked="0"/>
    </xf>
    <xf numFmtId="39" fontId="14" fillId="0" borderId="0" xfId="0" applyNumberFormat="1" applyFont="1" applyBorder="1" applyAlignment="1" applyProtection="1">
      <alignment/>
      <protection locked="0"/>
    </xf>
    <xf numFmtId="39" fontId="6" fillId="0" borderId="15" xfId="0" applyNumberFormat="1" applyFont="1" applyBorder="1" applyAlignment="1" applyProtection="1">
      <alignment/>
      <protection locked="0"/>
    </xf>
    <xf numFmtId="39" fontId="6" fillId="0" borderId="16" xfId="0" applyNumberFormat="1" applyFont="1" applyBorder="1" applyAlignment="1" applyProtection="1">
      <alignment/>
      <protection locked="0"/>
    </xf>
    <xf numFmtId="39" fontId="6" fillId="0" borderId="0" xfId="0" applyNumberFormat="1" applyFont="1" applyAlignment="1" applyProtection="1">
      <alignment/>
      <protection locked="0"/>
    </xf>
    <xf numFmtId="0" fontId="6" fillId="0" borderId="17" xfId="0" applyNumberFormat="1" applyFont="1" applyBorder="1" applyAlignment="1" applyProtection="1">
      <alignment horizontal="center"/>
      <protection locked="0"/>
    </xf>
    <xf numFmtId="39" fontId="6" fillId="0" borderId="18" xfId="0" applyNumberFormat="1" applyFont="1" applyBorder="1" applyAlignment="1" applyProtection="1">
      <alignment/>
      <protection locked="0"/>
    </xf>
    <xf numFmtId="39" fontId="6" fillId="0" borderId="19" xfId="0" applyNumberFormat="1" applyFont="1" applyBorder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13" fillId="0" borderId="0" xfId="0" applyFont="1" applyBorder="1" applyAlignment="1">
      <alignment horizontal="center"/>
    </xf>
    <xf numFmtId="4" fontId="13" fillId="0" borderId="14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37" fontId="6" fillId="0" borderId="0" xfId="0" applyNumberFormat="1" applyFont="1" applyBorder="1" applyAlignment="1" applyProtection="1">
      <alignment/>
      <protection locked="0"/>
    </xf>
    <xf numFmtId="4" fontId="48" fillId="35" borderId="14" xfId="0" applyNumberFormat="1" applyFont="1" applyFill="1" applyBorder="1" applyAlignment="1">
      <alignment horizontal="right"/>
    </xf>
    <xf numFmtId="0" fontId="6" fillId="0" borderId="13" xfId="0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37" fontId="6" fillId="0" borderId="0" xfId="0" applyNumberFormat="1" applyFont="1" applyBorder="1" applyAlignment="1">
      <alignment horizontal="fill"/>
    </xf>
    <xf numFmtId="4" fontId="6" fillId="0" borderId="14" xfId="0" applyNumberFormat="1" applyFont="1" applyBorder="1" applyAlignment="1">
      <alignment horizontal="fill"/>
    </xf>
    <xf numFmtId="4" fontId="6" fillId="0" borderId="0" xfId="0" applyNumberFormat="1" applyFont="1" applyBorder="1" applyAlignment="1">
      <alignment horizontal="fill"/>
    </xf>
    <xf numFmtId="0" fontId="6" fillId="0" borderId="17" xfId="0" applyFont="1" applyBorder="1" applyAlignment="1">
      <alignment horizontal="center"/>
    </xf>
    <xf numFmtId="37" fontId="6" fillId="0" borderId="9" xfId="0" applyNumberFormat="1" applyFont="1" applyBorder="1" applyAlignment="1">
      <alignment horizontal="right"/>
    </xf>
    <xf numFmtId="39" fontId="6" fillId="0" borderId="21" xfId="0" applyNumberFormat="1" applyFont="1" applyBorder="1" applyAlignment="1">
      <alignment horizontal="right"/>
    </xf>
    <xf numFmtId="37" fontId="6" fillId="0" borderId="11" xfId="0" applyNumberFormat="1" applyFont="1" applyBorder="1" applyAlignment="1" applyProtection="1">
      <alignment/>
      <protection locked="0"/>
    </xf>
    <xf numFmtId="0" fontId="1" fillId="0" borderId="11" xfId="0" applyNumberFormat="1" applyFont="1" applyBorder="1" applyAlignment="1" applyProtection="1">
      <alignment horizontal="center"/>
      <protection locked="0"/>
    </xf>
    <xf numFmtId="0" fontId="1" fillId="0" borderId="20" xfId="0" applyNumberFormat="1" applyFont="1" applyBorder="1" applyAlignment="1" applyProtection="1">
      <alignment horizontal="center"/>
      <protection locked="0"/>
    </xf>
    <xf numFmtId="0" fontId="1" fillId="0" borderId="22" xfId="0" applyNumberFormat="1" applyFont="1" applyBorder="1" applyAlignment="1" applyProtection="1">
      <alignment horizontal="center"/>
      <protection locked="0"/>
    </xf>
    <xf numFmtId="0" fontId="1" fillId="0" borderId="23" xfId="0" applyNumberFormat="1" applyFont="1" applyBorder="1" applyAlignment="1" applyProtection="1">
      <alignment horizontal="center"/>
      <protection locked="0"/>
    </xf>
    <xf numFmtId="0" fontId="1" fillId="0" borderId="24" xfId="0" applyNumberFormat="1" applyFont="1" applyBorder="1" applyAlignment="1" applyProtection="1">
      <alignment horizontal="center"/>
      <protection locked="0"/>
    </xf>
    <xf numFmtId="0" fontId="1" fillId="0" borderId="13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14" xfId="0" applyNumberFormat="1" applyFont="1" applyBorder="1" applyAlignment="1" applyProtection="1">
      <alignment horizontal="center"/>
      <protection locked="0"/>
    </xf>
    <xf numFmtId="168" fontId="12" fillId="0" borderId="13" xfId="0" applyNumberFormat="1" applyFont="1" applyBorder="1" applyAlignment="1" applyProtection="1">
      <alignment horizontal="center"/>
      <protection locked="0"/>
    </xf>
    <xf numFmtId="168" fontId="12" fillId="0" borderId="0" xfId="0" applyNumberFormat="1" applyFont="1" applyBorder="1" applyAlignment="1" applyProtection="1">
      <alignment horizontal="center"/>
      <protection locked="0"/>
    </xf>
    <xf numFmtId="168" fontId="12" fillId="0" borderId="14" xfId="0" applyNumberFormat="1" applyFont="1" applyBorder="1" applyAlignment="1" applyProtection="1">
      <alignment horizontal="center"/>
      <protection locked="0"/>
    </xf>
    <xf numFmtId="0" fontId="1" fillId="0" borderId="0" xfId="56" applyFont="1" applyAlignment="1">
      <alignment horizontal="center"/>
      <protection/>
    </xf>
    <xf numFmtId="168" fontId="1" fillId="0" borderId="0" xfId="56" applyNumberFormat="1" applyFont="1" applyAlignment="1">
      <alignment horizontal="center"/>
      <protection/>
    </xf>
    <xf numFmtId="39" fontId="1" fillId="0" borderId="0" xfId="55" applyNumberFormat="1" applyFont="1" applyAlignment="1">
      <alignment horizontal="center"/>
      <protection/>
    </xf>
    <xf numFmtId="168" fontId="1" fillId="0" borderId="0" xfId="55" applyNumberFormat="1" applyFont="1" applyAlignment="1">
      <alignment horizontal="center"/>
      <protection/>
    </xf>
    <xf numFmtId="39" fontId="1" fillId="35" borderId="0" xfId="0" applyNumberFormat="1" applyFont="1" applyFill="1" applyAlignment="1" applyProtection="1">
      <alignment/>
      <protection locked="0"/>
    </xf>
    <xf numFmtId="39" fontId="1" fillId="35" borderId="18" xfId="0" applyNumberFormat="1" applyFont="1" applyFill="1" applyBorder="1" applyAlignment="1" applyProtection="1">
      <alignment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INV10COAL" xfId="55"/>
    <cellStyle name="Normal_INV10OIL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PSSpacer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BOFFICE03COAL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R03PAGE24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P03CO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ONS INVENTORY"/>
      <sheetName val="CONTROL"/>
    </sheetNames>
    <sheetDataSet>
      <sheetData sheetId="0">
        <row r="17">
          <cell r="B17">
            <v>61647</v>
          </cell>
          <cell r="C17">
            <v>196580</v>
          </cell>
        </row>
        <row r="24">
          <cell r="B24">
            <v>0</v>
          </cell>
          <cell r="C24">
            <v>0</v>
          </cell>
        </row>
      </sheetData>
      <sheetData sheetId="1">
        <row r="9">
          <cell r="B9">
            <v>47942.93</v>
          </cell>
        </row>
        <row r="11">
          <cell r="B11">
            <v>0</v>
          </cell>
        </row>
        <row r="16">
          <cell r="B16">
            <v>258227</v>
          </cell>
        </row>
        <row r="18">
          <cell r="B18">
            <v>0</v>
          </cell>
        </row>
        <row r="22">
          <cell r="B22">
            <v>551233.7100000001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IG SANDY"/>
      <sheetName val="PRIN GEN"/>
      <sheetName val="CONTROLS"/>
    </sheetNames>
    <sheetDataSet>
      <sheetData sheetId="1">
        <row r="33">
          <cell r="B33">
            <v>551233.7100000001</v>
          </cell>
          <cell r="C33">
            <v>1792241.94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G SANDY CM"/>
      <sheetName val="BIG SANDY PM"/>
      <sheetName val="AP DIST CONTROL"/>
    </sheetNames>
    <sheetDataSet>
      <sheetData sheetId="2">
        <row r="3">
          <cell r="A3" t="str">
            <v>JANUARY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60"/>
  <sheetViews>
    <sheetView tabSelected="1" zoomScale="75" zoomScaleNormal="75" zoomScalePageLayoutView="0" workbookViewId="0" topLeftCell="A1">
      <selection activeCell="A1" sqref="A1:E1"/>
    </sheetView>
  </sheetViews>
  <sheetFormatPr defaultColWidth="10.77734375" defaultRowHeight="15"/>
  <cols>
    <col min="1" max="1" width="28.10546875" style="40" bestFit="1" customWidth="1"/>
    <col min="2" max="5" width="13.77734375" style="40" customWidth="1"/>
    <col min="6" max="6" width="12.21484375" style="40" bestFit="1" customWidth="1"/>
    <col min="7" max="16384" width="10.77734375" style="40" customWidth="1"/>
  </cols>
  <sheetData>
    <row r="1" spans="1:5" ht="12.75">
      <c r="A1" s="86" t="s">
        <v>33</v>
      </c>
      <c r="B1" s="87"/>
      <c r="C1" s="87"/>
      <c r="D1" s="87"/>
      <c r="E1" s="88"/>
    </row>
    <row r="2" spans="1:5" ht="12.75">
      <c r="A2" s="89" t="s">
        <v>45</v>
      </c>
      <c r="B2" s="90"/>
      <c r="C2" s="90"/>
      <c r="D2" s="90"/>
      <c r="E2" s="91"/>
    </row>
    <row r="3" spans="1:5" ht="12.75">
      <c r="A3" s="92" t="str">
        <f>'[3]AP DIST CONTROL'!$A$3:$B$3</f>
        <v>JANUARY 2014</v>
      </c>
      <c r="B3" s="93"/>
      <c r="C3" s="93"/>
      <c r="D3" s="93"/>
      <c r="E3" s="94"/>
    </row>
    <row r="4" spans="1:5" ht="12.75">
      <c r="A4" s="42"/>
      <c r="B4" s="43"/>
      <c r="C4" s="43"/>
      <c r="D4" s="43"/>
      <c r="E4" s="44"/>
    </row>
    <row r="5" spans="1:5" ht="12.75">
      <c r="A5" s="45"/>
      <c r="B5" s="46" t="s">
        <v>46</v>
      </c>
      <c r="C5" s="84" t="s">
        <v>47</v>
      </c>
      <c r="D5" s="84"/>
      <c r="E5" s="85"/>
    </row>
    <row r="6" spans="1:5" ht="12.75">
      <c r="A6" s="45" t="s">
        <v>48</v>
      </c>
      <c r="B6" s="46" t="s">
        <v>49</v>
      </c>
      <c r="C6" s="46" t="s">
        <v>34</v>
      </c>
      <c r="D6" s="46" t="s">
        <v>57</v>
      </c>
      <c r="E6" s="47" t="s">
        <v>50</v>
      </c>
    </row>
    <row r="7" spans="1:5" ht="12.75">
      <c r="A7" s="48" t="s">
        <v>58</v>
      </c>
      <c r="B7" s="49">
        <v>0</v>
      </c>
      <c r="C7" s="50"/>
      <c r="D7" s="50"/>
      <c r="E7" s="51">
        <f>+B7</f>
        <v>0</v>
      </c>
    </row>
    <row r="8" spans="1:5" ht="12.75">
      <c r="A8" s="48">
        <v>1002</v>
      </c>
      <c r="B8" s="49">
        <v>-50.48</v>
      </c>
      <c r="C8" s="50"/>
      <c r="D8" s="50"/>
      <c r="E8" s="51">
        <f>+B8</f>
        <v>-50.48</v>
      </c>
    </row>
    <row r="9" spans="1:5" ht="12.75">
      <c r="A9" s="48">
        <v>1006</v>
      </c>
      <c r="B9" s="49">
        <v>39464.27</v>
      </c>
      <c r="C9" s="50"/>
      <c r="D9" s="50"/>
      <c r="E9" s="51">
        <f>+B9</f>
        <v>39464.27</v>
      </c>
    </row>
    <row r="10" spans="1:5" ht="12.75">
      <c r="A10" s="48">
        <v>1061</v>
      </c>
      <c r="B10" s="49">
        <v>5</v>
      </c>
      <c r="C10" s="50"/>
      <c r="D10" s="50"/>
      <c r="E10" s="51">
        <f>+B10</f>
        <v>5</v>
      </c>
    </row>
    <row r="11" spans="1:5" ht="12.75">
      <c r="A11" s="48">
        <v>1062</v>
      </c>
      <c r="B11" s="49">
        <v>117.36</v>
      </c>
      <c r="C11" s="50"/>
      <c r="D11" s="50"/>
      <c r="E11" s="51">
        <f>+B11</f>
        <v>117.36</v>
      </c>
    </row>
    <row r="12" spans="1:5" ht="12.75">
      <c r="A12" s="48">
        <v>1125</v>
      </c>
      <c r="B12" s="49">
        <v>457672.73</v>
      </c>
      <c r="C12" s="50">
        <f>+B12</f>
        <v>457672.73</v>
      </c>
      <c r="D12" s="50"/>
      <c r="E12" s="51"/>
    </row>
    <row r="13" spans="1:5" ht="12.75">
      <c r="A13" s="48">
        <v>1140</v>
      </c>
      <c r="B13" s="49">
        <v>10660.71</v>
      </c>
      <c r="C13" s="50"/>
      <c r="D13" s="50"/>
      <c r="E13" s="51">
        <f>+B13</f>
        <v>10660.71</v>
      </c>
    </row>
    <row r="14" spans="1:5" ht="12.75">
      <c r="A14" s="48">
        <v>1171</v>
      </c>
      <c r="B14" s="49">
        <v>-54.38</v>
      </c>
      <c r="C14" s="50"/>
      <c r="D14" s="50"/>
      <c r="E14" s="51">
        <f>+B14</f>
        <v>-54.38</v>
      </c>
    </row>
    <row r="15" spans="1:5" ht="12.75">
      <c r="A15" s="48">
        <v>1176</v>
      </c>
      <c r="B15" s="49">
        <v>1002.44</v>
      </c>
      <c r="C15" s="50"/>
      <c r="D15" s="50"/>
      <c r="E15" s="51">
        <f>+B15</f>
        <v>1002.44</v>
      </c>
    </row>
    <row r="16" spans="1:8" ht="12.75">
      <c r="A16" s="48">
        <v>1257</v>
      </c>
      <c r="B16" s="49">
        <v>4047.31</v>
      </c>
      <c r="C16" s="50"/>
      <c r="D16" s="50">
        <f>+B16</f>
        <v>4047.31</v>
      </c>
      <c r="E16" s="51"/>
      <c r="H16" s="43"/>
    </row>
    <row r="17" spans="1:5" ht="12.75">
      <c r="A17" s="48">
        <v>1267</v>
      </c>
      <c r="B17" s="49">
        <v>174306.26</v>
      </c>
      <c r="C17" s="50"/>
      <c r="D17" s="50">
        <f>B17</f>
        <v>174306.26</v>
      </c>
      <c r="E17" s="51"/>
    </row>
    <row r="18" spans="1:5" ht="12.75">
      <c r="A18" s="52">
        <v>1311</v>
      </c>
      <c r="B18" s="49">
        <v>1170.24</v>
      </c>
      <c r="C18" s="50"/>
      <c r="D18" s="50">
        <f>+B18</f>
        <v>1170.24</v>
      </c>
      <c r="E18" s="51"/>
    </row>
    <row r="19" spans="1:5" ht="12.75">
      <c r="A19" s="48">
        <v>1469</v>
      </c>
      <c r="B19" s="49">
        <v>4017.15</v>
      </c>
      <c r="C19" s="50"/>
      <c r="D19" s="50"/>
      <c r="E19" s="51">
        <f>+B19</f>
        <v>4017.15</v>
      </c>
    </row>
    <row r="20" spans="1:5" ht="12.75">
      <c r="A20" s="48">
        <v>1595</v>
      </c>
      <c r="B20" s="49">
        <v>4504.06</v>
      </c>
      <c r="E20" s="51">
        <f>+B20</f>
        <v>4504.06</v>
      </c>
    </row>
    <row r="21" spans="1:5" ht="12.75">
      <c r="A21" s="48">
        <v>1824</v>
      </c>
      <c r="B21" s="49">
        <v>416.86</v>
      </c>
      <c r="C21" s="50"/>
      <c r="D21" s="50"/>
      <c r="E21" s="51">
        <f>+B21</f>
        <v>416.86</v>
      </c>
    </row>
    <row r="22" spans="1:5" ht="12.75">
      <c r="A22" s="52"/>
      <c r="B22" s="49"/>
      <c r="C22" s="50"/>
      <c r="D22" s="50"/>
      <c r="E22" s="51"/>
    </row>
    <row r="23" spans="1:5" ht="12.75">
      <c r="A23" s="48"/>
      <c r="B23" s="49"/>
      <c r="C23" s="50"/>
      <c r="D23" s="50"/>
      <c r="E23" s="51"/>
    </row>
    <row r="24" spans="1:5" ht="12.75">
      <c r="A24" s="48"/>
      <c r="B24" s="49"/>
      <c r="C24" s="50"/>
      <c r="D24" s="50"/>
      <c r="E24" s="51"/>
    </row>
    <row r="25" spans="1:5" ht="12.75">
      <c r="A25" s="48"/>
      <c r="B25" s="49"/>
      <c r="C25" s="50"/>
      <c r="D25" s="50"/>
      <c r="E25" s="51"/>
    </row>
    <row r="26" spans="1:5" ht="12.75">
      <c r="A26" s="48" t="s">
        <v>59</v>
      </c>
      <c r="B26" s="49">
        <v>0</v>
      </c>
      <c r="C26" s="50">
        <f>+B26</f>
        <v>0</v>
      </c>
      <c r="D26" s="50"/>
      <c r="E26" s="51"/>
    </row>
    <row r="27" spans="1:5" ht="12.75">
      <c r="A27" s="48" t="s">
        <v>60</v>
      </c>
      <c r="B27" s="49">
        <v>52.75</v>
      </c>
      <c r="C27" s="50"/>
      <c r="D27" s="50"/>
      <c r="E27" s="51">
        <f>+B27</f>
        <v>52.75</v>
      </c>
    </row>
    <row r="28" spans="1:5" ht="12.75">
      <c r="A28" s="48" t="s">
        <v>61</v>
      </c>
      <c r="B28" s="49">
        <v>8173.52</v>
      </c>
      <c r="C28" s="50"/>
      <c r="D28" s="50"/>
      <c r="E28" s="51">
        <f>+B28</f>
        <v>8173.52</v>
      </c>
    </row>
    <row r="29" spans="1:5" ht="12.75">
      <c r="A29" s="48"/>
      <c r="B29" s="49"/>
      <c r="C29" s="50"/>
      <c r="D29" s="50"/>
      <c r="E29" s="51"/>
    </row>
    <row r="30" spans="1:5" ht="12.75">
      <c r="A30" s="48"/>
      <c r="B30" s="49"/>
      <c r="C30" s="50"/>
      <c r="D30" s="50"/>
      <c r="E30" s="51"/>
    </row>
    <row r="31" spans="1:5" ht="12.75">
      <c r="A31" s="48"/>
      <c r="B31" s="49"/>
      <c r="C31" s="50"/>
      <c r="D31" s="50"/>
      <c r="E31" s="51"/>
    </row>
    <row r="32" spans="1:5" ht="12.75">
      <c r="A32" s="48"/>
      <c r="B32" s="49"/>
      <c r="C32" s="50"/>
      <c r="D32" s="50"/>
      <c r="E32" s="51"/>
    </row>
    <row r="33" spans="1:5" s="57" customFormat="1" ht="15.75">
      <c r="A33" s="53" t="s">
        <v>51</v>
      </c>
      <c r="B33" s="54">
        <f>SUM(C33:E33)</f>
        <v>0</v>
      </c>
      <c r="C33" s="55">
        <v>0</v>
      </c>
      <c r="D33" s="55">
        <v>0</v>
      </c>
      <c r="E33" s="56"/>
    </row>
    <row r="34" spans="1:5" ht="12.75">
      <c r="A34" s="58"/>
      <c r="B34" s="59"/>
      <c r="C34" s="50"/>
      <c r="D34" s="50"/>
      <c r="E34" s="51"/>
    </row>
    <row r="35" spans="1:6" ht="12.75">
      <c r="A35" s="48" t="s">
        <v>52</v>
      </c>
      <c r="B35" s="60">
        <f>SUM(B7:B34)</f>
        <v>705505.8</v>
      </c>
      <c r="C35" s="60">
        <f>SUM(C7:C34)</f>
        <v>457672.73</v>
      </c>
      <c r="D35" s="60">
        <f>SUM(D7:D34)</f>
        <v>179523.81</v>
      </c>
      <c r="E35" s="61">
        <f>SUM(E7:E34)</f>
        <v>68309.26</v>
      </c>
      <c r="F35" s="62">
        <f>SUM(C35:E35)</f>
        <v>705505.8</v>
      </c>
    </row>
    <row r="36" spans="1:6" ht="12.75">
      <c r="A36" s="48" t="s">
        <v>53</v>
      </c>
      <c r="B36" s="50">
        <f>SUM(C36:E36)</f>
        <v>0</v>
      </c>
      <c r="C36" s="50">
        <f>C45</f>
        <v>27914.09</v>
      </c>
      <c r="D36" s="50">
        <f>C47</f>
        <v>40395.17</v>
      </c>
      <c r="E36" s="51">
        <f>-C49</f>
        <v>-68309.26</v>
      </c>
      <c r="F36" s="62">
        <f>SUM(C36:E36)</f>
        <v>0</v>
      </c>
    </row>
    <row r="37" spans="1:6" ht="12.75">
      <c r="A37" s="48"/>
      <c r="B37" s="50"/>
      <c r="C37" s="50"/>
      <c r="D37" s="50"/>
      <c r="E37" s="51"/>
      <c r="F37" s="62"/>
    </row>
    <row r="38" spans="1:6" ht="13.5" thickBot="1">
      <c r="A38" s="63" t="s">
        <v>3</v>
      </c>
      <c r="B38" s="64">
        <f>SUM(B35:B37)</f>
        <v>705505.8</v>
      </c>
      <c r="C38" s="64">
        <f>SUM(C35:C37)</f>
        <v>485586.82</v>
      </c>
      <c r="D38" s="100">
        <f>SUM(D35:D37)</f>
        <v>219918.97999999998</v>
      </c>
      <c r="E38" s="65">
        <f>SUM(E35:E37)</f>
        <v>0</v>
      </c>
      <c r="F38" s="62">
        <f>SUM(C38:E38)</f>
        <v>705505.8</v>
      </c>
    </row>
    <row r="39" spans="1:6" ht="12.75">
      <c r="A39" s="66"/>
      <c r="B39" s="62"/>
      <c r="C39" s="62"/>
      <c r="D39" s="62"/>
      <c r="E39" s="62"/>
      <c r="F39" s="62"/>
    </row>
    <row r="40" spans="1:5" ht="12.75">
      <c r="A40" s="66"/>
      <c r="B40" s="62"/>
      <c r="C40" s="62"/>
      <c r="D40" s="99" t="s">
        <v>62</v>
      </c>
      <c r="E40" s="62"/>
    </row>
    <row r="41" ht="13.5" thickBot="1">
      <c r="E41" s="62"/>
    </row>
    <row r="42" spans="1:5" ht="15">
      <c r="A42" s="86" t="s">
        <v>54</v>
      </c>
      <c r="B42" s="87"/>
      <c r="C42" s="88"/>
      <c r="D42" s="41"/>
      <c r="E42"/>
    </row>
    <row r="43" spans="1:5" ht="15">
      <c r="A43" s="42"/>
      <c r="B43" s="67" t="s">
        <v>55</v>
      </c>
      <c r="C43" s="68" t="s">
        <v>56</v>
      </c>
      <c r="D43" s="69"/>
      <c r="E43"/>
    </row>
    <row r="44" spans="1:5" ht="15">
      <c r="A44" s="42"/>
      <c r="B44" s="43"/>
      <c r="C44" s="70"/>
      <c r="D44" s="71"/>
      <c r="E44"/>
    </row>
    <row r="45" spans="1:5" ht="15">
      <c r="A45" s="48" t="s">
        <v>34</v>
      </c>
      <c r="B45" s="72">
        <v>1078</v>
      </c>
      <c r="C45" s="73">
        <f>ROUND((B45/$B$49)*$E$35,2)</f>
        <v>27914.09</v>
      </c>
      <c r="D45" s="71"/>
      <c r="E45"/>
    </row>
    <row r="46" spans="1:5" ht="15">
      <c r="A46" s="48"/>
      <c r="B46" s="72"/>
      <c r="C46" s="70"/>
      <c r="D46" s="71"/>
      <c r="E46"/>
    </row>
    <row r="47" spans="1:5" ht="15">
      <c r="A47" s="48" t="s">
        <v>57</v>
      </c>
      <c r="B47" s="83">
        <v>1560</v>
      </c>
      <c r="C47" s="76">
        <f>ROUND((B47/$B$49)*$E$35,2)</f>
        <v>40395.17</v>
      </c>
      <c r="D47" s="71"/>
      <c r="E47"/>
    </row>
    <row r="48" spans="1:5" ht="12.75">
      <c r="A48" s="74"/>
      <c r="B48" s="77"/>
      <c r="C48" s="78"/>
      <c r="D48" s="79"/>
      <c r="E48" s="62"/>
    </row>
    <row r="49" spans="1:5" ht="13.5" thickBot="1">
      <c r="A49" s="80" t="s">
        <v>3</v>
      </c>
      <c r="B49" s="81">
        <f>SUM(B45:B47)</f>
        <v>2638</v>
      </c>
      <c r="C49" s="82">
        <f>SUM(C45:C47)</f>
        <v>68309.26</v>
      </c>
      <c r="D49" s="75">
        <f>+E35-C49</f>
        <v>0</v>
      </c>
      <c r="E49" s="62"/>
    </row>
    <row r="50" spans="1:5" ht="12.75">
      <c r="A50" s="66"/>
      <c r="B50" s="62"/>
      <c r="C50" s="62"/>
      <c r="D50" s="62"/>
      <c r="E50" s="62"/>
    </row>
    <row r="53" spans="1:3" ht="15">
      <c r="A53"/>
      <c r="B53"/>
      <c r="C53"/>
    </row>
    <row r="54" spans="1:3" ht="15">
      <c r="A54"/>
      <c r="B54"/>
      <c r="C54"/>
    </row>
    <row r="55" spans="1:3" ht="15">
      <c r="A55"/>
      <c r="B55"/>
      <c r="C55"/>
    </row>
    <row r="56" spans="1:3" ht="15">
      <c r="A56"/>
      <c r="B56"/>
      <c r="C56"/>
    </row>
    <row r="57" spans="1:3" ht="15">
      <c r="A57"/>
      <c r="B57"/>
      <c r="C57"/>
    </row>
    <row r="58" spans="1:3" ht="15">
      <c r="A58"/>
      <c r="B58"/>
      <c r="C58"/>
    </row>
    <row r="59" spans="1:3" ht="15">
      <c r="A59"/>
      <c r="B59"/>
      <c r="C59"/>
    </row>
    <row r="60" spans="1:3" ht="15">
      <c r="A60"/>
      <c r="B60"/>
      <c r="C60"/>
    </row>
  </sheetData>
  <sheetProtection/>
  <mergeCells count="5">
    <mergeCell ref="C5:E5"/>
    <mergeCell ref="A42:C42"/>
    <mergeCell ref="A1:E1"/>
    <mergeCell ref="A2:E2"/>
    <mergeCell ref="A3:E3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74" r:id="rId1"/>
  <headerFooter alignWithMargins="0">
    <oddFooter>&amp;L&amp;D  &amp;T&amp;C&amp;F  &amp;A&amp;RBE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G422"/>
  <sheetViews>
    <sheetView zoomScalePageLayoutView="0" workbookViewId="0" topLeftCell="A1">
      <selection activeCell="A1" sqref="A1:E1"/>
    </sheetView>
  </sheetViews>
  <sheetFormatPr defaultColWidth="7.10546875" defaultRowHeight="15"/>
  <cols>
    <col min="1" max="1" width="28.99609375" style="1" bestFit="1" customWidth="1"/>
    <col min="2" max="2" width="11.99609375" style="4" customWidth="1"/>
    <col min="3" max="3" width="11.5546875" style="4" customWidth="1"/>
    <col min="4" max="4" width="8.10546875" style="4" bestFit="1" customWidth="1"/>
    <col min="5" max="5" width="9.10546875" style="1" customWidth="1"/>
    <col min="6" max="6" width="7.10546875" style="1" customWidth="1"/>
    <col min="7" max="7" width="8.3359375" style="1" bestFit="1" customWidth="1"/>
    <col min="8" max="16384" width="7.10546875" style="1" customWidth="1"/>
  </cols>
  <sheetData>
    <row r="1" spans="1:5" ht="12.75">
      <c r="A1" s="95" t="s">
        <v>31</v>
      </c>
      <c r="B1" s="95"/>
      <c r="C1" s="95"/>
      <c r="D1" s="95"/>
      <c r="E1" s="95"/>
    </row>
    <row r="2" spans="1:5" ht="12.75">
      <c r="A2" s="95" t="s">
        <v>32</v>
      </c>
      <c r="B2" s="95"/>
      <c r="C2" s="95"/>
      <c r="D2" s="95"/>
      <c r="E2" s="95"/>
    </row>
    <row r="3" spans="1:5" ht="12.75">
      <c r="A3" s="96" t="str">
        <f>+INPUT!A3</f>
        <v>JANUARY 2014</v>
      </c>
      <c r="B3" s="96"/>
      <c r="C3" s="96"/>
      <c r="D3" s="96"/>
      <c r="E3" s="96"/>
    </row>
    <row r="4" spans="1:5" ht="15">
      <c r="A4" s="2"/>
      <c r="B4" s="3"/>
      <c r="E4"/>
    </row>
    <row r="5" spans="3:5" ht="15">
      <c r="C5" s="5" t="s">
        <v>3</v>
      </c>
      <c r="D5" s="5" t="s">
        <v>4</v>
      </c>
      <c r="E5"/>
    </row>
    <row r="6" spans="1:5" ht="15.75" thickBot="1">
      <c r="A6" s="6" t="s">
        <v>5</v>
      </c>
      <c r="B6" s="7" t="s">
        <v>0</v>
      </c>
      <c r="C6" s="7" t="s">
        <v>6</v>
      </c>
      <c r="D6" s="7" t="s">
        <v>35</v>
      </c>
      <c r="E6"/>
    </row>
    <row r="7" spans="1:5" ht="15">
      <c r="A7" s="1" t="s">
        <v>7</v>
      </c>
      <c r="B7" s="37">
        <v>761517.78</v>
      </c>
      <c r="C7" s="39">
        <v>2631841.21</v>
      </c>
      <c r="D7" s="9">
        <f>ROUND(IF(C7&gt;0,C7/B7,0),4)</f>
        <v>3.456</v>
      </c>
      <c r="E7"/>
    </row>
    <row r="8" spans="2:5" ht="15">
      <c r="B8" s="8"/>
      <c r="D8" s="10"/>
      <c r="E8"/>
    </row>
    <row r="9" spans="1:5" ht="15">
      <c r="A9" s="22" t="s">
        <v>1</v>
      </c>
      <c r="B9" s="8">
        <f>+'[1]TONS INVENTORY'!$B$9</f>
        <v>47942.93</v>
      </c>
      <c r="C9" s="21">
        <f>+INPUT!C38</f>
        <v>485586.82</v>
      </c>
      <c r="D9" s="9">
        <f>ROUND(IF(C9&gt;0,C9/B9,0),4)</f>
        <v>10.1284</v>
      </c>
      <c r="E9"/>
    </row>
    <row r="10" spans="2:5" ht="15">
      <c r="B10" s="11"/>
      <c r="C10" s="12"/>
      <c r="D10" s="13"/>
      <c r="E10"/>
    </row>
    <row r="11" spans="1:5" ht="15">
      <c r="A11" s="1" t="s">
        <v>8</v>
      </c>
      <c r="B11" s="14">
        <f>SUM(B7:B10)</f>
        <v>809460.7100000001</v>
      </c>
      <c r="C11" s="14">
        <f>SUM(C7:C10)</f>
        <v>3117428.03</v>
      </c>
      <c r="D11" s="15">
        <f>ROUND(IF(C11&gt;0,C11/B11,0),4)</f>
        <v>3.8512</v>
      </c>
      <c r="E11"/>
    </row>
    <row r="12" spans="2:5" ht="12" customHeight="1">
      <c r="B12" s="8"/>
      <c r="D12" s="10"/>
      <c r="E12"/>
    </row>
    <row r="13" spans="1:5" ht="15">
      <c r="A13" s="22" t="s">
        <v>12</v>
      </c>
      <c r="B13" s="8">
        <f>+'[1]TONS INVENTORY'!$B$16</f>
        <v>258227</v>
      </c>
      <c r="C13" s="32">
        <f>ROUND($D$11*B13,2)</f>
        <v>994483.82</v>
      </c>
      <c r="D13" s="9">
        <f>ROUND(IF(C13&gt;0,C13/B13,0),4)</f>
        <v>3.8512</v>
      </c>
      <c r="E13"/>
    </row>
    <row r="14" spans="1:5" ht="15">
      <c r="A14" s="22" t="s">
        <v>36</v>
      </c>
      <c r="B14" s="8">
        <f>(+'[1]TONS INVENTORY'!$B$11)*-1</f>
        <v>0</v>
      </c>
      <c r="C14" s="32">
        <f>ROUND($D$11*B14,2)</f>
        <v>0</v>
      </c>
      <c r="D14" s="9">
        <f>ROUND(IF(C14&lt;&gt;0,C14/B14,0),4)</f>
        <v>0</v>
      </c>
      <c r="E14"/>
    </row>
    <row r="15" spans="1:5" ht="15">
      <c r="A15" s="22" t="s">
        <v>37</v>
      </c>
      <c r="B15" s="11">
        <f>+'[1]TONS INVENTORY'!$B$18</f>
        <v>0</v>
      </c>
      <c r="C15" s="12">
        <f>ROUND($D$11*B15,2)</f>
        <v>0</v>
      </c>
      <c r="D15" s="16">
        <f>ROUND(IF(C15&gt;0,C15/B15,0),4)</f>
        <v>0</v>
      </c>
      <c r="E15"/>
    </row>
    <row r="16" spans="1:5" ht="15">
      <c r="A16" s="1" t="s">
        <v>9</v>
      </c>
      <c r="B16" s="17">
        <f>SUM(B13:B15)</f>
        <v>258227</v>
      </c>
      <c r="C16" s="17">
        <f>ROUND(SUM(C13:C15),2)</f>
        <v>994483.82</v>
      </c>
      <c r="D16" s="15">
        <f>ROUND(IF(C16&gt;0,C16/B16,0),4)</f>
        <v>3.8512</v>
      </c>
      <c r="E16"/>
    </row>
    <row r="17" spans="2:5" ht="15">
      <c r="B17" s="8"/>
      <c r="D17" s="10"/>
      <c r="E17"/>
    </row>
    <row r="18" spans="1:7" ht="15.75" thickBot="1">
      <c r="A18" s="1" t="s">
        <v>2</v>
      </c>
      <c r="B18" s="18">
        <f>+B11-B16</f>
        <v>551233.7100000001</v>
      </c>
      <c r="C18" s="18">
        <f>ROUND(+C11-C16,2)</f>
        <v>2122944.21</v>
      </c>
      <c r="D18" s="19">
        <f>ROUND(IF(C18&gt;0,C18/B18,0),4)</f>
        <v>3.8513</v>
      </c>
      <c r="E18"/>
      <c r="G18" s="4">
        <f>+C18-C7</f>
        <v>-508897</v>
      </c>
    </row>
    <row r="19" ht="13.5" thickTop="1">
      <c r="D19" s="10"/>
    </row>
    <row r="20" ht="12.75">
      <c r="D20" s="10"/>
    </row>
    <row r="21" spans="1:5" ht="12.75">
      <c r="A21" s="95" t="s">
        <v>31</v>
      </c>
      <c r="B21" s="95"/>
      <c r="C21" s="95"/>
      <c r="D21" s="95"/>
      <c r="E21" s="95"/>
    </row>
    <row r="22" spans="1:5" ht="12.75">
      <c r="A22" s="95" t="s">
        <v>38</v>
      </c>
      <c r="B22" s="95"/>
      <c r="C22" s="95"/>
      <c r="D22" s="95"/>
      <c r="E22" s="95"/>
    </row>
    <row r="23" spans="1:5" ht="12.75">
      <c r="A23" s="96" t="str">
        <f>+A3</f>
        <v>JANUARY 2014</v>
      </c>
      <c r="B23" s="96"/>
      <c r="C23" s="96"/>
      <c r="D23" s="96"/>
      <c r="E23" s="96"/>
    </row>
    <row r="24" ht="12.75">
      <c r="D24" s="10"/>
    </row>
    <row r="25" spans="3:4" ht="12.75">
      <c r="C25" s="5"/>
      <c r="D25" s="5" t="s">
        <v>4</v>
      </c>
    </row>
    <row r="26" spans="1:4" ht="13.5" thickBot="1">
      <c r="A26" s="6" t="s">
        <v>5</v>
      </c>
      <c r="B26" s="7" t="s">
        <v>0</v>
      </c>
      <c r="C26" s="7" t="s">
        <v>6</v>
      </c>
      <c r="D26" s="7" t="s">
        <v>35</v>
      </c>
    </row>
    <row r="27" ht="12.75">
      <c r="A27" s="22" t="s">
        <v>12</v>
      </c>
    </row>
    <row r="28" spans="1:4" ht="12.75">
      <c r="A28" s="22" t="s">
        <v>10</v>
      </c>
      <c r="B28" s="8">
        <f>+'[1]INPUT'!$B$17</f>
        <v>61647</v>
      </c>
      <c r="C28" s="8">
        <f>ROUND($D$11*B28,2)</f>
        <v>237414.93</v>
      </c>
      <c r="D28" s="9">
        <f>ROUND(IF(C28&lt;&gt;0,C28/B28,0),4)</f>
        <v>3.8512</v>
      </c>
    </row>
    <row r="29" spans="1:5" ht="12.75">
      <c r="A29" s="22" t="s">
        <v>11</v>
      </c>
      <c r="B29" s="8">
        <f>+'[1]INPUT'!$C$17</f>
        <v>196580</v>
      </c>
      <c r="C29" s="8">
        <f>ROUND($D$11*B29,2)+E29</f>
        <v>757068.89</v>
      </c>
      <c r="D29" s="9">
        <f>ROUND(IF(C29&lt;&gt;0,C29/B29,0),4)</f>
        <v>3.8512</v>
      </c>
      <c r="E29" s="1">
        <v>-0.01</v>
      </c>
    </row>
    <row r="30" spans="1:6" ht="13.5" thickBot="1">
      <c r="A30" s="1" t="s">
        <v>3</v>
      </c>
      <c r="B30" s="20">
        <f>SUM(B28:B29)</f>
        <v>258227</v>
      </c>
      <c r="C30" s="20">
        <f>ROUND(+C28+C29,2)</f>
        <v>994483.82</v>
      </c>
      <c r="D30" s="19">
        <f>ROUND(IF(C30&gt;0,C30/B30,0),4)</f>
        <v>3.8512</v>
      </c>
      <c r="E30" s="4">
        <f>+C13-C30</f>
        <v>0</v>
      </c>
      <c r="F30" s="21"/>
    </row>
    <row r="31" ht="13.5" thickTop="1"/>
    <row r="32" ht="12.75">
      <c r="A32" s="22" t="s">
        <v>36</v>
      </c>
    </row>
    <row r="33" spans="1:4" ht="12.75">
      <c r="A33" s="22" t="s">
        <v>10</v>
      </c>
      <c r="B33" s="8">
        <f>+'[1]INPUT'!$B$24</f>
        <v>0</v>
      </c>
      <c r="C33" s="21">
        <f>ROUND($D$11*B33,2)</f>
        <v>0</v>
      </c>
      <c r="D33" s="9">
        <f>ROUND(IF(C33&lt;&gt;0,C33/B33,0),4)</f>
        <v>0</v>
      </c>
    </row>
    <row r="34" spans="1:4" ht="12.75">
      <c r="A34" s="22" t="s">
        <v>11</v>
      </c>
      <c r="B34" s="8">
        <f>+'[1]INPUT'!$C$24</f>
        <v>0</v>
      </c>
      <c r="C34" s="21">
        <f>ROUND($D$11*B34,2)</f>
        <v>0</v>
      </c>
      <c r="D34" s="9">
        <f>ROUND(IF(C34&lt;&gt;0,C34/B34,0),4)</f>
        <v>0</v>
      </c>
    </row>
    <row r="35" spans="1:6" ht="13.5" thickBot="1">
      <c r="A35" s="1" t="s">
        <v>3</v>
      </c>
      <c r="B35" s="20">
        <f>SUM(B33:B34)</f>
        <v>0</v>
      </c>
      <c r="C35" s="20">
        <f>ROUND(SUM(C33:C34),2)</f>
        <v>0</v>
      </c>
      <c r="D35" s="19">
        <f>ROUND(IF(C35&lt;&gt;0,C35/B35,0),4)</f>
        <v>0</v>
      </c>
      <c r="E35" s="4">
        <f>+C14-C35</f>
        <v>0</v>
      </c>
      <c r="F35" s="21"/>
    </row>
    <row r="36" ht="13.5" thickTop="1">
      <c r="D36" s="10"/>
    </row>
    <row r="37" ht="12.75">
      <c r="A37" s="22" t="s">
        <v>37</v>
      </c>
    </row>
    <row r="38" spans="1:4" ht="12.75">
      <c r="A38" s="22" t="s">
        <v>10</v>
      </c>
      <c r="B38" s="29">
        <v>0</v>
      </c>
      <c r="C38" s="21">
        <f>ROUND($D$11*B38,2)</f>
        <v>0</v>
      </c>
      <c r="D38" s="9">
        <f>ROUND(IF(C38&lt;&gt;0,C38/B38,0),4)</f>
        <v>0</v>
      </c>
    </row>
    <row r="39" spans="1:4" ht="12.75">
      <c r="A39" s="22" t="s">
        <v>11</v>
      </c>
      <c r="B39" s="29">
        <v>0</v>
      </c>
      <c r="C39" s="21">
        <f>ROUND($D$11*B39,2)</f>
        <v>0</v>
      </c>
      <c r="D39" s="9">
        <f>ROUND(IF(C39&lt;&gt;0,C39/B39,0),4)</f>
        <v>0</v>
      </c>
    </row>
    <row r="40" spans="1:5" ht="13.5" thickBot="1">
      <c r="A40" s="1" t="s">
        <v>3</v>
      </c>
      <c r="B40" s="18">
        <f>SUM(B38:B39)</f>
        <v>0</v>
      </c>
      <c r="C40" s="20">
        <f>SUM(C38:C39)</f>
        <v>0</v>
      </c>
      <c r="D40" s="19">
        <f>ROUND(IF(C40&gt;0,C40/B40,0),4)</f>
        <v>0</v>
      </c>
      <c r="E40" s="4">
        <f>+C15-C40</f>
        <v>0</v>
      </c>
    </row>
    <row r="41" spans="2:4" ht="13.5" thickTop="1">
      <c r="B41" s="21"/>
      <c r="D41" s="10"/>
    </row>
    <row r="42" ht="12.75">
      <c r="D42" s="10"/>
    </row>
    <row r="43" spans="1:4" ht="15">
      <c r="A43" t="str">
        <f ca="1">CELL("FILENAME")</f>
        <v>G:\internal\FuelContractAccounting\Fuel New\KP\CURRENT\[INV03HANDLING.xls]INPUT</v>
      </c>
      <c r="D43" s="10"/>
    </row>
    <row r="44" ht="12.75">
      <c r="D44" s="10"/>
    </row>
    <row r="45" ht="12.75">
      <c r="D45" s="10"/>
    </row>
    <row r="46" ht="12.75">
      <c r="D46" s="10"/>
    </row>
    <row r="47" ht="12.75">
      <c r="D47" s="10"/>
    </row>
    <row r="48" ht="12.75">
      <c r="D48" s="10"/>
    </row>
    <row r="49" ht="12.75">
      <c r="D49" s="10"/>
    </row>
    <row r="50" ht="12.75">
      <c r="D50" s="10"/>
    </row>
    <row r="51" ht="12.75">
      <c r="D51" s="10"/>
    </row>
    <row r="52" ht="12.75">
      <c r="D52" s="10"/>
    </row>
    <row r="53" ht="12.75">
      <c r="D53" s="10"/>
    </row>
    <row r="54" ht="12.75">
      <c r="D54" s="10"/>
    </row>
    <row r="55" ht="12.75">
      <c r="D55" s="10"/>
    </row>
    <row r="56" ht="12.75">
      <c r="D56" s="10"/>
    </row>
    <row r="57" ht="12.75">
      <c r="D57" s="10"/>
    </row>
    <row r="58" ht="12.75">
      <c r="D58" s="10"/>
    </row>
    <row r="59" ht="12.75">
      <c r="D59" s="10"/>
    </row>
    <row r="60" ht="12.75">
      <c r="D60" s="10"/>
    </row>
    <row r="61" ht="12.75">
      <c r="D61" s="10"/>
    </row>
    <row r="62" ht="12.75">
      <c r="D62" s="10"/>
    </row>
    <row r="63" ht="12.75">
      <c r="D63" s="10"/>
    </row>
    <row r="64" ht="12.75">
      <c r="D64" s="10"/>
    </row>
    <row r="65" ht="12.75">
      <c r="D65" s="10"/>
    </row>
    <row r="66" ht="12.75">
      <c r="D66" s="10"/>
    </row>
    <row r="67" ht="12.75">
      <c r="D67" s="10"/>
    </row>
    <row r="68" ht="12.75">
      <c r="D68" s="10"/>
    </row>
    <row r="69" ht="12.75">
      <c r="D69" s="10"/>
    </row>
    <row r="70" ht="12.75">
      <c r="D70" s="10"/>
    </row>
    <row r="71" ht="12.75">
      <c r="D71" s="10"/>
    </row>
    <row r="72" ht="12.75">
      <c r="D72" s="10"/>
    </row>
    <row r="73" ht="12.75">
      <c r="D73" s="10"/>
    </row>
    <row r="74" ht="12.75">
      <c r="D74" s="10"/>
    </row>
    <row r="75" ht="12.75">
      <c r="D75" s="10"/>
    </row>
    <row r="76" ht="12.75">
      <c r="D76" s="10"/>
    </row>
    <row r="77" ht="12.75">
      <c r="D77" s="10"/>
    </row>
    <row r="78" ht="12.75">
      <c r="D78" s="10"/>
    </row>
    <row r="79" ht="12.75">
      <c r="D79" s="10"/>
    </row>
    <row r="80" ht="12.75">
      <c r="D80" s="10"/>
    </row>
    <row r="81" ht="12.75">
      <c r="D81" s="10"/>
    </row>
    <row r="82" ht="12.75">
      <c r="D82" s="10"/>
    </row>
    <row r="83" ht="12.75">
      <c r="D83" s="10"/>
    </row>
    <row r="84" ht="12.75">
      <c r="D84" s="10"/>
    </row>
    <row r="85" ht="12.75">
      <c r="D85" s="10"/>
    </row>
    <row r="86" ht="12.75">
      <c r="D86" s="10"/>
    </row>
    <row r="87" ht="12.75">
      <c r="D87" s="10"/>
    </row>
    <row r="88" ht="12.75">
      <c r="D88" s="10"/>
    </row>
    <row r="89" ht="12.75">
      <c r="D89" s="10"/>
    </row>
    <row r="90" ht="12.75">
      <c r="D90" s="10"/>
    </row>
    <row r="91" ht="12.75">
      <c r="D91" s="10"/>
    </row>
    <row r="92" ht="12.75">
      <c r="D92" s="10"/>
    </row>
    <row r="93" ht="12.75">
      <c r="D93" s="10"/>
    </row>
    <row r="94" ht="12.75">
      <c r="D94" s="10"/>
    </row>
    <row r="95" ht="12.75">
      <c r="D95" s="10"/>
    </row>
    <row r="96" ht="12.75">
      <c r="D96" s="10"/>
    </row>
    <row r="97" ht="12.75">
      <c r="D97" s="10"/>
    </row>
    <row r="98" ht="12.75">
      <c r="D98" s="10"/>
    </row>
    <row r="99" ht="12.75">
      <c r="D99" s="10"/>
    </row>
    <row r="100" ht="12.75">
      <c r="D100" s="10"/>
    </row>
    <row r="101" ht="12.75">
      <c r="D101" s="10"/>
    </row>
    <row r="102" ht="12.75">
      <c r="D102" s="10"/>
    </row>
    <row r="103" ht="12.75">
      <c r="D103" s="10"/>
    </row>
    <row r="104" ht="12.75">
      <c r="D104" s="10"/>
    </row>
    <row r="105" ht="12.75">
      <c r="D105" s="10"/>
    </row>
    <row r="106" ht="12.75">
      <c r="D106" s="10"/>
    </row>
    <row r="107" ht="12.75">
      <c r="D107" s="10"/>
    </row>
    <row r="108" ht="12.75">
      <c r="D108" s="10"/>
    </row>
    <row r="109" ht="12.75">
      <c r="D109" s="10"/>
    </row>
    <row r="110" ht="12.75">
      <c r="D110" s="10"/>
    </row>
    <row r="111" ht="12.75">
      <c r="D111" s="10"/>
    </row>
    <row r="112" ht="12.75">
      <c r="D112" s="10"/>
    </row>
    <row r="113" ht="12.75">
      <c r="D113" s="10"/>
    </row>
    <row r="114" ht="12.75">
      <c r="D114" s="10"/>
    </row>
    <row r="115" ht="12.75">
      <c r="D115" s="10"/>
    </row>
    <row r="116" ht="12.75">
      <c r="D116" s="10"/>
    </row>
    <row r="117" ht="12.75">
      <c r="D117" s="10"/>
    </row>
    <row r="118" ht="12.75">
      <c r="D118" s="10"/>
    </row>
    <row r="119" ht="12.75">
      <c r="D119" s="10"/>
    </row>
    <row r="120" ht="12.75">
      <c r="D120" s="10"/>
    </row>
    <row r="121" ht="12.75">
      <c r="D121" s="10"/>
    </row>
    <row r="122" ht="12.75">
      <c r="D122" s="10"/>
    </row>
    <row r="123" ht="12.75">
      <c r="D123" s="10"/>
    </row>
    <row r="124" ht="12.75">
      <c r="D124" s="10"/>
    </row>
    <row r="125" ht="12.75">
      <c r="D125" s="10"/>
    </row>
    <row r="126" ht="12.75">
      <c r="D126" s="10"/>
    </row>
    <row r="127" ht="12.75">
      <c r="D127" s="10"/>
    </row>
    <row r="128" ht="12.75">
      <c r="D128" s="10"/>
    </row>
    <row r="129" ht="12.75">
      <c r="D129" s="10"/>
    </row>
    <row r="130" ht="12.75">
      <c r="D130" s="10"/>
    </row>
    <row r="131" ht="12.75">
      <c r="D131" s="10"/>
    </row>
    <row r="132" ht="12.75">
      <c r="D132" s="10"/>
    </row>
    <row r="133" ht="12.75">
      <c r="D133" s="10"/>
    </row>
    <row r="134" ht="12.75">
      <c r="D134" s="10"/>
    </row>
    <row r="135" ht="12.75">
      <c r="D135" s="10"/>
    </row>
    <row r="136" ht="12.75">
      <c r="D136" s="10"/>
    </row>
    <row r="137" ht="12.75">
      <c r="D137" s="10"/>
    </row>
    <row r="138" ht="12.75">
      <c r="D138" s="10"/>
    </row>
    <row r="139" ht="12.75">
      <c r="D139" s="10"/>
    </row>
    <row r="140" ht="12.75">
      <c r="D140" s="10"/>
    </row>
    <row r="141" ht="12.75">
      <c r="D141" s="10"/>
    </row>
    <row r="142" ht="12.75">
      <c r="D142" s="10"/>
    </row>
    <row r="143" ht="12.75">
      <c r="D143" s="10"/>
    </row>
    <row r="144" ht="12.75">
      <c r="D144" s="10"/>
    </row>
    <row r="145" ht="12.75">
      <c r="D145" s="10"/>
    </row>
    <row r="146" ht="12.75">
      <c r="D146" s="10"/>
    </row>
    <row r="147" ht="12.75">
      <c r="D147" s="10"/>
    </row>
    <row r="148" ht="12.75">
      <c r="D148" s="10"/>
    </row>
    <row r="149" ht="12.75">
      <c r="D149" s="10"/>
    </row>
    <row r="150" ht="12.75">
      <c r="D150" s="10"/>
    </row>
    <row r="151" ht="12.75">
      <c r="D151" s="10"/>
    </row>
    <row r="152" ht="12.75">
      <c r="D152" s="10"/>
    </row>
    <row r="153" ht="12.75">
      <c r="D153" s="10"/>
    </row>
    <row r="154" ht="12.75">
      <c r="D154" s="10"/>
    </row>
    <row r="155" ht="12.75">
      <c r="D155" s="10"/>
    </row>
    <row r="156" ht="12.75">
      <c r="D156" s="10"/>
    </row>
    <row r="157" ht="12.75">
      <c r="D157" s="10"/>
    </row>
    <row r="158" ht="12.75">
      <c r="D158" s="10"/>
    </row>
    <row r="159" ht="12.75">
      <c r="D159" s="10"/>
    </row>
    <row r="160" ht="12.75">
      <c r="D160" s="10"/>
    </row>
    <row r="161" ht="12.75">
      <c r="D161" s="10"/>
    </row>
    <row r="162" ht="12.75">
      <c r="D162" s="10"/>
    </row>
    <row r="163" ht="12.75">
      <c r="D163" s="10"/>
    </row>
    <row r="164" ht="12.75">
      <c r="D164" s="10"/>
    </row>
    <row r="165" ht="12.75">
      <c r="D165" s="10"/>
    </row>
    <row r="166" ht="12.75">
      <c r="D166" s="10"/>
    </row>
    <row r="167" ht="12.75">
      <c r="D167" s="10"/>
    </row>
    <row r="168" ht="12.75">
      <c r="D168" s="10"/>
    </row>
    <row r="169" ht="12.75">
      <c r="D169" s="10"/>
    </row>
    <row r="170" ht="12.75">
      <c r="D170" s="10"/>
    </row>
    <row r="171" ht="12.75">
      <c r="D171" s="10"/>
    </row>
    <row r="172" ht="12.75">
      <c r="D172" s="10"/>
    </row>
    <row r="173" ht="12.75">
      <c r="D173" s="10"/>
    </row>
    <row r="174" ht="12.75">
      <c r="D174" s="10"/>
    </row>
    <row r="175" ht="12.75">
      <c r="D175" s="10"/>
    </row>
    <row r="176" ht="12.75">
      <c r="D176" s="10"/>
    </row>
    <row r="177" ht="12.75">
      <c r="D177" s="10"/>
    </row>
    <row r="178" ht="12.75">
      <c r="D178" s="10"/>
    </row>
    <row r="179" ht="12.75">
      <c r="D179" s="10"/>
    </row>
    <row r="180" ht="12.75">
      <c r="D180" s="10"/>
    </row>
    <row r="181" ht="12.75">
      <c r="D181" s="10"/>
    </row>
    <row r="182" ht="12.75">
      <c r="D182" s="10"/>
    </row>
    <row r="183" ht="12.75">
      <c r="D183" s="10"/>
    </row>
    <row r="184" ht="12.75">
      <c r="D184" s="10"/>
    </row>
    <row r="185" ht="12.75">
      <c r="D185" s="10"/>
    </row>
    <row r="186" ht="12.75">
      <c r="D186" s="10"/>
    </row>
    <row r="187" ht="12.75">
      <c r="D187" s="10"/>
    </row>
    <row r="188" ht="12.75">
      <c r="D188" s="10"/>
    </row>
    <row r="189" ht="12.75">
      <c r="D189" s="10"/>
    </row>
    <row r="190" ht="12.75">
      <c r="D190" s="10"/>
    </row>
    <row r="191" ht="12.75">
      <c r="D191" s="10"/>
    </row>
    <row r="192" ht="12.75">
      <c r="D192" s="10"/>
    </row>
    <row r="193" ht="12.75">
      <c r="D193" s="10"/>
    </row>
    <row r="194" ht="12.75">
      <c r="D194" s="10"/>
    </row>
    <row r="195" ht="12.75">
      <c r="D195" s="10"/>
    </row>
    <row r="196" ht="12.75">
      <c r="D196" s="10"/>
    </row>
    <row r="197" ht="12.75">
      <c r="D197" s="10"/>
    </row>
    <row r="198" ht="12.75">
      <c r="D198" s="10"/>
    </row>
    <row r="199" ht="12.75">
      <c r="D199" s="10"/>
    </row>
    <row r="200" ht="12.75">
      <c r="D200" s="10"/>
    </row>
    <row r="201" ht="12.75">
      <c r="D201" s="10"/>
    </row>
    <row r="202" ht="12.75">
      <c r="D202" s="10"/>
    </row>
    <row r="203" ht="12.75">
      <c r="D203" s="10"/>
    </row>
    <row r="204" ht="12.75">
      <c r="D204" s="10"/>
    </row>
    <row r="205" ht="12.75">
      <c r="D205" s="10"/>
    </row>
    <row r="206" ht="12.75">
      <c r="D206" s="10"/>
    </row>
    <row r="207" ht="12.75">
      <c r="D207" s="10"/>
    </row>
    <row r="208" ht="12.75">
      <c r="D208" s="10"/>
    </row>
    <row r="209" ht="12.75">
      <c r="D209" s="10"/>
    </row>
    <row r="210" ht="12.75">
      <c r="D210" s="10"/>
    </row>
    <row r="211" ht="12.75">
      <c r="D211" s="10"/>
    </row>
    <row r="212" ht="12.75">
      <c r="D212" s="10"/>
    </row>
    <row r="213" ht="12.75">
      <c r="D213" s="10"/>
    </row>
    <row r="214" ht="12.75">
      <c r="D214" s="10"/>
    </row>
    <row r="215" ht="12.75">
      <c r="D215" s="10"/>
    </row>
    <row r="216" ht="12.75">
      <c r="D216" s="10"/>
    </row>
    <row r="217" ht="12.75">
      <c r="D217" s="10"/>
    </row>
    <row r="218" ht="12.75">
      <c r="D218" s="10"/>
    </row>
    <row r="219" ht="12.75">
      <c r="D219" s="10"/>
    </row>
    <row r="220" ht="12.75">
      <c r="D220" s="10"/>
    </row>
    <row r="221" ht="12.75">
      <c r="D221" s="10"/>
    </row>
    <row r="222" ht="12.75">
      <c r="D222" s="10"/>
    </row>
    <row r="223" ht="12.75">
      <c r="D223" s="10"/>
    </row>
    <row r="224" ht="12.75">
      <c r="D224" s="10"/>
    </row>
    <row r="225" ht="12.75">
      <c r="D225" s="10"/>
    </row>
    <row r="226" ht="12.75">
      <c r="D226" s="10"/>
    </row>
    <row r="227" ht="12.75">
      <c r="D227" s="10"/>
    </row>
    <row r="228" ht="12.75">
      <c r="D228" s="10"/>
    </row>
    <row r="229" ht="12.75">
      <c r="D229" s="10"/>
    </row>
    <row r="230" ht="12.75">
      <c r="D230" s="10"/>
    </row>
    <row r="231" ht="12.75">
      <c r="D231" s="10"/>
    </row>
    <row r="232" ht="12.75">
      <c r="D232" s="10"/>
    </row>
    <row r="233" ht="12.75">
      <c r="D233" s="10"/>
    </row>
    <row r="234" ht="12.75">
      <c r="D234" s="10"/>
    </row>
    <row r="235" ht="12.75">
      <c r="D235" s="10"/>
    </row>
    <row r="236" ht="12.75">
      <c r="D236" s="10"/>
    </row>
    <row r="237" ht="12.75">
      <c r="D237" s="10"/>
    </row>
    <row r="238" ht="12.75">
      <c r="D238" s="10"/>
    </row>
    <row r="239" ht="12.75">
      <c r="D239" s="10"/>
    </row>
    <row r="240" ht="12.75">
      <c r="D240" s="10"/>
    </row>
    <row r="241" ht="12.75">
      <c r="D241" s="10"/>
    </row>
    <row r="242" ht="12.75">
      <c r="D242" s="10"/>
    </row>
    <row r="243" ht="12.75">
      <c r="D243" s="10"/>
    </row>
    <row r="244" ht="12.75">
      <c r="D244" s="10"/>
    </row>
    <row r="245" ht="12.75">
      <c r="D245" s="10"/>
    </row>
    <row r="246" ht="12.75">
      <c r="D246" s="10"/>
    </row>
    <row r="247" ht="12.75">
      <c r="D247" s="10"/>
    </row>
    <row r="248" ht="12.75">
      <c r="D248" s="10"/>
    </row>
    <row r="249" ht="12.75">
      <c r="D249" s="10"/>
    </row>
    <row r="250" ht="12.75">
      <c r="D250" s="10"/>
    </row>
    <row r="251" ht="12.75">
      <c r="D251" s="10"/>
    </row>
    <row r="252" ht="12.75">
      <c r="D252" s="10"/>
    </row>
    <row r="253" ht="12.75">
      <c r="D253" s="10"/>
    </row>
    <row r="254" ht="12.75">
      <c r="D254" s="10"/>
    </row>
    <row r="255" ht="12.75">
      <c r="D255" s="10"/>
    </row>
    <row r="256" ht="12.75">
      <c r="D256" s="10"/>
    </row>
    <row r="257" ht="12.75">
      <c r="D257" s="10"/>
    </row>
    <row r="258" ht="12.75">
      <c r="D258" s="10"/>
    </row>
    <row r="259" ht="12.75">
      <c r="D259" s="10"/>
    </row>
    <row r="260" ht="12.75">
      <c r="D260" s="10"/>
    </row>
    <row r="261" ht="12.75">
      <c r="D261" s="10"/>
    </row>
    <row r="262" ht="12.75">
      <c r="D262" s="10"/>
    </row>
    <row r="263" ht="12.75">
      <c r="D263" s="10"/>
    </row>
    <row r="264" ht="12.75">
      <c r="D264" s="10"/>
    </row>
    <row r="265" ht="12.75">
      <c r="D265" s="10"/>
    </row>
    <row r="266" ht="12.75">
      <c r="D266" s="10"/>
    </row>
    <row r="267" ht="12.75">
      <c r="D267" s="10"/>
    </row>
    <row r="268" ht="12.75">
      <c r="D268" s="10"/>
    </row>
    <row r="269" ht="12.75">
      <c r="D269" s="10"/>
    </row>
    <row r="270" ht="12.75">
      <c r="D270" s="10"/>
    </row>
    <row r="271" ht="12.75">
      <c r="D271" s="10"/>
    </row>
    <row r="272" ht="12.75">
      <c r="D272" s="10"/>
    </row>
    <row r="273" ht="12.75">
      <c r="D273" s="10"/>
    </row>
    <row r="274" ht="12.75">
      <c r="D274" s="10"/>
    </row>
    <row r="275" ht="12.75">
      <c r="D275" s="10"/>
    </row>
    <row r="276" ht="12.75">
      <c r="D276" s="10"/>
    </row>
    <row r="277" ht="12.75">
      <c r="D277" s="10"/>
    </row>
    <row r="278" ht="12.75">
      <c r="D278" s="10"/>
    </row>
    <row r="279" ht="12.75">
      <c r="D279" s="10"/>
    </row>
    <row r="280" ht="12.75">
      <c r="D280" s="10"/>
    </row>
    <row r="281" ht="12.75">
      <c r="D281" s="10"/>
    </row>
    <row r="282" ht="12.75">
      <c r="D282" s="10"/>
    </row>
    <row r="283" ht="12.75">
      <c r="D283" s="10"/>
    </row>
    <row r="284" ht="12.75">
      <c r="D284" s="10"/>
    </row>
    <row r="285" ht="12.75">
      <c r="D285" s="10"/>
    </row>
    <row r="286" ht="12.75">
      <c r="D286" s="10"/>
    </row>
    <row r="287" ht="12.75">
      <c r="D287" s="10"/>
    </row>
    <row r="288" ht="12.75">
      <c r="D288" s="10"/>
    </row>
    <row r="289" ht="12.75">
      <c r="D289" s="10"/>
    </row>
    <row r="290" ht="12.75">
      <c r="D290" s="10"/>
    </row>
    <row r="291" ht="12.75">
      <c r="D291" s="10"/>
    </row>
    <row r="292" ht="12.75">
      <c r="D292" s="10"/>
    </row>
    <row r="293" ht="12.75">
      <c r="D293" s="10"/>
    </row>
    <row r="294" ht="12.75">
      <c r="D294" s="10"/>
    </row>
    <row r="295" ht="12.75">
      <c r="D295" s="10"/>
    </row>
    <row r="296" ht="12.75">
      <c r="D296" s="10"/>
    </row>
    <row r="297" ht="12.75">
      <c r="D297" s="10"/>
    </row>
    <row r="298" ht="12.75">
      <c r="D298" s="10"/>
    </row>
    <row r="299" ht="12.75">
      <c r="D299" s="10"/>
    </row>
    <row r="300" ht="12.75">
      <c r="D300" s="10"/>
    </row>
    <row r="301" ht="12.75">
      <c r="D301" s="10"/>
    </row>
    <row r="302" ht="12.75">
      <c r="D302" s="10"/>
    </row>
    <row r="303" ht="12.75">
      <c r="D303" s="10"/>
    </row>
    <row r="304" ht="12.75">
      <c r="D304" s="10"/>
    </row>
    <row r="305" ht="12.75">
      <c r="D305" s="10"/>
    </row>
    <row r="306" ht="12.75">
      <c r="D306" s="10"/>
    </row>
    <row r="307" ht="12.75">
      <c r="D307" s="10"/>
    </row>
    <row r="308" ht="12.75">
      <c r="D308" s="10"/>
    </row>
    <row r="309" ht="12.75">
      <c r="D309" s="10"/>
    </row>
    <row r="310" ht="12.75">
      <c r="D310" s="10"/>
    </row>
    <row r="311" ht="12.75">
      <c r="D311" s="10"/>
    </row>
    <row r="312" ht="12.75">
      <c r="D312" s="10"/>
    </row>
    <row r="313" ht="12.75">
      <c r="D313" s="10"/>
    </row>
    <row r="314" ht="12.75">
      <c r="D314" s="10"/>
    </row>
    <row r="315" ht="12.75">
      <c r="D315" s="10"/>
    </row>
    <row r="316" ht="12.75">
      <c r="D316" s="10"/>
    </row>
    <row r="317" ht="12.75">
      <c r="D317" s="10"/>
    </row>
    <row r="318" ht="12.75">
      <c r="D318" s="10"/>
    </row>
    <row r="319" ht="12.75">
      <c r="D319" s="10"/>
    </row>
    <row r="320" ht="12.75">
      <c r="D320" s="10"/>
    </row>
    <row r="321" ht="12.75">
      <c r="D321" s="10"/>
    </row>
    <row r="322" ht="12.75">
      <c r="D322" s="10"/>
    </row>
    <row r="323" ht="12.75">
      <c r="D323" s="10"/>
    </row>
    <row r="324" ht="12.75">
      <c r="D324" s="10"/>
    </row>
    <row r="325" ht="12.75">
      <c r="D325" s="10"/>
    </row>
    <row r="326" ht="12.75">
      <c r="D326" s="10"/>
    </row>
    <row r="327" ht="12.75">
      <c r="D327" s="10"/>
    </row>
    <row r="328" ht="12.75">
      <c r="D328" s="10"/>
    </row>
    <row r="329" ht="12.75">
      <c r="D329" s="10"/>
    </row>
    <row r="330" ht="12.75">
      <c r="D330" s="10"/>
    </row>
    <row r="331" ht="12.75">
      <c r="D331" s="10"/>
    </row>
    <row r="332" ht="12.75">
      <c r="D332" s="10"/>
    </row>
    <row r="333" ht="12.75">
      <c r="D333" s="10"/>
    </row>
    <row r="334" ht="12.75">
      <c r="D334" s="10"/>
    </row>
    <row r="335" ht="12.75">
      <c r="D335" s="10"/>
    </row>
    <row r="336" ht="12.75">
      <c r="D336" s="10"/>
    </row>
    <row r="337" ht="12.75">
      <c r="D337" s="10"/>
    </row>
    <row r="338" ht="12.75">
      <c r="D338" s="10"/>
    </row>
    <row r="339" ht="12.75">
      <c r="D339" s="10"/>
    </row>
    <row r="340" ht="12.75">
      <c r="D340" s="10"/>
    </row>
    <row r="341" ht="12.75">
      <c r="D341" s="10"/>
    </row>
    <row r="342" ht="12.75">
      <c r="D342" s="10"/>
    </row>
    <row r="343" ht="12.75">
      <c r="D343" s="10"/>
    </row>
    <row r="344" ht="12.75">
      <c r="D344" s="10"/>
    </row>
    <row r="345" ht="12.75">
      <c r="D345" s="10"/>
    </row>
    <row r="346" ht="12.75">
      <c r="D346" s="10"/>
    </row>
    <row r="347" ht="12.75">
      <c r="D347" s="10"/>
    </row>
    <row r="348" ht="12.75">
      <c r="D348" s="10"/>
    </row>
    <row r="349" ht="12.75">
      <c r="D349" s="10"/>
    </row>
    <row r="350" ht="12.75">
      <c r="D350" s="10"/>
    </row>
    <row r="351" ht="12.75">
      <c r="D351" s="10"/>
    </row>
    <row r="352" ht="12.75">
      <c r="D352" s="10"/>
    </row>
    <row r="353" ht="12.75">
      <c r="D353" s="10"/>
    </row>
    <row r="354" ht="12.75">
      <c r="D354" s="10"/>
    </row>
    <row r="355" ht="12.75">
      <c r="D355" s="10"/>
    </row>
    <row r="356" ht="12.75">
      <c r="D356" s="10"/>
    </row>
    <row r="357" ht="12.75">
      <c r="D357" s="10"/>
    </row>
    <row r="358" ht="12.75">
      <c r="D358" s="10"/>
    </row>
    <row r="359" ht="12.75">
      <c r="D359" s="10"/>
    </row>
    <row r="360" ht="12.75">
      <c r="D360" s="10"/>
    </row>
    <row r="361" ht="12.75">
      <c r="D361" s="10"/>
    </row>
    <row r="362" ht="12.75">
      <c r="D362" s="10"/>
    </row>
    <row r="363" ht="12.75">
      <c r="D363" s="10"/>
    </row>
    <row r="364" ht="12.75">
      <c r="D364" s="10"/>
    </row>
    <row r="365" ht="12.75">
      <c r="D365" s="10"/>
    </row>
    <row r="366" ht="12.75">
      <c r="D366" s="10"/>
    </row>
    <row r="367" ht="12.75">
      <c r="D367" s="10"/>
    </row>
    <row r="368" ht="12.75">
      <c r="D368" s="10"/>
    </row>
    <row r="369" ht="12.75">
      <c r="D369" s="10"/>
    </row>
    <row r="370" ht="12.75">
      <c r="D370" s="10"/>
    </row>
    <row r="371" ht="12.75">
      <c r="D371" s="10"/>
    </row>
    <row r="372" ht="12.75">
      <c r="D372" s="10"/>
    </row>
    <row r="373" ht="12.75">
      <c r="D373" s="10"/>
    </row>
    <row r="374" ht="12.75">
      <c r="D374" s="10"/>
    </row>
    <row r="375" ht="12.75">
      <c r="D375" s="10"/>
    </row>
    <row r="376" ht="12.75">
      <c r="D376" s="10"/>
    </row>
    <row r="377" ht="12.75">
      <c r="D377" s="10"/>
    </row>
    <row r="378" ht="12.75">
      <c r="D378" s="10"/>
    </row>
    <row r="379" ht="12.75">
      <c r="D379" s="10"/>
    </row>
    <row r="380" ht="12.75">
      <c r="D380" s="10"/>
    </row>
    <row r="381" ht="12.75">
      <c r="D381" s="10"/>
    </row>
    <row r="382" ht="12.75">
      <c r="D382" s="10"/>
    </row>
    <row r="383" ht="12.75">
      <c r="D383" s="10"/>
    </row>
    <row r="384" ht="12.75">
      <c r="D384" s="10"/>
    </row>
    <row r="385" ht="12.75">
      <c r="D385" s="10"/>
    </row>
    <row r="386" ht="12.75">
      <c r="D386" s="10"/>
    </row>
    <row r="387" ht="12.75">
      <c r="D387" s="10"/>
    </row>
    <row r="388" ht="12.75">
      <c r="D388" s="10"/>
    </row>
    <row r="389" ht="12.75">
      <c r="D389" s="10"/>
    </row>
    <row r="390" ht="12.75">
      <c r="D390" s="10"/>
    </row>
    <row r="391" ht="12.75">
      <c r="D391" s="10"/>
    </row>
    <row r="392" ht="12.75">
      <c r="D392" s="10"/>
    </row>
    <row r="393" ht="12.75">
      <c r="D393" s="10"/>
    </row>
    <row r="394" ht="12.75">
      <c r="D394" s="10"/>
    </row>
    <row r="395" ht="12.75">
      <c r="D395" s="10"/>
    </row>
    <row r="396" ht="12.75">
      <c r="D396" s="10"/>
    </row>
    <row r="397" ht="12.75">
      <c r="D397" s="10"/>
    </row>
    <row r="398" ht="12.75">
      <c r="D398" s="10"/>
    </row>
    <row r="399" ht="12.75">
      <c r="D399" s="10"/>
    </row>
    <row r="400" ht="12.75">
      <c r="D400" s="10"/>
    </row>
    <row r="401" ht="12.75">
      <c r="D401" s="10"/>
    </row>
    <row r="402" ht="12.75">
      <c r="D402" s="10"/>
    </row>
    <row r="403" ht="12.75">
      <c r="D403" s="10"/>
    </row>
    <row r="404" ht="12.75">
      <c r="D404" s="10"/>
    </row>
    <row r="405" ht="12.75">
      <c r="D405" s="10"/>
    </row>
    <row r="406" ht="12.75">
      <c r="D406" s="10"/>
    </row>
    <row r="407" ht="12.75">
      <c r="D407" s="10"/>
    </row>
    <row r="408" ht="12.75">
      <c r="D408" s="10"/>
    </row>
    <row r="409" ht="12.75">
      <c r="D409" s="10"/>
    </row>
    <row r="410" ht="12.75">
      <c r="D410" s="10"/>
    </row>
    <row r="411" ht="12.75">
      <c r="D411" s="10"/>
    </row>
    <row r="412" ht="12.75">
      <c r="D412" s="10"/>
    </row>
    <row r="413" ht="12.75">
      <c r="D413" s="10"/>
    </row>
    <row r="414" ht="12.75">
      <c r="D414" s="10"/>
    </row>
    <row r="415" ht="12.75">
      <c r="D415" s="10"/>
    </row>
    <row r="416" ht="12.75">
      <c r="D416" s="10"/>
    </row>
    <row r="417" ht="12.75">
      <c r="D417" s="10"/>
    </row>
    <row r="418" ht="12.75">
      <c r="D418" s="10"/>
    </row>
    <row r="419" ht="12.75">
      <c r="D419" s="10"/>
    </row>
    <row r="420" ht="12.75">
      <c r="D420" s="10"/>
    </row>
    <row r="421" ht="12.75">
      <c r="D421" s="10"/>
    </row>
    <row r="422" ht="12.75">
      <c r="D422" s="10"/>
    </row>
  </sheetData>
  <sheetProtection/>
  <mergeCells count="6">
    <mergeCell ref="A22:E22"/>
    <mergeCell ref="A23:E23"/>
    <mergeCell ref="A1:E1"/>
    <mergeCell ref="A2:E2"/>
    <mergeCell ref="A3:E3"/>
    <mergeCell ref="A21:E21"/>
  </mergeCells>
  <printOptions horizontalCentered="1" verticalCentered="1"/>
  <pageMargins left="0.25" right="0.25" top="1" bottom="1" header="0.5" footer="0.5"/>
  <pageSetup fitToHeight="1" fitToWidth="1" horizontalDpi="600" verticalDpi="600" orientation="portrait" r:id="rId1"/>
  <headerFooter alignWithMargins="0">
    <oddFooter>&amp;L&amp;D  &amp;T&amp;C&amp;F  &amp;A&amp;RBE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A1" sqref="A1:D1"/>
    </sheetView>
  </sheetViews>
  <sheetFormatPr defaultColWidth="7.10546875" defaultRowHeight="15"/>
  <cols>
    <col min="1" max="1" width="26.99609375" style="23" customWidth="1"/>
    <col min="2" max="2" width="13.10546875" style="23" bestFit="1" customWidth="1"/>
    <col min="3" max="3" width="13.88671875" style="23" bestFit="1" customWidth="1"/>
    <col min="4" max="4" width="13.10546875" style="23" bestFit="1" customWidth="1"/>
    <col min="5" max="5" width="11.99609375" style="23" bestFit="1" customWidth="1"/>
    <col min="6" max="6" width="13.77734375" style="23" bestFit="1" customWidth="1"/>
    <col min="7" max="7" width="13.10546875" style="23" bestFit="1" customWidth="1"/>
    <col min="8" max="16384" width="7.10546875" style="23" customWidth="1"/>
  </cols>
  <sheetData>
    <row r="1" spans="1:4" ht="12.75">
      <c r="A1" s="97" t="s">
        <v>33</v>
      </c>
      <c r="B1" s="97"/>
      <c r="C1" s="97"/>
      <c r="D1" s="97"/>
    </row>
    <row r="2" spans="1:4" ht="12.75">
      <c r="A2" s="97" t="s">
        <v>13</v>
      </c>
      <c r="B2" s="97"/>
      <c r="C2" s="97"/>
      <c r="D2" s="97"/>
    </row>
    <row r="3" spans="1:4" ht="12.75">
      <c r="A3" s="98" t="str">
        <f>+INPUT!A3</f>
        <v>JANUARY 2014</v>
      </c>
      <c r="B3" s="98"/>
      <c r="C3" s="98"/>
      <c r="D3" s="98"/>
    </row>
    <row r="4" ht="15.75">
      <c r="E4" s="24" t="s">
        <v>30</v>
      </c>
    </row>
    <row r="5" spans="1:5" ht="15.75">
      <c r="A5" s="25"/>
      <c r="B5" s="25"/>
      <c r="C5" s="25" t="s">
        <v>14</v>
      </c>
      <c r="D5" s="25"/>
      <c r="E5" s="24" t="s">
        <v>29</v>
      </c>
    </row>
    <row r="6" spans="1:4" ht="13.5" thickBot="1">
      <c r="A6" s="26" t="s">
        <v>15</v>
      </c>
      <c r="B6" s="26" t="s">
        <v>16</v>
      </c>
      <c r="C6" s="26" t="s">
        <v>17</v>
      </c>
      <c r="D6" s="33" t="s">
        <v>18</v>
      </c>
    </row>
    <row r="7" spans="1:5" ht="12.75">
      <c r="A7" s="28" t="s">
        <v>34</v>
      </c>
      <c r="B7" s="31">
        <f>+'BIG SANDY'!C7</f>
        <v>2631841.21</v>
      </c>
      <c r="C7" s="37">
        <v>2631841.21</v>
      </c>
      <c r="D7" s="34">
        <f>+B7-C7</f>
        <v>0</v>
      </c>
      <c r="E7" s="28"/>
    </row>
    <row r="8" ht="12.75">
      <c r="E8" s="28"/>
    </row>
    <row r="10" spans="1:4" ht="12.75">
      <c r="A10" s="97" t="s">
        <v>33</v>
      </c>
      <c r="B10" s="97"/>
      <c r="C10" s="97"/>
      <c r="D10" s="97"/>
    </row>
    <row r="11" spans="1:4" ht="12.75">
      <c r="A11" s="97" t="s">
        <v>19</v>
      </c>
      <c r="B11" s="97"/>
      <c r="C11" s="97"/>
      <c r="D11" s="97"/>
    </row>
    <row r="12" spans="1:4" ht="12.75">
      <c r="A12" s="98" t="str">
        <f>+A3</f>
        <v>JANUARY 2014</v>
      </c>
      <c r="B12" s="98"/>
      <c r="C12" s="98"/>
      <c r="D12" s="98"/>
    </row>
    <row r="14" spans="1:4" ht="12.75">
      <c r="A14" s="25"/>
      <c r="B14" s="25" t="s">
        <v>20</v>
      </c>
      <c r="C14" s="25" t="s">
        <v>21</v>
      </c>
      <c r="D14" s="25"/>
    </row>
    <row r="15" spans="1:4" ht="13.5" thickBot="1">
      <c r="A15" s="26" t="s">
        <v>15</v>
      </c>
      <c r="B15" s="26" t="s">
        <v>0</v>
      </c>
      <c r="C15" s="26" t="s">
        <v>22</v>
      </c>
      <c r="D15" s="33" t="s">
        <v>18</v>
      </c>
    </row>
    <row r="16" spans="1:4" ht="12.75">
      <c r="A16" s="28" t="s">
        <v>34</v>
      </c>
      <c r="B16" s="23">
        <f>+'BIG SANDY'!B18</f>
        <v>551233.7100000001</v>
      </c>
      <c r="C16" s="27">
        <f>+'[1]TONS INVENTORY'!$B$22</f>
        <v>551233.7100000001</v>
      </c>
      <c r="D16" s="34">
        <f>+B16-C16</f>
        <v>0</v>
      </c>
    </row>
    <row r="19" spans="1:4" ht="12.75">
      <c r="A19" s="97" t="s">
        <v>33</v>
      </c>
      <c r="B19" s="97"/>
      <c r="C19" s="97"/>
      <c r="D19" s="97"/>
    </row>
    <row r="20" spans="1:4" ht="12.75">
      <c r="A20" s="97" t="s">
        <v>39</v>
      </c>
      <c r="B20" s="97"/>
      <c r="C20" s="97"/>
      <c r="D20" s="97"/>
    </row>
    <row r="21" spans="1:4" ht="12.75">
      <c r="A21" s="98" t="str">
        <f>+A12</f>
        <v>JANUARY 2014</v>
      </c>
      <c r="B21" s="98"/>
      <c r="C21" s="98"/>
      <c r="D21" s="98"/>
    </row>
    <row r="23" spans="1:5" ht="12.75">
      <c r="A23" s="25"/>
      <c r="B23" s="25" t="s">
        <v>40</v>
      </c>
      <c r="C23" s="25" t="s">
        <v>40</v>
      </c>
      <c r="D23" s="25"/>
      <c r="E23" s="35" t="s">
        <v>43</v>
      </c>
    </row>
    <row r="24" spans="1:5" ht="13.5" thickBot="1">
      <c r="A24" s="26" t="s">
        <v>15</v>
      </c>
      <c r="B24" s="26" t="s">
        <v>41</v>
      </c>
      <c r="C24" s="26" t="s">
        <v>42</v>
      </c>
      <c r="D24" s="26" t="s">
        <v>18</v>
      </c>
      <c r="E24" s="33" t="s">
        <v>44</v>
      </c>
    </row>
    <row r="25" spans="1:5" ht="12.75">
      <c r="A25" s="28" t="s">
        <v>34</v>
      </c>
      <c r="B25" s="30">
        <f>+'BIG SANDY'!D9</f>
        <v>10.1284</v>
      </c>
      <c r="C25" s="38">
        <v>6.9061</v>
      </c>
      <c r="D25" s="30">
        <f>+B25-C25</f>
        <v>3.222299999999999</v>
      </c>
      <c r="E25" s="36">
        <f>IF(C25&gt;0,ROUND(D25/C25,4),0)</f>
        <v>0.4666</v>
      </c>
    </row>
    <row r="28" spans="1:7" ht="12.75">
      <c r="A28" s="97" t="s">
        <v>33</v>
      </c>
      <c r="B28" s="97"/>
      <c r="C28" s="97"/>
      <c r="D28" s="97"/>
      <c r="E28" s="97"/>
      <c r="F28" s="97"/>
      <c r="G28" s="97"/>
    </row>
    <row r="29" spans="1:7" ht="12.75">
      <c r="A29" s="97" t="s">
        <v>23</v>
      </c>
      <c r="B29" s="97"/>
      <c r="C29" s="97"/>
      <c r="D29" s="97"/>
      <c r="E29" s="97"/>
      <c r="F29" s="97"/>
      <c r="G29" s="97"/>
    </row>
    <row r="30" spans="1:7" ht="12.75">
      <c r="A30" s="98" t="str">
        <f>+A21</f>
        <v>JANUARY 2014</v>
      </c>
      <c r="B30" s="98"/>
      <c r="C30" s="98"/>
      <c r="D30" s="98"/>
      <c r="E30" s="98"/>
      <c r="F30" s="98"/>
      <c r="G30" s="98"/>
    </row>
    <row r="32" spans="1:7" ht="12.75">
      <c r="A32" s="25"/>
      <c r="B32" s="25" t="s">
        <v>24</v>
      </c>
      <c r="C32" s="25" t="s">
        <v>25</v>
      </c>
      <c r="D32" s="25"/>
      <c r="E32" s="25" t="s">
        <v>24</v>
      </c>
      <c r="F32" s="25" t="s">
        <v>25</v>
      </c>
      <c r="G32" s="25"/>
    </row>
    <row r="33" spans="1:7" ht="13.5" thickBot="1">
      <c r="A33" s="26" t="s">
        <v>15</v>
      </c>
      <c r="B33" s="26" t="s">
        <v>26</v>
      </c>
      <c r="C33" s="26" t="s">
        <v>27</v>
      </c>
      <c r="D33" s="33" t="s">
        <v>18</v>
      </c>
      <c r="E33" s="26" t="s">
        <v>28</v>
      </c>
      <c r="F33" s="26" t="s">
        <v>17</v>
      </c>
      <c r="G33" s="33" t="s">
        <v>18</v>
      </c>
    </row>
    <row r="34" spans="1:7" ht="12.75">
      <c r="A34" s="28" t="s">
        <v>34</v>
      </c>
      <c r="B34" s="23">
        <f>+B16</f>
        <v>551233.7100000001</v>
      </c>
      <c r="C34" s="27">
        <f>+'[2]BIG SANDY'!$B$33</f>
        <v>551233.7100000001</v>
      </c>
      <c r="D34" s="34">
        <f>+B34-C34</f>
        <v>0</v>
      </c>
      <c r="E34" s="23">
        <f>+'BIG SANDY'!C18</f>
        <v>2122944.21</v>
      </c>
      <c r="F34" s="27">
        <f>+'[2]BIG SANDY'!$C$33</f>
        <v>1792241.94</v>
      </c>
      <c r="G34" s="34">
        <f>+E34-F34</f>
        <v>330702.27</v>
      </c>
    </row>
    <row r="37" ht="15">
      <c r="A37" t="str">
        <f ca="1">CELL("FILENAME")</f>
        <v>G:\internal\FuelContractAccounting\Fuel New\KP\CURRENT\[INV03HANDLING.xls]INPUT</v>
      </c>
    </row>
  </sheetData>
  <sheetProtection/>
  <mergeCells count="12">
    <mergeCell ref="A11:D11"/>
    <mergeCell ref="A12:D12"/>
    <mergeCell ref="A1:D1"/>
    <mergeCell ref="A2:D2"/>
    <mergeCell ref="A3:D3"/>
    <mergeCell ref="A10:D10"/>
    <mergeCell ref="A29:G29"/>
    <mergeCell ref="A30:G30"/>
    <mergeCell ref="A19:D19"/>
    <mergeCell ref="A20:D20"/>
    <mergeCell ref="A21:D21"/>
    <mergeCell ref="A28:G28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90" r:id="rId1"/>
  <headerFooter alignWithMargins="0">
    <oddFooter>&amp;L&amp;D  &amp;T&amp;C&amp;F  &amp;A&amp;RBE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2014-02-06T16:02:54Z</cp:lastPrinted>
  <dcterms:created xsi:type="dcterms:W3CDTF">1999-11-09T15:47:01Z</dcterms:created>
  <dcterms:modified xsi:type="dcterms:W3CDTF">2014-02-06T16:09:16Z</dcterms:modified>
  <cp:category/>
  <cp:version/>
  <cp:contentType/>
  <cp:contentStatus/>
</cp:coreProperties>
</file>