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-36" windowWidth="15576" windowHeight="7296" tabRatio="965" firstSheet="2" activeTab="5"/>
  </bookViews>
  <sheets>
    <sheet name="Cost of Capital" sheetId="1" r:id="rId1"/>
    <sheet name="Effective Cost of LTD 10 31 13" sheetId="4" r:id="rId2"/>
    <sheet name="S T Debt Balance" sheetId="5" r:id="rId3"/>
    <sheet name="S T Debt Cost Rate" sheetId="11" r:id="rId4"/>
    <sheet name="Accts Rec Financing" sheetId="12" r:id="rId5"/>
    <sheet name="ES FORM 3.15" sheetId="9" r:id="rId6"/>
    <sheet name="Section 199 WP" sheetId="10" r:id="rId7"/>
    <sheet name="Uncoll Accts - Factor" sheetId="8" r:id="rId8"/>
  </sheets>
  <definedNames>
    <definedName name="_xlnm.Print_Area" localSheetId="2">'S T Debt Balance'!$A$1:$H$30</definedName>
    <definedName name="_xlnm.Print_Titles" localSheetId="4">'Accts Rec Financing'!$1:$8</definedName>
    <definedName name="_xlnm.Print_Titles" localSheetId="3">'S T Debt Cost Rate'!$1:$7</definedName>
  </definedNames>
  <calcPr calcId="145621"/>
</workbook>
</file>

<file path=xl/calcChain.xml><?xml version="1.0" encoding="utf-8"?>
<calcChain xmlns="http://schemas.openxmlformats.org/spreadsheetml/2006/main">
  <c r="P14" i="4" l="1"/>
  <c r="M18" i="4"/>
  <c r="M17" i="4"/>
  <c r="M16" i="4"/>
  <c r="M15" i="4"/>
  <c r="M14" i="4"/>
  <c r="M10" i="4"/>
  <c r="P10" i="4" l="1"/>
  <c r="F15" i="9" l="1"/>
  <c r="G13" i="1"/>
  <c r="D13" i="1"/>
  <c r="E413" i="12"/>
  <c r="K407" i="12"/>
  <c r="E417" i="12" s="1"/>
  <c r="M404" i="12"/>
  <c r="J404" i="12"/>
  <c r="E404" i="12"/>
  <c r="M403" i="12"/>
  <c r="J403" i="12"/>
  <c r="E403" i="12"/>
  <c r="M402" i="12"/>
  <c r="J402" i="12"/>
  <c r="E402" i="12"/>
  <c r="M401" i="12"/>
  <c r="J401" i="12"/>
  <c r="E401" i="12"/>
  <c r="M400" i="12"/>
  <c r="J400" i="12"/>
  <c r="E400" i="12"/>
  <c r="M399" i="12"/>
  <c r="J399" i="12"/>
  <c r="E399" i="12"/>
  <c r="M398" i="12"/>
  <c r="J398" i="12"/>
  <c r="E398" i="12"/>
  <c r="M397" i="12"/>
  <c r="J397" i="12"/>
  <c r="E397" i="12"/>
  <c r="M396" i="12"/>
  <c r="J396" i="12"/>
  <c r="E396" i="12"/>
  <c r="M395" i="12"/>
  <c r="J395" i="12"/>
  <c r="E395" i="12"/>
  <c r="M394" i="12"/>
  <c r="J394" i="12"/>
  <c r="E394" i="12"/>
  <c r="M393" i="12"/>
  <c r="J393" i="12"/>
  <c r="E393" i="12"/>
  <c r="M392" i="12"/>
  <c r="J392" i="12"/>
  <c r="E392" i="12"/>
  <c r="M391" i="12"/>
  <c r="J391" i="12"/>
  <c r="E391" i="12"/>
  <c r="M390" i="12"/>
  <c r="J390" i="12"/>
  <c r="E390" i="12"/>
  <c r="M389" i="12"/>
  <c r="J389" i="12"/>
  <c r="E389" i="12"/>
  <c r="M388" i="12"/>
  <c r="J388" i="12"/>
  <c r="E388" i="12"/>
  <c r="M387" i="12"/>
  <c r="J387" i="12"/>
  <c r="E387" i="12"/>
  <c r="M386" i="12"/>
  <c r="J386" i="12"/>
  <c r="E386" i="12"/>
  <c r="M385" i="12"/>
  <c r="J385" i="12"/>
  <c r="E385" i="12"/>
  <c r="M384" i="12"/>
  <c r="J384" i="12"/>
  <c r="E384" i="12"/>
  <c r="M383" i="12"/>
  <c r="J383" i="12"/>
  <c r="E383" i="12"/>
  <c r="M382" i="12"/>
  <c r="J382" i="12"/>
  <c r="E382" i="12"/>
  <c r="M381" i="12"/>
  <c r="J381" i="12"/>
  <c r="E381" i="12"/>
  <c r="M380" i="12"/>
  <c r="J380" i="12"/>
  <c r="E380" i="12"/>
  <c r="M379" i="12"/>
  <c r="J379" i="12"/>
  <c r="E379" i="12"/>
  <c r="M378" i="12"/>
  <c r="J378" i="12"/>
  <c r="E378" i="12"/>
  <c r="M377" i="12"/>
  <c r="J377" i="12"/>
  <c r="E377" i="12"/>
  <c r="M376" i="12"/>
  <c r="J376" i="12"/>
  <c r="E376" i="12"/>
  <c r="M375" i="12"/>
  <c r="J375" i="12"/>
  <c r="E375" i="12"/>
  <c r="M374" i="12"/>
  <c r="J374" i="12"/>
  <c r="E374" i="12"/>
  <c r="M373" i="12"/>
  <c r="J373" i="12"/>
  <c r="E373" i="12"/>
  <c r="M372" i="12"/>
  <c r="J372" i="12"/>
  <c r="E372" i="12"/>
  <c r="M371" i="12"/>
  <c r="J371" i="12"/>
  <c r="E371" i="12"/>
  <c r="M370" i="12"/>
  <c r="J370" i="12"/>
  <c r="E370" i="12"/>
  <c r="M369" i="12"/>
  <c r="J369" i="12"/>
  <c r="E369" i="12"/>
  <c r="M368" i="12"/>
  <c r="J368" i="12"/>
  <c r="E368" i="12"/>
  <c r="M367" i="12"/>
  <c r="J367" i="12"/>
  <c r="E367" i="12"/>
  <c r="M366" i="12"/>
  <c r="J366" i="12"/>
  <c r="E366" i="12"/>
  <c r="M365" i="12"/>
  <c r="J365" i="12"/>
  <c r="E365" i="12"/>
  <c r="M364" i="12"/>
  <c r="J364" i="12"/>
  <c r="E364" i="12"/>
  <c r="M363" i="12"/>
  <c r="J363" i="12"/>
  <c r="E363" i="12"/>
  <c r="M362" i="12"/>
  <c r="J362" i="12"/>
  <c r="E362" i="12"/>
  <c r="M361" i="12"/>
  <c r="J361" i="12"/>
  <c r="E361" i="12"/>
  <c r="M360" i="12"/>
  <c r="J360" i="12"/>
  <c r="E360" i="12"/>
  <c r="M359" i="12"/>
  <c r="J359" i="12"/>
  <c r="E359" i="12"/>
  <c r="M358" i="12"/>
  <c r="J358" i="12"/>
  <c r="E358" i="12"/>
  <c r="M357" i="12"/>
  <c r="J357" i="12"/>
  <c r="E357" i="12"/>
  <c r="M356" i="12"/>
  <c r="J356" i="12"/>
  <c r="E356" i="12"/>
  <c r="M355" i="12"/>
  <c r="J355" i="12"/>
  <c r="E355" i="12"/>
  <c r="M354" i="12"/>
  <c r="J354" i="12"/>
  <c r="E354" i="12"/>
  <c r="M353" i="12"/>
  <c r="J353" i="12"/>
  <c r="E353" i="12"/>
  <c r="M352" i="12"/>
  <c r="J352" i="12"/>
  <c r="E352" i="12"/>
  <c r="M351" i="12"/>
  <c r="J351" i="12"/>
  <c r="E351" i="12"/>
  <c r="M350" i="12"/>
  <c r="J350" i="12"/>
  <c r="E350" i="12"/>
  <c r="M349" i="12"/>
  <c r="J349" i="12"/>
  <c r="E349" i="12"/>
  <c r="M348" i="12"/>
  <c r="J348" i="12"/>
  <c r="E348" i="12"/>
  <c r="M347" i="12"/>
  <c r="J347" i="12"/>
  <c r="E347" i="12"/>
  <c r="M346" i="12"/>
  <c r="J346" i="12"/>
  <c r="E346" i="12"/>
  <c r="M345" i="12"/>
  <c r="J345" i="12"/>
  <c r="E345" i="12"/>
  <c r="M344" i="12"/>
  <c r="J344" i="12"/>
  <c r="E344" i="12"/>
  <c r="M343" i="12"/>
  <c r="J343" i="12"/>
  <c r="E343" i="12"/>
  <c r="M342" i="12"/>
  <c r="J342" i="12"/>
  <c r="E342" i="12"/>
  <c r="M341" i="12"/>
  <c r="J341" i="12"/>
  <c r="E341" i="12"/>
  <c r="M340" i="12"/>
  <c r="J340" i="12"/>
  <c r="E340" i="12"/>
  <c r="M339" i="12"/>
  <c r="J339" i="12"/>
  <c r="E339" i="12"/>
  <c r="M338" i="12"/>
  <c r="J338" i="12"/>
  <c r="E338" i="12"/>
  <c r="M337" i="12"/>
  <c r="J337" i="12"/>
  <c r="E337" i="12"/>
  <c r="M336" i="12"/>
  <c r="J336" i="12"/>
  <c r="E336" i="12"/>
  <c r="M335" i="12"/>
  <c r="J335" i="12"/>
  <c r="E335" i="12"/>
  <c r="M334" i="12"/>
  <c r="J334" i="12"/>
  <c r="E334" i="12"/>
  <c r="M333" i="12"/>
  <c r="J333" i="12"/>
  <c r="E333" i="12"/>
  <c r="M332" i="12"/>
  <c r="J332" i="12"/>
  <c r="E332" i="12"/>
  <c r="M331" i="12"/>
  <c r="J331" i="12"/>
  <c r="E331" i="12"/>
  <c r="M330" i="12"/>
  <c r="J330" i="12"/>
  <c r="E330" i="12"/>
  <c r="M329" i="12"/>
  <c r="J329" i="12"/>
  <c r="E329" i="12"/>
  <c r="M328" i="12"/>
  <c r="J328" i="12"/>
  <c r="E328" i="12"/>
  <c r="M327" i="12"/>
  <c r="J327" i="12"/>
  <c r="E327" i="12"/>
  <c r="M326" i="12"/>
  <c r="J326" i="12"/>
  <c r="E326" i="12"/>
  <c r="M325" i="12"/>
  <c r="J325" i="12"/>
  <c r="E325" i="12"/>
  <c r="M324" i="12"/>
  <c r="J324" i="12"/>
  <c r="E324" i="12"/>
  <c r="M323" i="12"/>
  <c r="J323" i="12"/>
  <c r="E323" i="12"/>
  <c r="M322" i="12"/>
  <c r="J322" i="12"/>
  <c r="E322" i="12"/>
  <c r="M321" i="12"/>
  <c r="J321" i="12"/>
  <c r="E321" i="12"/>
  <c r="M320" i="12"/>
  <c r="J320" i="12"/>
  <c r="E320" i="12"/>
  <c r="M319" i="12"/>
  <c r="J319" i="12"/>
  <c r="E319" i="12"/>
  <c r="M318" i="12"/>
  <c r="J318" i="12"/>
  <c r="E318" i="12"/>
  <c r="M317" i="12"/>
  <c r="J317" i="12"/>
  <c r="E317" i="12"/>
  <c r="M316" i="12"/>
  <c r="J316" i="12"/>
  <c r="E316" i="12"/>
  <c r="M315" i="12"/>
  <c r="J315" i="12"/>
  <c r="E315" i="12"/>
  <c r="M314" i="12"/>
  <c r="J314" i="12"/>
  <c r="E314" i="12"/>
  <c r="M313" i="12"/>
  <c r="J313" i="12"/>
  <c r="E313" i="12"/>
  <c r="M312" i="12"/>
  <c r="J312" i="12"/>
  <c r="E312" i="12"/>
  <c r="M311" i="12"/>
  <c r="J311" i="12"/>
  <c r="E311" i="12"/>
  <c r="M310" i="12"/>
  <c r="J310" i="12"/>
  <c r="E310" i="12"/>
  <c r="M309" i="12"/>
  <c r="J309" i="12"/>
  <c r="E309" i="12"/>
  <c r="M308" i="12"/>
  <c r="J308" i="12"/>
  <c r="E308" i="12"/>
  <c r="M307" i="12"/>
  <c r="J307" i="12"/>
  <c r="E307" i="12"/>
  <c r="M306" i="12"/>
  <c r="J306" i="12"/>
  <c r="E306" i="12"/>
  <c r="M305" i="12"/>
  <c r="J305" i="12"/>
  <c r="E305" i="12"/>
  <c r="M304" i="12"/>
  <c r="J304" i="12"/>
  <c r="E304" i="12"/>
  <c r="M303" i="12"/>
  <c r="J303" i="12"/>
  <c r="E303" i="12"/>
  <c r="M302" i="12"/>
  <c r="J302" i="12"/>
  <c r="E302" i="12"/>
  <c r="M301" i="12"/>
  <c r="J301" i="12"/>
  <c r="E301" i="12"/>
  <c r="M300" i="12"/>
  <c r="J300" i="12"/>
  <c r="E300" i="12"/>
  <c r="M299" i="12"/>
  <c r="J299" i="12"/>
  <c r="E299" i="12"/>
  <c r="M298" i="12"/>
  <c r="J298" i="12"/>
  <c r="E298" i="12"/>
  <c r="M297" i="12"/>
  <c r="J297" i="12"/>
  <c r="E297" i="12"/>
  <c r="M296" i="12"/>
  <c r="J296" i="12"/>
  <c r="E296" i="12"/>
  <c r="M295" i="12"/>
  <c r="J295" i="12"/>
  <c r="E295" i="12"/>
  <c r="M294" i="12"/>
  <c r="J294" i="12"/>
  <c r="E294" i="12"/>
  <c r="M293" i="12"/>
  <c r="J293" i="12"/>
  <c r="E293" i="12"/>
  <c r="M292" i="12"/>
  <c r="J292" i="12"/>
  <c r="E292" i="12"/>
  <c r="M291" i="12"/>
  <c r="J291" i="12"/>
  <c r="E291" i="12"/>
  <c r="M290" i="12"/>
  <c r="J290" i="12"/>
  <c r="E290" i="12"/>
  <c r="M289" i="12"/>
  <c r="J289" i="12"/>
  <c r="E289" i="12"/>
  <c r="M288" i="12"/>
  <c r="J288" i="12"/>
  <c r="E288" i="12"/>
  <c r="M287" i="12"/>
  <c r="J287" i="12"/>
  <c r="E287" i="12"/>
  <c r="M286" i="12"/>
  <c r="J286" i="12"/>
  <c r="E286" i="12"/>
  <c r="M285" i="12"/>
  <c r="J285" i="12"/>
  <c r="E285" i="12"/>
  <c r="M284" i="12"/>
  <c r="J284" i="12"/>
  <c r="E284" i="12"/>
  <c r="M283" i="12"/>
  <c r="J283" i="12"/>
  <c r="E283" i="12"/>
  <c r="M282" i="12"/>
  <c r="J282" i="12"/>
  <c r="E282" i="12"/>
  <c r="M281" i="12"/>
  <c r="J281" i="12"/>
  <c r="E281" i="12"/>
  <c r="M280" i="12"/>
  <c r="J280" i="12"/>
  <c r="E280" i="12"/>
  <c r="M279" i="12"/>
  <c r="J279" i="12"/>
  <c r="E279" i="12"/>
  <c r="M278" i="12"/>
  <c r="J278" i="12"/>
  <c r="E278" i="12"/>
  <c r="M277" i="12"/>
  <c r="J277" i="12"/>
  <c r="E277" i="12"/>
  <c r="M276" i="12"/>
  <c r="J276" i="12"/>
  <c r="E276" i="12"/>
  <c r="M275" i="12"/>
  <c r="J275" i="12"/>
  <c r="E275" i="12"/>
  <c r="M274" i="12"/>
  <c r="J274" i="12"/>
  <c r="E274" i="12"/>
  <c r="M273" i="12"/>
  <c r="J273" i="12"/>
  <c r="E273" i="12"/>
  <c r="M272" i="12"/>
  <c r="J272" i="12"/>
  <c r="E272" i="12"/>
  <c r="M271" i="12"/>
  <c r="J271" i="12"/>
  <c r="E271" i="12"/>
  <c r="M270" i="12"/>
  <c r="J270" i="12"/>
  <c r="E270" i="12"/>
  <c r="M269" i="12"/>
  <c r="J269" i="12"/>
  <c r="E269" i="12"/>
  <c r="M268" i="12"/>
  <c r="J268" i="12"/>
  <c r="E268" i="12"/>
  <c r="M267" i="12"/>
  <c r="J267" i="12"/>
  <c r="E267" i="12"/>
  <c r="M266" i="12"/>
  <c r="J266" i="12"/>
  <c r="E266" i="12"/>
  <c r="M265" i="12"/>
  <c r="J265" i="12"/>
  <c r="E265" i="12"/>
  <c r="M264" i="12"/>
  <c r="J264" i="12"/>
  <c r="E264" i="12"/>
  <c r="M263" i="12"/>
  <c r="J263" i="12"/>
  <c r="E263" i="12"/>
  <c r="M262" i="12"/>
  <c r="J262" i="12"/>
  <c r="E262" i="12"/>
  <c r="M261" i="12"/>
  <c r="J261" i="12"/>
  <c r="E261" i="12"/>
  <c r="M260" i="12"/>
  <c r="J260" i="12"/>
  <c r="E260" i="12"/>
  <c r="M259" i="12"/>
  <c r="J259" i="12"/>
  <c r="E259" i="12"/>
  <c r="M258" i="12"/>
  <c r="J258" i="12"/>
  <c r="E258" i="12"/>
  <c r="M257" i="12"/>
  <c r="J257" i="12"/>
  <c r="E257" i="12"/>
  <c r="M256" i="12"/>
  <c r="J256" i="12"/>
  <c r="E256" i="12"/>
  <c r="M255" i="12"/>
  <c r="J255" i="12"/>
  <c r="E255" i="12"/>
  <c r="M254" i="12"/>
  <c r="J254" i="12"/>
  <c r="E254" i="12"/>
  <c r="M253" i="12"/>
  <c r="J253" i="12"/>
  <c r="E253" i="12"/>
  <c r="M252" i="12"/>
  <c r="J252" i="12"/>
  <c r="E252" i="12"/>
  <c r="M251" i="12"/>
  <c r="J251" i="12"/>
  <c r="E251" i="12"/>
  <c r="M250" i="12"/>
  <c r="J250" i="12"/>
  <c r="E250" i="12"/>
  <c r="M249" i="12"/>
  <c r="J249" i="12"/>
  <c r="E249" i="12"/>
  <c r="M248" i="12"/>
  <c r="J248" i="12"/>
  <c r="E248" i="12"/>
  <c r="M247" i="12"/>
  <c r="J247" i="12"/>
  <c r="E247" i="12"/>
  <c r="M246" i="12"/>
  <c r="J246" i="12"/>
  <c r="E246" i="12"/>
  <c r="M245" i="12"/>
  <c r="J245" i="12"/>
  <c r="E245" i="12"/>
  <c r="M244" i="12"/>
  <c r="J244" i="12"/>
  <c r="E244" i="12"/>
  <c r="M243" i="12"/>
  <c r="J243" i="12"/>
  <c r="E243" i="12"/>
  <c r="M242" i="12"/>
  <c r="J242" i="12"/>
  <c r="E242" i="12"/>
  <c r="M241" i="12"/>
  <c r="J241" i="12"/>
  <c r="E241" i="12"/>
  <c r="M240" i="12"/>
  <c r="J240" i="12"/>
  <c r="E240" i="12"/>
  <c r="M239" i="12"/>
  <c r="J239" i="12"/>
  <c r="E239" i="12"/>
  <c r="M238" i="12"/>
  <c r="J238" i="12"/>
  <c r="E238" i="12"/>
  <c r="M237" i="12"/>
  <c r="J237" i="12"/>
  <c r="E237" i="12"/>
  <c r="M236" i="12"/>
  <c r="J236" i="12"/>
  <c r="E236" i="12"/>
  <c r="M235" i="12"/>
  <c r="J235" i="12"/>
  <c r="E235" i="12"/>
  <c r="M234" i="12"/>
  <c r="J234" i="12"/>
  <c r="E234" i="12"/>
  <c r="M233" i="12"/>
  <c r="J233" i="12"/>
  <c r="E233" i="12"/>
  <c r="M232" i="12"/>
  <c r="J232" i="12"/>
  <c r="E232" i="12"/>
  <c r="M231" i="12"/>
  <c r="J231" i="12"/>
  <c r="E231" i="12"/>
  <c r="M230" i="12"/>
  <c r="J230" i="12"/>
  <c r="E230" i="12"/>
  <c r="M229" i="12"/>
  <c r="J229" i="12"/>
  <c r="E229" i="12"/>
  <c r="M228" i="12"/>
  <c r="J228" i="12"/>
  <c r="E228" i="12"/>
  <c r="M227" i="12"/>
  <c r="J227" i="12"/>
  <c r="E227" i="12"/>
  <c r="M226" i="12"/>
  <c r="J226" i="12"/>
  <c r="E226" i="12"/>
  <c r="M225" i="12"/>
  <c r="J225" i="12"/>
  <c r="E225" i="12"/>
  <c r="M224" i="12"/>
  <c r="J224" i="12"/>
  <c r="E224" i="12"/>
  <c r="M223" i="12"/>
  <c r="J223" i="12"/>
  <c r="E223" i="12"/>
  <c r="M222" i="12"/>
  <c r="J222" i="12"/>
  <c r="E222" i="12"/>
  <c r="M221" i="12"/>
  <c r="J221" i="12"/>
  <c r="E221" i="12"/>
  <c r="M220" i="12"/>
  <c r="J220" i="12"/>
  <c r="E220" i="12"/>
  <c r="M219" i="12"/>
  <c r="J219" i="12"/>
  <c r="E219" i="12"/>
  <c r="M218" i="12"/>
  <c r="J218" i="12"/>
  <c r="E218" i="12"/>
  <c r="M217" i="12"/>
  <c r="J217" i="12"/>
  <c r="E217" i="12"/>
  <c r="M216" i="12"/>
  <c r="J216" i="12"/>
  <c r="E216" i="12"/>
  <c r="M215" i="12"/>
  <c r="J215" i="12"/>
  <c r="E215" i="12"/>
  <c r="M214" i="12"/>
  <c r="J214" i="12"/>
  <c r="E214" i="12"/>
  <c r="M213" i="12"/>
  <c r="J213" i="12"/>
  <c r="E213" i="12"/>
  <c r="M212" i="12"/>
  <c r="J212" i="12"/>
  <c r="E212" i="12"/>
  <c r="M211" i="12"/>
  <c r="J211" i="12"/>
  <c r="E211" i="12"/>
  <c r="M210" i="12"/>
  <c r="J210" i="12"/>
  <c r="E210" i="12"/>
  <c r="M209" i="12"/>
  <c r="J209" i="12"/>
  <c r="E209" i="12"/>
  <c r="M208" i="12"/>
  <c r="J208" i="12"/>
  <c r="E208" i="12"/>
  <c r="M207" i="12"/>
  <c r="J207" i="12"/>
  <c r="E207" i="12"/>
  <c r="M206" i="12"/>
  <c r="J206" i="12"/>
  <c r="E206" i="12"/>
  <c r="M205" i="12"/>
  <c r="J205" i="12"/>
  <c r="E205" i="12"/>
  <c r="M204" i="12"/>
  <c r="J204" i="12"/>
  <c r="E204" i="12"/>
  <c r="M203" i="12"/>
  <c r="J203" i="12"/>
  <c r="E203" i="12"/>
  <c r="M202" i="12"/>
  <c r="J202" i="12"/>
  <c r="E202" i="12"/>
  <c r="M201" i="12"/>
  <c r="J201" i="12"/>
  <c r="E201" i="12"/>
  <c r="M200" i="12"/>
  <c r="J200" i="12"/>
  <c r="E200" i="12"/>
  <c r="M199" i="12"/>
  <c r="J199" i="12"/>
  <c r="E199" i="12"/>
  <c r="M198" i="12"/>
  <c r="J198" i="12"/>
  <c r="E198" i="12"/>
  <c r="M197" i="12"/>
  <c r="J197" i="12"/>
  <c r="E197" i="12"/>
  <c r="M196" i="12"/>
  <c r="J196" i="12"/>
  <c r="E196" i="12"/>
  <c r="M195" i="12"/>
  <c r="J195" i="12"/>
  <c r="E195" i="12"/>
  <c r="M194" i="12"/>
  <c r="J194" i="12"/>
  <c r="E194" i="12"/>
  <c r="M193" i="12"/>
  <c r="J193" i="12"/>
  <c r="E193" i="12"/>
  <c r="M192" i="12"/>
  <c r="J192" i="12"/>
  <c r="E192" i="12"/>
  <c r="M191" i="12"/>
  <c r="J191" i="12"/>
  <c r="E191" i="12"/>
  <c r="M190" i="12"/>
  <c r="J190" i="12"/>
  <c r="E190" i="12"/>
  <c r="M189" i="12"/>
  <c r="J189" i="12"/>
  <c r="E189" i="12"/>
  <c r="M188" i="12"/>
  <c r="J188" i="12"/>
  <c r="E188" i="12"/>
  <c r="M187" i="12"/>
  <c r="J187" i="12"/>
  <c r="E187" i="12"/>
  <c r="M186" i="12"/>
  <c r="J186" i="12"/>
  <c r="E186" i="12"/>
  <c r="M185" i="12"/>
  <c r="J185" i="12"/>
  <c r="E185" i="12"/>
  <c r="M184" i="12"/>
  <c r="J184" i="12"/>
  <c r="E184" i="12"/>
  <c r="M183" i="12"/>
  <c r="J183" i="12"/>
  <c r="E183" i="12"/>
  <c r="M182" i="12"/>
  <c r="J182" i="12"/>
  <c r="E182" i="12"/>
  <c r="M181" i="12"/>
  <c r="J181" i="12"/>
  <c r="E181" i="12"/>
  <c r="M180" i="12"/>
  <c r="J180" i="12"/>
  <c r="E180" i="12"/>
  <c r="M179" i="12"/>
  <c r="J179" i="12"/>
  <c r="E179" i="12"/>
  <c r="M178" i="12"/>
  <c r="J178" i="12"/>
  <c r="E178" i="12"/>
  <c r="M177" i="12"/>
  <c r="J177" i="12"/>
  <c r="E177" i="12"/>
  <c r="M176" i="12"/>
  <c r="J176" i="12"/>
  <c r="E176" i="12"/>
  <c r="M175" i="12"/>
  <c r="J175" i="12"/>
  <c r="E175" i="12"/>
  <c r="M174" i="12"/>
  <c r="J174" i="12"/>
  <c r="E174" i="12"/>
  <c r="M173" i="12"/>
  <c r="J173" i="12"/>
  <c r="E173" i="12"/>
  <c r="M172" i="12"/>
  <c r="J172" i="12"/>
  <c r="E172" i="12"/>
  <c r="M171" i="12"/>
  <c r="J171" i="12"/>
  <c r="E171" i="12"/>
  <c r="M170" i="12"/>
  <c r="J170" i="12"/>
  <c r="E170" i="12"/>
  <c r="M169" i="12"/>
  <c r="J169" i="12"/>
  <c r="E169" i="12"/>
  <c r="M168" i="12"/>
  <c r="J168" i="12"/>
  <c r="E168" i="12"/>
  <c r="M167" i="12"/>
  <c r="J167" i="12"/>
  <c r="E167" i="12"/>
  <c r="M166" i="12"/>
  <c r="J166" i="12"/>
  <c r="E166" i="12"/>
  <c r="M165" i="12"/>
  <c r="J165" i="12"/>
  <c r="E165" i="12"/>
  <c r="M164" i="12"/>
  <c r="J164" i="12"/>
  <c r="E164" i="12"/>
  <c r="M163" i="12"/>
  <c r="J163" i="12"/>
  <c r="E163" i="12"/>
  <c r="M162" i="12"/>
  <c r="J162" i="12"/>
  <c r="E162" i="12"/>
  <c r="M161" i="12"/>
  <c r="J161" i="12"/>
  <c r="E161" i="12"/>
  <c r="M160" i="12"/>
  <c r="J160" i="12"/>
  <c r="E160" i="12"/>
  <c r="M159" i="12"/>
  <c r="J159" i="12"/>
  <c r="E159" i="12"/>
  <c r="M158" i="12"/>
  <c r="J158" i="12"/>
  <c r="E158" i="12"/>
  <c r="M157" i="12"/>
  <c r="J157" i="12"/>
  <c r="E157" i="12"/>
  <c r="M156" i="12"/>
  <c r="J156" i="12"/>
  <c r="E156" i="12"/>
  <c r="M155" i="12"/>
  <c r="J155" i="12"/>
  <c r="E155" i="12"/>
  <c r="M154" i="12"/>
  <c r="J154" i="12"/>
  <c r="E154" i="12"/>
  <c r="M153" i="12"/>
  <c r="J153" i="12"/>
  <c r="E153" i="12"/>
  <c r="M152" i="12"/>
  <c r="J152" i="12"/>
  <c r="E152" i="12"/>
  <c r="M151" i="12"/>
  <c r="J151" i="12"/>
  <c r="E151" i="12"/>
  <c r="M150" i="12"/>
  <c r="J150" i="12"/>
  <c r="E150" i="12"/>
  <c r="M149" i="12"/>
  <c r="J149" i="12"/>
  <c r="E149" i="12"/>
  <c r="M148" i="12"/>
  <c r="J148" i="12"/>
  <c r="E148" i="12"/>
  <c r="M147" i="12"/>
  <c r="J147" i="12"/>
  <c r="E147" i="12"/>
  <c r="M146" i="12"/>
  <c r="J146" i="12"/>
  <c r="E146" i="12"/>
  <c r="M145" i="12"/>
  <c r="J145" i="12"/>
  <c r="E145" i="12"/>
  <c r="M144" i="12"/>
  <c r="J144" i="12"/>
  <c r="E144" i="12"/>
  <c r="M143" i="12"/>
  <c r="J143" i="12"/>
  <c r="E143" i="12"/>
  <c r="M142" i="12"/>
  <c r="J142" i="12"/>
  <c r="E142" i="12"/>
  <c r="M141" i="12"/>
  <c r="J141" i="12"/>
  <c r="E141" i="12"/>
  <c r="M140" i="12"/>
  <c r="J140" i="12"/>
  <c r="E140" i="12"/>
  <c r="M139" i="12"/>
  <c r="J139" i="12"/>
  <c r="E139" i="12"/>
  <c r="M138" i="12"/>
  <c r="J138" i="12"/>
  <c r="E138" i="12"/>
  <c r="M137" i="12"/>
  <c r="J137" i="12"/>
  <c r="E137" i="12"/>
  <c r="M136" i="12"/>
  <c r="J136" i="12"/>
  <c r="E136" i="12"/>
  <c r="M135" i="12"/>
  <c r="J135" i="12"/>
  <c r="E135" i="12"/>
  <c r="M134" i="12"/>
  <c r="J134" i="12"/>
  <c r="E134" i="12"/>
  <c r="M133" i="12"/>
  <c r="J133" i="12"/>
  <c r="E133" i="12"/>
  <c r="M132" i="12"/>
  <c r="J132" i="12"/>
  <c r="E132" i="12"/>
  <c r="M131" i="12"/>
  <c r="J131" i="12"/>
  <c r="E131" i="12"/>
  <c r="M130" i="12"/>
  <c r="J130" i="12"/>
  <c r="E130" i="12"/>
  <c r="M129" i="12"/>
  <c r="J129" i="12"/>
  <c r="E129" i="12"/>
  <c r="M128" i="12"/>
  <c r="J128" i="12"/>
  <c r="E128" i="12"/>
  <c r="M127" i="12"/>
  <c r="J127" i="12"/>
  <c r="E127" i="12"/>
  <c r="M126" i="12"/>
  <c r="J126" i="12"/>
  <c r="E126" i="12"/>
  <c r="M125" i="12"/>
  <c r="J125" i="12"/>
  <c r="E125" i="12"/>
  <c r="M124" i="12"/>
  <c r="J124" i="12"/>
  <c r="E124" i="12"/>
  <c r="M123" i="12"/>
  <c r="J123" i="12"/>
  <c r="E123" i="12"/>
  <c r="M122" i="12"/>
  <c r="J122" i="12"/>
  <c r="E122" i="12"/>
  <c r="M121" i="12"/>
  <c r="J121" i="12"/>
  <c r="E121" i="12"/>
  <c r="M120" i="12"/>
  <c r="J120" i="12"/>
  <c r="E120" i="12"/>
  <c r="M119" i="12"/>
  <c r="J119" i="12"/>
  <c r="E119" i="12"/>
  <c r="M118" i="12"/>
  <c r="J118" i="12"/>
  <c r="E118" i="12"/>
  <c r="M117" i="12"/>
  <c r="J117" i="12"/>
  <c r="E117" i="12"/>
  <c r="M116" i="12"/>
  <c r="J116" i="12"/>
  <c r="E116" i="12"/>
  <c r="M115" i="12"/>
  <c r="J115" i="12"/>
  <c r="E115" i="12"/>
  <c r="M114" i="12"/>
  <c r="J114" i="12"/>
  <c r="E114" i="12"/>
  <c r="M113" i="12"/>
  <c r="J113" i="12"/>
  <c r="E113" i="12"/>
  <c r="M112" i="12"/>
  <c r="J112" i="12"/>
  <c r="E112" i="12"/>
  <c r="M111" i="12"/>
  <c r="J111" i="12"/>
  <c r="E111" i="12"/>
  <c r="M110" i="12"/>
  <c r="J110" i="12"/>
  <c r="E110" i="12"/>
  <c r="M109" i="12"/>
  <c r="J109" i="12"/>
  <c r="E109" i="12"/>
  <c r="M108" i="12"/>
  <c r="J108" i="12"/>
  <c r="E108" i="12"/>
  <c r="M107" i="12"/>
  <c r="J107" i="12"/>
  <c r="E107" i="12"/>
  <c r="M106" i="12"/>
  <c r="J106" i="12"/>
  <c r="E106" i="12"/>
  <c r="M105" i="12"/>
  <c r="J105" i="12"/>
  <c r="E105" i="12"/>
  <c r="M104" i="12"/>
  <c r="J104" i="12"/>
  <c r="E104" i="12"/>
  <c r="M103" i="12"/>
  <c r="J103" i="12"/>
  <c r="E103" i="12"/>
  <c r="M102" i="12"/>
  <c r="J102" i="12"/>
  <c r="E102" i="12"/>
  <c r="M101" i="12"/>
  <c r="J101" i="12"/>
  <c r="E101" i="12"/>
  <c r="M100" i="12"/>
  <c r="J100" i="12"/>
  <c r="E100" i="12"/>
  <c r="M99" i="12"/>
  <c r="J99" i="12"/>
  <c r="E99" i="12"/>
  <c r="M98" i="12"/>
  <c r="J98" i="12"/>
  <c r="E98" i="12"/>
  <c r="M97" i="12"/>
  <c r="J97" i="12"/>
  <c r="E97" i="12"/>
  <c r="M96" i="12"/>
  <c r="J96" i="12"/>
  <c r="E96" i="12"/>
  <c r="M95" i="12"/>
  <c r="J95" i="12"/>
  <c r="E95" i="12"/>
  <c r="M94" i="12"/>
  <c r="J94" i="12"/>
  <c r="E94" i="12"/>
  <c r="M93" i="12"/>
  <c r="J93" i="12"/>
  <c r="E93" i="12"/>
  <c r="M92" i="12"/>
  <c r="J92" i="12"/>
  <c r="E92" i="12"/>
  <c r="M91" i="12"/>
  <c r="J91" i="12"/>
  <c r="E91" i="12"/>
  <c r="M90" i="12"/>
  <c r="J90" i="12"/>
  <c r="E90" i="12"/>
  <c r="M89" i="12"/>
  <c r="J89" i="12"/>
  <c r="E89" i="12"/>
  <c r="M88" i="12"/>
  <c r="J88" i="12"/>
  <c r="E88" i="12"/>
  <c r="M87" i="12"/>
  <c r="J87" i="12"/>
  <c r="E87" i="12"/>
  <c r="M86" i="12"/>
  <c r="J86" i="12"/>
  <c r="E86" i="12"/>
  <c r="M85" i="12"/>
  <c r="J85" i="12"/>
  <c r="E85" i="12"/>
  <c r="M84" i="12"/>
  <c r="J84" i="12"/>
  <c r="E84" i="12"/>
  <c r="M83" i="12"/>
  <c r="J83" i="12"/>
  <c r="E83" i="12"/>
  <c r="M82" i="12"/>
  <c r="J82" i="12"/>
  <c r="E82" i="12"/>
  <c r="M81" i="12"/>
  <c r="J81" i="12"/>
  <c r="E81" i="12"/>
  <c r="M80" i="12"/>
  <c r="J80" i="12"/>
  <c r="E80" i="12"/>
  <c r="M79" i="12"/>
  <c r="J79" i="12"/>
  <c r="E79" i="12"/>
  <c r="M78" i="12"/>
  <c r="J78" i="12"/>
  <c r="E78" i="12"/>
  <c r="M77" i="12"/>
  <c r="J77" i="12"/>
  <c r="E77" i="12"/>
  <c r="M76" i="12"/>
  <c r="J76" i="12"/>
  <c r="E76" i="12"/>
  <c r="M75" i="12"/>
  <c r="J75" i="12"/>
  <c r="E75" i="12"/>
  <c r="M74" i="12"/>
  <c r="J74" i="12"/>
  <c r="E74" i="12"/>
  <c r="M73" i="12"/>
  <c r="J73" i="12"/>
  <c r="E73" i="12"/>
  <c r="M72" i="12"/>
  <c r="J72" i="12"/>
  <c r="E72" i="12"/>
  <c r="M71" i="12"/>
  <c r="J71" i="12"/>
  <c r="E71" i="12"/>
  <c r="M70" i="12"/>
  <c r="J70" i="12"/>
  <c r="E70" i="12"/>
  <c r="M69" i="12"/>
  <c r="J69" i="12"/>
  <c r="E69" i="12"/>
  <c r="M68" i="12"/>
  <c r="J68" i="12"/>
  <c r="E68" i="12"/>
  <c r="M67" i="12"/>
  <c r="J67" i="12"/>
  <c r="E67" i="12"/>
  <c r="M66" i="12"/>
  <c r="J66" i="12"/>
  <c r="E66" i="12"/>
  <c r="M65" i="12"/>
  <c r="J65" i="12"/>
  <c r="E65" i="12"/>
  <c r="M64" i="12"/>
  <c r="J64" i="12"/>
  <c r="E64" i="12"/>
  <c r="M63" i="12"/>
  <c r="J63" i="12"/>
  <c r="E63" i="12"/>
  <c r="M62" i="12"/>
  <c r="J62" i="12"/>
  <c r="E62" i="12"/>
  <c r="M61" i="12"/>
  <c r="J61" i="12"/>
  <c r="E61" i="12"/>
  <c r="M60" i="12"/>
  <c r="J60" i="12"/>
  <c r="E60" i="12"/>
  <c r="M59" i="12"/>
  <c r="J59" i="12"/>
  <c r="E59" i="12"/>
  <c r="M58" i="12"/>
  <c r="J58" i="12"/>
  <c r="E58" i="12"/>
  <c r="M57" i="12"/>
  <c r="J57" i="12"/>
  <c r="E57" i="12"/>
  <c r="M56" i="12"/>
  <c r="J56" i="12"/>
  <c r="E56" i="12"/>
  <c r="M55" i="12"/>
  <c r="J55" i="12"/>
  <c r="E55" i="12"/>
  <c r="M54" i="12"/>
  <c r="J54" i="12"/>
  <c r="E54" i="12"/>
  <c r="M53" i="12"/>
  <c r="J53" i="12"/>
  <c r="E53" i="12"/>
  <c r="M52" i="12"/>
  <c r="J52" i="12"/>
  <c r="E52" i="12"/>
  <c r="M51" i="12"/>
  <c r="J51" i="12"/>
  <c r="E51" i="12"/>
  <c r="M50" i="12"/>
  <c r="J50" i="12"/>
  <c r="E50" i="12"/>
  <c r="M49" i="12"/>
  <c r="J49" i="12"/>
  <c r="E49" i="12"/>
  <c r="M48" i="12"/>
  <c r="J48" i="12"/>
  <c r="E48" i="12"/>
  <c r="M47" i="12"/>
  <c r="J47" i="12"/>
  <c r="E47" i="12"/>
  <c r="M46" i="12"/>
  <c r="J46" i="12"/>
  <c r="E46" i="12"/>
  <c r="M45" i="12"/>
  <c r="J45" i="12"/>
  <c r="E45" i="12"/>
  <c r="M44" i="12"/>
  <c r="J44" i="12"/>
  <c r="E44" i="12"/>
  <c r="M43" i="12"/>
  <c r="J43" i="12"/>
  <c r="E43" i="12"/>
  <c r="M42" i="12"/>
  <c r="J42" i="12"/>
  <c r="E42" i="12"/>
  <c r="M41" i="12"/>
  <c r="J41" i="12"/>
  <c r="E41" i="12"/>
  <c r="M40" i="12"/>
  <c r="J40" i="12"/>
  <c r="E40" i="12"/>
  <c r="M39" i="12"/>
  <c r="J39" i="12"/>
  <c r="E39" i="12"/>
  <c r="M38" i="12"/>
  <c r="J38" i="12"/>
  <c r="E38" i="12"/>
  <c r="M37" i="12"/>
  <c r="J37" i="12"/>
  <c r="E37" i="12"/>
  <c r="M36" i="12"/>
  <c r="J36" i="12"/>
  <c r="E36" i="12"/>
  <c r="M35" i="12"/>
  <c r="J35" i="12"/>
  <c r="E35" i="12"/>
  <c r="M34" i="12"/>
  <c r="J34" i="12"/>
  <c r="E34" i="12"/>
  <c r="M33" i="12"/>
  <c r="J33" i="12"/>
  <c r="E33" i="12"/>
  <c r="M32" i="12"/>
  <c r="J32" i="12"/>
  <c r="E32" i="12"/>
  <c r="M31" i="12"/>
  <c r="J31" i="12"/>
  <c r="E31" i="12"/>
  <c r="M30" i="12"/>
  <c r="J30" i="12"/>
  <c r="E30" i="12"/>
  <c r="M29" i="12"/>
  <c r="J29" i="12"/>
  <c r="E29" i="12"/>
  <c r="M28" i="12"/>
  <c r="J28" i="12"/>
  <c r="E28" i="12"/>
  <c r="M27" i="12"/>
  <c r="J27" i="12"/>
  <c r="E27" i="12"/>
  <c r="M26" i="12"/>
  <c r="J26" i="12"/>
  <c r="E26" i="12"/>
  <c r="M25" i="12"/>
  <c r="J25" i="12"/>
  <c r="E25" i="12"/>
  <c r="M24" i="12"/>
  <c r="J24" i="12"/>
  <c r="E24" i="12"/>
  <c r="M23" i="12"/>
  <c r="J23" i="12"/>
  <c r="E23" i="12"/>
  <c r="M22" i="12"/>
  <c r="J22" i="12"/>
  <c r="E22" i="12"/>
  <c r="M21" i="12"/>
  <c r="J21" i="12"/>
  <c r="E21" i="12"/>
  <c r="M20" i="12"/>
  <c r="J20" i="12"/>
  <c r="E20" i="12"/>
  <c r="M19" i="12"/>
  <c r="J19" i="12"/>
  <c r="E19" i="12"/>
  <c r="M18" i="12"/>
  <c r="J18" i="12"/>
  <c r="E18" i="12"/>
  <c r="M17" i="12"/>
  <c r="J17" i="12"/>
  <c r="E17" i="12"/>
  <c r="M16" i="12"/>
  <c r="J16" i="12"/>
  <c r="E16" i="12"/>
  <c r="M15" i="12"/>
  <c r="J15" i="12"/>
  <c r="E15" i="12"/>
  <c r="M14" i="12"/>
  <c r="J14" i="12"/>
  <c r="E14" i="12"/>
  <c r="M13" i="12"/>
  <c r="J13" i="12"/>
  <c r="E13" i="12"/>
  <c r="M12" i="12"/>
  <c r="J12" i="12"/>
  <c r="E12" i="12"/>
  <c r="M11" i="12"/>
  <c r="J11" i="12"/>
  <c r="E11" i="12"/>
  <c r="M10" i="12"/>
  <c r="J10" i="12"/>
  <c r="E10" i="12"/>
  <c r="M9" i="12"/>
  <c r="M407" i="12" s="1"/>
  <c r="M409" i="12" s="1"/>
  <c r="J9" i="12"/>
  <c r="E9" i="12"/>
  <c r="E407" i="12" s="1"/>
  <c r="E415" i="12" s="1"/>
  <c r="G12" i="1" l="1"/>
  <c r="D382" i="11"/>
  <c r="G377" i="11"/>
  <c r="D377" i="11"/>
  <c r="G372" i="11" s="1"/>
  <c r="G371" i="11"/>
  <c r="G370" i="11"/>
  <c r="G369" i="11"/>
  <c r="G367" i="11"/>
  <c r="G366" i="11"/>
  <c r="G365" i="11"/>
  <c r="G363" i="11"/>
  <c r="G362" i="11"/>
  <c r="G361" i="11"/>
  <c r="G359" i="11"/>
  <c r="G358" i="11"/>
  <c r="G357" i="11"/>
  <c r="G355" i="11"/>
  <c r="G354" i="11"/>
  <c r="G353" i="11"/>
  <c r="G351" i="11"/>
  <c r="G350" i="11"/>
  <c r="G349" i="11"/>
  <c r="G347" i="11"/>
  <c r="G346" i="11"/>
  <c r="G345" i="11"/>
  <c r="G343" i="11"/>
  <c r="G342" i="11"/>
  <c r="G341" i="11"/>
  <c r="G339" i="11"/>
  <c r="G338" i="11"/>
  <c r="G337" i="11"/>
  <c r="G335" i="11"/>
  <c r="G334" i="11"/>
  <c r="G333" i="11"/>
  <c r="G331" i="11"/>
  <c r="G330" i="11"/>
  <c r="G329" i="11"/>
  <c r="G327" i="11"/>
  <c r="G326" i="11"/>
  <c r="G325" i="11"/>
  <c r="G323" i="11"/>
  <c r="G322" i="11"/>
  <c r="G321" i="11"/>
  <c r="G319" i="11"/>
  <c r="G318" i="11"/>
  <c r="G317" i="11"/>
  <c r="G315" i="11"/>
  <c r="G314" i="11"/>
  <c r="G313" i="11"/>
  <c r="G311" i="11"/>
  <c r="G310" i="11"/>
  <c r="G309" i="11"/>
  <c r="G307" i="11"/>
  <c r="G306" i="11"/>
  <c r="G305" i="11"/>
  <c r="G303" i="11"/>
  <c r="G302" i="11"/>
  <c r="G301" i="11"/>
  <c r="G299" i="11"/>
  <c r="G298" i="11"/>
  <c r="G297" i="11"/>
  <c r="G295" i="11"/>
  <c r="G294" i="11"/>
  <c r="G293" i="11"/>
  <c r="G291" i="11"/>
  <c r="G290" i="11"/>
  <c r="G289" i="11"/>
  <c r="G287" i="11"/>
  <c r="G286" i="11"/>
  <c r="G285" i="11"/>
  <c r="G283" i="11"/>
  <c r="G282" i="11"/>
  <c r="G281" i="11"/>
  <c r="G279" i="11"/>
  <c r="G278" i="11"/>
  <c r="G277" i="11"/>
  <c r="G275" i="11"/>
  <c r="G274" i="11"/>
  <c r="G273" i="11"/>
  <c r="G271" i="11"/>
  <c r="G270" i="11"/>
  <c r="G269" i="11"/>
  <c r="G267" i="11"/>
  <c r="G266" i="11"/>
  <c r="G265" i="11"/>
  <c r="G263" i="11"/>
  <c r="G262" i="11"/>
  <c r="G261" i="11"/>
  <c r="G259" i="11"/>
  <c r="G258" i="11"/>
  <c r="G257" i="11"/>
  <c r="G255" i="11"/>
  <c r="G254" i="11"/>
  <c r="G253" i="11"/>
  <c r="G251" i="11"/>
  <c r="G250" i="11"/>
  <c r="G249" i="11"/>
  <c r="G247" i="11"/>
  <c r="G246" i="11"/>
  <c r="G245" i="11"/>
  <c r="G243" i="11"/>
  <c r="G242" i="11"/>
  <c r="G241" i="11"/>
  <c r="G239" i="11"/>
  <c r="G238" i="11"/>
  <c r="G237" i="11"/>
  <c r="G235" i="11"/>
  <c r="G234" i="11"/>
  <c r="G233" i="11"/>
  <c r="G231" i="11"/>
  <c r="G230" i="11"/>
  <c r="G229" i="11"/>
  <c r="G227" i="11"/>
  <c r="G226" i="11"/>
  <c r="G225" i="11"/>
  <c r="G223" i="11"/>
  <c r="G222" i="11"/>
  <c r="G221" i="11"/>
  <c r="G219" i="11"/>
  <c r="G218" i="11"/>
  <c r="G217" i="11"/>
  <c r="G215" i="11"/>
  <c r="G214" i="11"/>
  <c r="G213" i="11"/>
  <c r="G211" i="11"/>
  <c r="G210" i="11"/>
  <c r="G209" i="11"/>
  <c r="G207" i="11"/>
  <c r="G206" i="11"/>
  <c r="G205" i="11"/>
  <c r="G203" i="11"/>
  <c r="G202" i="11"/>
  <c r="G201" i="11"/>
  <c r="G199" i="11"/>
  <c r="G198" i="11"/>
  <c r="G197" i="11"/>
  <c r="G195" i="11"/>
  <c r="G194" i="11"/>
  <c r="G193" i="11"/>
  <c r="G191" i="11"/>
  <c r="G190" i="11"/>
  <c r="G189" i="11"/>
  <c r="G187" i="11"/>
  <c r="G186" i="11"/>
  <c r="G185" i="11"/>
  <c r="G183" i="11"/>
  <c r="G182" i="11"/>
  <c r="G181" i="11"/>
  <c r="G179" i="11"/>
  <c r="G178" i="11"/>
  <c r="G177" i="11"/>
  <c r="G175" i="11"/>
  <c r="G174" i="11"/>
  <c r="G173" i="11"/>
  <c r="G171" i="11"/>
  <c r="G170" i="11"/>
  <c r="G169" i="11"/>
  <c r="G167" i="11"/>
  <c r="G166" i="11"/>
  <c r="G165" i="11"/>
  <c r="G163" i="11"/>
  <c r="G162" i="11"/>
  <c r="G161" i="11"/>
  <c r="G159" i="11"/>
  <c r="G158" i="11"/>
  <c r="G157" i="11"/>
  <c r="G155" i="11"/>
  <c r="G154" i="11"/>
  <c r="G153" i="11"/>
  <c r="G151" i="11"/>
  <c r="G150" i="11"/>
  <c r="G149" i="11"/>
  <c r="G147" i="11"/>
  <c r="G146" i="11"/>
  <c r="G145" i="11"/>
  <c r="G143" i="11"/>
  <c r="G142" i="11"/>
  <c r="G141" i="11"/>
  <c r="G139" i="11"/>
  <c r="G138" i="11"/>
  <c r="G137" i="11"/>
  <c r="G135" i="11"/>
  <c r="G134" i="11"/>
  <c r="G133" i="11"/>
  <c r="G131" i="11"/>
  <c r="G130" i="11"/>
  <c r="G129" i="11"/>
  <c r="G127" i="11"/>
  <c r="G126" i="11"/>
  <c r="G125" i="11"/>
  <c r="G123" i="11"/>
  <c r="G122" i="11"/>
  <c r="G121" i="11"/>
  <c r="G119" i="11"/>
  <c r="G118" i="11"/>
  <c r="G117" i="11"/>
  <c r="G115" i="11"/>
  <c r="G114" i="11"/>
  <c r="G113" i="11"/>
  <c r="G111" i="11"/>
  <c r="G110" i="11"/>
  <c r="G109" i="11"/>
  <c r="G107" i="11"/>
  <c r="G106" i="11"/>
  <c r="G105" i="11"/>
  <c r="G103" i="11"/>
  <c r="G102" i="11"/>
  <c r="G101" i="11"/>
  <c r="G99" i="11"/>
  <c r="G98" i="11"/>
  <c r="G97" i="11"/>
  <c r="G95" i="11"/>
  <c r="G94" i="11"/>
  <c r="G93" i="11"/>
  <c r="G91" i="11"/>
  <c r="G90" i="11"/>
  <c r="G89" i="11"/>
  <c r="G87" i="11"/>
  <c r="G86" i="11"/>
  <c r="G85" i="11"/>
  <c r="G83" i="11"/>
  <c r="G82" i="11"/>
  <c r="G81" i="11"/>
  <c r="G79" i="11"/>
  <c r="G78" i="11"/>
  <c r="G77" i="11"/>
  <c r="G75" i="11"/>
  <c r="G74" i="11"/>
  <c r="G73" i="11"/>
  <c r="G71" i="11"/>
  <c r="G70" i="11"/>
  <c r="G69" i="11"/>
  <c r="G67" i="11"/>
  <c r="G66" i="11"/>
  <c r="G65" i="11"/>
  <c r="G63" i="11"/>
  <c r="G62" i="11"/>
  <c r="G61" i="11"/>
  <c r="G59" i="11"/>
  <c r="G58" i="11"/>
  <c r="G57" i="11"/>
  <c r="G55" i="11"/>
  <c r="G54" i="11"/>
  <c r="G53" i="11"/>
  <c r="G51" i="11"/>
  <c r="G50" i="11"/>
  <c r="G49" i="11"/>
  <c r="G47" i="11"/>
  <c r="G46" i="11"/>
  <c r="G45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C9" i="11"/>
  <c r="C10" i="11" s="1"/>
  <c r="C11" i="11" s="1"/>
  <c r="C12" i="11" s="1"/>
  <c r="C13" i="11" s="1"/>
  <c r="C14" i="11" s="1"/>
  <c r="C15" i="11" s="1"/>
  <c r="C16" i="11" s="1"/>
  <c r="C17" i="11" s="1"/>
  <c r="C18" i="11" s="1"/>
  <c r="C19" i="11" s="1"/>
  <c r="C20" i="11" s="1"/>
  <c r="C21" i="11" s="1"/>
  <c r="C22" i="11" s="1"/>
  <c r="C23" i="11" s="1"/>
  <c r="C24" i="11" s="1"/>
  <c r="C25" i="11" s="1"/>
  <c r="C26" i="11" s="1"/>
  <c r="C27" i="11" s="1"/>
  <c r="C28" i="11" s="1"/>
  <c r="C29" i="11" s="1"/>
  <c r="C30" i="11" s="1"/>
  <c r="C31" i="11" s="1"/>
  <c r="C32" i="11" s="1"/>
  <c r="C33" i="11" s="1"/>
  <c r="C34" i="11" s="1"/>
  <c r="C35" i="11" s="1"/>
  <c r="C36" i="11" s="1"/>
  <c r="C37" i="11" s="1"/>
  <c r="C38" i="11" s="1"/>
  <c r="C39" i="11" s="1"/>
  <c r="C40" i="11" s="1"/>
  <c r="C41" i="11" s="1"/>
  <c r="C42" i="11" s="1"/>
  <c r="C43" i="11" s="1"/>
  <c r="C44" i="11" s="1"/>
  <c r="C45" i="11" s="1"/>
  <c r="C46" i="11" s="1"/>
  <c r="C47" i="11" s="1"/>
  <c r="C48" i="11" s="1"/>
  <c r="C49" i="11" s="1"/>
  <c r="C50" i="11" s="1"/>
  <c r="C51" i="11" s="1"/>
  <c r="C52" i="11" s="1"/>
  <c r="C53" i="11" s="1"/>
  <c r="C54" i="11" s="1"/>
  <c r="C55" i="11" s="1"/>
  <c r="C56" i="11" s="1"/>
  <c r="C57" i="11" s="1"/>
  <c r="C58" i="11" s="1"/>
  <c r="C59" i="11" s="1"/>
  <c r="C60" i="11" s="1"/>
  <c r="C61" i="11" s="1"/>
  <c r="C62" i="11" s="1"/>
  <c r="C63" i="11" s="1"/>
  <c r="C64" i="11" s="1"/>
  <c r="C65" i="11" s="1"/>
  <c r="C66" i="11" s="1"/>
  <c r="C67" i="11" s="1"/>
  <c r="C68" i="11" s="1"/>
  <c r="C69" i="11" s="1"/>
  <c r="C70" i="11" s="1"/>
  <c r="C71" i="11" s="1"/>
  <c r="C72" i="11" s="1"/>
  <c r="C73" i="11" s="1"/>
  <c r="C74" i="11" s="1"/>
  <c r="C75" i="11" s="1"/>
  <c r="C76" i="11" s="1"/>
  <c r="C77" i="11" s="1"/>
  <c r="C78" i="11" s="1"/>
  <c r="C79" i="11" s="1"/>
  <c r="C80" i="11" s="1"/>
  <c r="C81" i="11" s="1"/>
  <c r="C82" i="11" s="1"/>
  <c r="C83" i="11" s="1"/>
  <c r="C84" i="11" s="1"/>
  <c r="C85" i="11" s="1"/>
  <c r="C86" i="11" s="1"/>
  <c r="C87" i="11" s="1"/>
  <c r="C88" i="11" s="1"/>
  <c r="C89" i="11" s="1"/>
  <c r="C90" i="11" s="1"/>
  <c r="C91" i="11" s="1"/>
  <c r="C92" i="11" s="1"/>
  <c r="C93" i="11" s="1"/>
  <c r="C94" i="11" s="1"/>
  <c r="C95" i="11" s="1"/>
  <c r="C96" i="11" s="1"/>
  <c r="C97" i="11" s="1"/>
  <c r="C98" i="11" s="1"/>
  <c r="C99" i="11" s="1"/>
  <c r="C100" i="11" s="1"/>
  <c r="C101" i="11" s="1"/>
  <c r="C102" i="11" s="1"/>
  <c r="C103" i="11" s="1"/>
  <c r="C104" i="11" s="1"/>
  <c r="C105" i="11" s="1"/>
  <c r="C106" i="11" s="1"/>
  <c r="C107" i="11" s="1"/>
  <c r="C108" i="11" s="1"/>
  <c r="C109" i="11" s="1"/>
  <c r="C110" i="11" s="1"/>
  <c r="C111" i="11" s="1"/>
  <c r="C112" i="11" s="1"/>
  <c r="C113" i="11" s="1"/>
  <c r="C114" i="11" s="1"/>
  <c r="C115" i="11" s="1"/>
  <c r="C116" i="11" s="1"/>
  <c r="C117" i="11" s="1"/>
  <c r="C118" i="11" s="1"/>
  <c r="C119" i="11" s="1"/>
  <c r="C120" i="11" s="1"/>
  <c r="C121" i="11" s="1"/>
  <c r="C122" i="11" s="1"/>
  <c r="C123" i="11" s="1"/>
  <c r="C124" i="11" s="1"/>
  <c r="C125" i="11" s="1"/>
  <c r="C126" i="11" s="1"/>
  <c r="C127" i="11" s="1"/>
  <c r="C128" i="11" s="1"/>
  <c r="C129" i="11" s="1"/>
  <c r="C130" i="11" s="1"/>
  <c r="C131" i="11" s="1"/>
  <c r="C132" i="11" s="1"/>
  <c r="C133" i="11" s="1"/>
  <c r="C134" i="11" s="1"/>
  <c r="C135" i="11" s="1"/>
  <c r="C136" i="11" s="1"/>
  <c r="C137" i="11" s="1"/>
  <c r="C138" i="11" s="1"/>
  <c r="C139" i="11" s="1"/>
  <c r="C140" i="11" s="1"/>
  <c r="C141" i="11" s="1"/>
  <c r="C142" i="11" s="1"/>
  <c r="C143" i="11" s="1"/>
  <c r="C144" i="11" s="1"/>
  <c r="C145" i="11" s="1"/>
  <c r="C146" i="11" s="1"/>
  <c r="C147" i="11" s="1"/>
  <c r="C148" i="11" s="1"/>
  <c r="C149" i="11" s="1"/>
  <c r="C150" i="11" s="1"/>
  <c r="C151" i="11" s="1"/>
  <c r="C152" i="11" s="1"/>
  <c r="C153" i="11" s="1"/>
  <c r="C154" i="11" s="1"/>
  <c r="C155" i="11" s="1"/>
  <c r="C156" i="11" s="1"/>
  <c r="C157" i="11" s="1"/>
  <c r="C158" i="11" s="1"/>
  <c r="C159" i="11" s="1"/>
  <c r="C160" i="11" s="1"/>
  <c r="C161" i="11" s="1"/>
  <c r="C162" i="11" s="1"/>
  <c r="C163" i="11" s="1"/>
  <c r="C164" i="11" s="1"/>
  <c r="C165" i="11" s="1"/>
  <c r="C166" i="11" s="1"/>
  <c r="C167" i="11" s="1"/>
  <c r="C168" i="11" s="1"/>
  <c r="C169" i="11" s="1"/>
  <c r="C170" i="11" s="1"/>
  <c r="C171" i="11" s="1"/>
  <c r="C172" i="11" s="1"/>
  <c r="C173" i="11" s="1"/>
  <c r="C174" i="11" s="1"/>
  <c r="C175" i="11" s="1"/>
  <c r="C176" i="11" s="1"/>
  <c r="C177" i="11" s="1"/>
  <c r="C178" i="11" s="1"/>
  <c r="C179" i="11" s="1"/>
  <c r="C180" i="11" s="1"/>
  <c r="C181" i="11" s="1"/>
  <c r="C182" i="11" s="1"/>
  <c r="C183" i="11" s="1"/>
  <c r="C184" i="11" s="1"/>
  <c r="C185" i="11" s="1"/>
  <c r="C186" i="11" s="1"/>
  <c r="C187" i="11" s="1"/>
  <c r="C188" i="11" s="1"/>
  <c r="C189" i="11" s="1"/>
  <c r="C190" i="11" s="1"/>
  <c r="C191" i="11" s="1"/>
  <c r="C192" i="11" s="1"/>
  <c r="C193" i="11" s="1"/>
  <c r="C194" i="11" s="1"/>
  <c r="C195" i="11" s="1"/>
  <c r="C196" i="11" s="1"/>
  <c r="C197" i="11" s="1"/>
  <c r="C198" i="11" s="1"/>
  <c r="C199" i="11" s="1"/>
  <c r="C200" i="11" s="1"/>
  <c r="C201" i="11" s="1"/>
  <c r="C202" i="11" s="1"/>
  <c r="C203" i="11" s="1"/>
  <c r="C204" i="11" s="1"/>
  <c r="C205" i="11" s="1"/>
  <c r="C206" i="11" s="1"/>
  <c r="C207" i="11" s="1"/>
  <c r="C208" i="11" s="1"/>
  <c r="C209" i="11" s="1"/>
  <c r="C210" i="11" s="1"/>
  <c r="C211" i="11" s="1"/>
  <c r="C212" i="11" s="1"/>
  <c r="C213" i="11" s="1"/>
  <c r="C214" i="11" s="1"/>
  <c r="C215" i="11" s="1"/>
  <c r="C216" i="11" s="1"/>
  <c r="C217" i="11" s="1"/>
  <c r="C218" i="11" s="1"/>
  <c r="C219" i="11" s="1"/>
  <c r="C220" i="11" s="1"/>
  <c r="C221" i="11" s="1"/>
  <c r="C222" i="11" s="1"/>
  <c r="C223" i="11" s="1"/>
  <c r="C224" i="11" s="1"/>
  <c r="C225" i="11" s="1"/>
  <c r="C226" i="11" s="1"/>
  <c r="C227" i="11" s="1"/>
  <c r="C228" i="11" s="1"/>
  <c r="C229" i="11" s="1"/>
  <c r="C230" i="11" s="1"/>
  <c r="C231" i="11" s="1"/>
  <c r="C232" i="11" s="1"/>
  <c r="C233" i="11" s="1"/>
  <c r="C234" i="11" s="1"/>
  <c r="C235" i="11" s="1"/>
  <c r="C236" i="11" s="1"/>
  <c r="C237" i="11" s="1"/>
  <c r="C238" i="11" s="1"/>
  <c r="C239" i="11" s="1"/>
  <c r="C240" i="11" s="1"/>
  <c r="C241" i="11" s="1"/>
  <c r="C242" i="11" s="1"/>
  <c r="C243" i="11" s="1"/>
  <c r="C244" i="11" s="1"/>
  <c r="C245" i="11" s="1"/>
  <c r="C246" i="11" s="1"/>
  <c r="C247" i="11" s="1"/>
  <c r="C248" i="11" s="1"/>
  <c r="C249" i="11" s="1"/>
  <c r="C250" i="11" s="1"/>
  <c r="C251" i="11" s="1"/>
  <c r="C252" i="11" s="1"/>
  <c r="C253" i="11" s="1"/>
  <c r="C254" i="11" s="1"/>
  <c r="C255" i="11" s="1"/>
  <c r="C256" i="11" s="1"/>
  <c r="C257" i="11" s="1"/>
  <c r="C258" i="11" s="1"/>
  <c r="C259" i="11" s="1"/>
  <c r="C260" i="11" s="1"/>
  <c r="C261" i="11" s="1"/>
  <c r="C262" i="11" s="1"/>
  <c r="C263" i="11" s="1"/>
  <c r="C264" i="11" s="1"/>
  <c r="C265" i="11" s="1"/>
  <c r="C266" i="11" s="1"/>
  <c r="C267" i="11" s="1"/>
  <c r="C268" i="11" s="1"/>
  <c r="C269" i="11" s="1"/>
  <c r="C270" i="11" s="1"/>
  <c r="C271" i="11" s="1"/>
  <c r="C272" i="11" s="1"/>
  <c r="C273" i="11" s="1"/>
  <c r="C274" i="11" s="1"/>
  <c r="C275" i="11" s="1"/>
  <c r="C276" i="11" s="1"/>
  <c r="C277" i="11" s="1"/>
  <c r="C278" i="11" s="1"/>
  <c r="C279" i="11" s="1"/>
  <c r="C280" i="11" s="1"/>
  <c r="C281" i="11" s="1"/>
  <c r="C282" i="11" s="1"/>
  <c r="C283" i="11" s="1"/>
  <c r="C284" i="11" s="1"/>
  <c r="C285" i="11" s="1"/>
  <c r="C286" i="11" s="1"/>
  <c r="C287" i="11" s="1"/>
  <c r="C288" i="11" s="1"/>
  <c r="C289" i="11" s="1"/>
  <c r="C290" i="11" s="1"/>
  <c r="C291" i="11" s="1"/>
  <c r="C292" i="11" s="1"/>
  <c r="C293" i="11" s="1"/>
  <c r="C294" i="11" s="1"/>
  <c r="C295" i="11" s="1"/>
  <c r="C296" i="11" s="1"/>
  <c r="C297" i="11" s="1"/>
  <c r="C298" i="11" s="1"/>
  <c r="C299" i="11" s="1"/>
  <c r="C300" i="11" s="1"/>
  <c r="C301" i="11" s="1"/>
  <c r="C302" i="11" s="1"/>
  <c r="C303" i="11" s="1"/>
  <c r="C304" i="11" s="1"/>
  <c r="C305" i="11" s="1"/>
  <c r="C306" i="11" s="1"/>
  <c r="C307" i="11" s="1"/>
  <c r="C308" i="11" s="1"/>
  <c r="C309" i="11" s="1"/>
  <c r="C310" i="11" s="1"/>
  <c r="C311" i="11" s="1"/>
  <c r="C312" i="11" s="1"/>
  <c r="C313" i="11" s="1"/>
  <c r="C314" i="11" s="1"/>
  <c r="C315" i="11" s="1"/>
  <c r="C316" i="11" s="1"/>
  <c r="C317" i="11" s="1"/>
  <c r="C318" i="11" s="1"/>
  <c r="C319" i="11" s="1"/>
  <c r="C320" i="11" s="1"/>
  <c r="C321" i="11" s="1"/>
  <c r="C322" i="11" s="1"/>
  <c r="C323" i="11" s="1"/>
  <c r="C324" i="11" s="1"/>
  <c r="C325" i="11" s="1"/>
  <c r="C326" i="11" s="1"/>
  <c r="C327" i="11" s="1"/>
  <c r="C328" i="11" s="1"/>
  <c r="C329" i="11" s="1"/>
  <c r="C330" i="11" s="1"/>
  <c r="C331" i="11" s="1"/>
  <c r="C332" i="11" s="1"/>
  <c r="C333" i="11" s="1"/>
  <c r="C334" i="11" s="1"/>
  <c r="C335" i="11" s="1"/>
  <c r="C336" i="11" s="1"/>
  <c r="C337" i="11" s="1"/>
  <c r="C338" i="11" s="1"/>
  <c r="C339" i="11" s="1"/>
  <c r="C340" i="11" s="1"/>
  <c r="C341" i="11" s="1"/>
  <c r="C342" i="11" s="1"/>
  <c r="C343" i="11" s="1"/>
  <c r="C344" i="11" s="1"/>
  <c r="C345" i="11" s="1"/>
  <c r="C346" i="11" s="1"/>
  <c r="C347" i="11" s="1"/>
  <c r="C348" i="11" s="1"/>
  <c r="C349" i="11" s="1"/>
  <c r="C350" i="11" s="1"/>
  <c r="C351" i="11" s="1"/>
  <c r="C352" i="11" s="1"/>
  <c r="C353" i="11" s="1"/>
  <c r="C354" i="11" s="1"/>
  <c r="C355" i="11" s="1"/>
  <c r="C356" i="11" s="1"/>
  <c r="C357" i="11" s="1"/>
  <c r="C358" i="11" s="1"/>
  <c r="C359" i="11" s="1"/>
  <c r="C360" i="11" s="1"/>
  <c r="C361" i="11" s="1"/>
  <c r="C362" i="11" s="1"/>
  <c r="C363" i="11" s="1"/>
  <c r="C364" i="11" s="1"/>
  <c r="C365" i="11" s="1"/>
  <c r="C366" i="11" s="1"/>
  <c r="C367" i="11" s="1"/>
  <c r="C368" i="11" s="1"/>
  <c r="C369" i="11" s="1"/>
  <c r="C370" i="11" s="1"/>
  <c r="C371" i="11" s="1"/>
  <c r="C372" i="11" s="1"/>
  <c r="G8" i="11"/>
  <c r="G44" i="11" l="1"/>
  <c r="G48" i="11"/>
  <c r="G52" i="11"/>
  <c r="G56" i="11"/>
  <c r="G60" i="11"/>
  <c r="G64" i="11"/>
  <c r="G68" i="11"/>
  <c r="G72" i="11"/>
  <c r="G76" i="11"/>
  <c r="G80" i="11"/>
  <c r="G84" i="11"/>
  <c r="G88" i="11"/>
  <c r="G92" i="11"/>
  <c r="G96" i="11"/>
  <c r="G100" i="11"/>
  <c r="G104" i="11"/>
  <c r="G108" i="11"/>
  <c r="G112" i="11"/>
  <c r="G116" i="11"/>
  <c r="G120" i="11"/>
  <c r="G124" i="11"/>
  <c r="G128" i="11"/>
  <c r="G132" i="11"/>
  <c r="G136" i="11"/>
  <c r="G140" i="11"/>
  <c r="G144" i="11"/>
  <c r="G148" i="11"/>
  <c r="G152" i="11"/>
  <c r="G156" i="11"/>
  <c r="G160" i="11"/>
  <c r="G164" i="11"/>
  <c r="G168" i="11"/>
  <c r="G172" i="11"/>
  <c r="G176" i="11"/>
  <c r="G180" i="11"/>
  <c r="G184" i="11"/>
  <c r="G188" i="11"/>
  <c r="G192" i="11"/>
  <c r="G196" i="11"/>
  <c r="G200" i="11"/>
  <c r="G204" i="11"/>
  <c r="G208" i="11"/>
  <c r="G212" i="11"/>
  <c r="G216" i="11"/>
  <c r="G220" i="11"/>
  <c r="G224" i="11"/>
  <c r="G228" i="11"/>
  <c r="G232" i="11"/>
  <c r="G236" i="11"/>
  <c r="G240" i="11"/>
  <c r="G244" i="11"/>
  <c r="G248" i="11"/>
  <c r="G252" i="11"/>
  <c r="G256" i="11"/>
  <c r="G260" i="11"/>
  <c r="G264" i="11"/>
  <c r="G268" i="11"/>
  <c r="G272" i="11"/>
  <c r="G276" i="11"/>
  <c r="G280" i="11"/>
  <c r="G284" i="11"/>
  <c r="G288" i="11"/>
  <c r="G292" i="11"/>
  <c r="G296" i="11"/>
  <c r="G300" i="11"/>
  <c r="G304" i="11"/>
  <c r="G308" i="11"/>
  <c r="G312" i="11"/>
  <c r="G316" i="11"/>
  <c r="G320" i="11"/>
  <c r="G324" i="11"/>
  <c r="G328" i="11"/>
  <c r="G332" i="11"/>
  <c r="G336" i="11"/>
  <c r="G340" i="11"/>
  <c r="G344" i="11"/>
  <c r="G348" i="11"/>
  <c r="G352" i="11"/>
  <c r="G356" i="11"/>
  <c r="G360" i="11"/>
  <c r="G364" i="11"/>
  <c r="G368" i="11"/>
  <c r="A25" i="4" l="1"/>
  <c r="A23" i="4"/>
  <c r="A21" i="4"/>
  <c r="A14" i="4"/>
  <c r="A11" i="4"/>
  <c r="A15" i="4"/>
  <c r="A16" i="4" s="1"/>
  <c r="A17" i="4" s="1"/>
  <c r="A18" i="4" s="1"/>
  <c r="A19" i="4" s="1"/>
  <c r="C39" i="10" l="1"/>
  <c r="C31" i="10"/>
  <c r="C23" i="10"/>
  <c r="F10" i="4"/>
  <c r="J15" i="9" l="1"/>
  <c r="A7" i="10"/>
  <c r="A8" i="10" s="1"/>
  <c r="A10" i="10" s="1"/>
  <c r="A11" i="10" s="1"/>
  <c r="A12" i="10" s="1"/>
  <c r="A14" i="10" s="1"/>
  <c r="A15" i="10" s="1"/>
  <c r="A16" i="10" s="1"/>
  <c r="A18" i="10" s="1"/>
  <c r="A19" i="10" s="1"/>
  <c r="A20" i="10" s="1"/>
  <c r="A22" i="10" s="1"/>
  <c r="A23" i="10" s="1"/>
  <c r="A24" i="10" s="1"/>
  <c r="A26" i="10" s="1"/>
  <c r="A27" i="10" s="1"/>
  <c r="A28" i="10" s="1"/>
  <c r="A30" i="10" s="1"/>
  <c r="A31" i="10" s="1"/>
  <c r="A32" i="10" s="1"/>
  <c r="A34" i="10" s="1"/>
  <c r="A35" i="10" s="1"/>
  <c r="A36" i="10" s="1"/>
  <c r="A38" i="10" s="1"/>
  <c r="A39" i="10" s="1"/>
  <c r="A40" i="10" s="1"/>
  <c r="H10" i="10"/>
  <c r="H12" i="10" s="1"/>
  <c r="H19" i="10"/>
  <c r="H23" i="10"/>
  <c r="H27" i="10"/>
  <c r="H31" i="10"/>
  <c r="H35" i="10"/>
  <c r="H39" i="10"/>
  <c r="F16" i="9"/>
  <c r="D12" i="1"/>
  <c r="F14" i="9"/>
  <c r="A10" i="5"/>
  <c r="A12" i="5"/>
  <c r="A14" i="5"/>
  <c r="A16" i="5" s="1"/>
  <c r="A18" i="5" s="1"/>
  <c r="A20" i="5" s="1"/>
  <c r="A22" i="5" s="1"/>
  <c r="A24" i="5" s="1"/>
  <c r="A26" i="5" s="1"/>
  <c r="A28" i="5" s="1"/>
  <c r="A30" i="5" s="1"/>
  <c r="J16" i="9"/>
  <c r="G14" i="8"/>
  <c r="G16" i="8"/>
  <c r="E14" i="8"/>
  <c r="E16" i="8" s="1"/>
  <c r="I8" i="8"/>
  <c r="I10" i="8"/>
  <c r="I12" i="8"/>
  <c r="A10" i="8"/>
  <c r="A12" i="8" s="1"/>
  <c r="A14" i="8" s="1"/>
  <c r="A16" i="8" s="1"/>
  <c r="O65" i="9"/>
  <c r="O68" i="9" s="1"/>
  <c r="O71" i="9" s="1"/>
  <c r="O34" i="9" s="1"/>
  <c r="B62" i="9"/>
  <c r="B63" i="9" s="1"/>
  <c r="B65" i="9" s="1"/>
  <c r="B66" i="9" s="1"/>
  <c r="B68" i="9" s="1"/>
  <c r="B69" i="9" s="1"/>
  <c r="B71" i="9" s="1"/>
  <c r="O29" i="9"/>
  <c r="O30" i="9"/>
  <c r="O31" i="9"/>
  <c r="O37" i="9"/>
  <c r="O46" i="9"/>
  <c r="O47" i="9"/>
  <c r="O48" i="9"/>
  <c r="B30" i="9"/>
  <c r="B31" i="9"/>
  <c r="B33" i="9" s="1"/>
  <c r="B34" i="9" s="1"/>
  <c r="B36" i="9" s="1"/>
  <c r="B37" i="9" s="1"/>
  <c r="B39" i="9" s="1"/>
  <c r="B40" i="9" s="1"/>
  <c r="B42" i="9" s="1"/>
  <c r="B44" i="9" s="1"/>
  <c r="B45" i="9" s="1"/>
  <c r="B46" i="9" s="1"/>
  <c r="B47" i="9" s="1"/>
  <c r="B48" i="9" s="1"/>
  <c r="B50" i="9" s="1"/>
  <c r="B52" i="9" s="1"/>
  <c r="B53" i="9" s="1"/>
  <c r="B54" i="9" s="1"/>
  <c r="B55" i="9" s="1"/>
  <c r="B57" i="9" s="1"/>
  <c r="B14" i="9"/>
  <c r="B15" i="9"/>
  <c r="B16" i="9" s="1"/>
  <c r="B18" i="9" s="1"/>
  <c r="P15" i="4"/>
  <c r="P18" i="4"/>
  <c r="N19" i="4"/>
  <c r="N11" i="4"/>
  <c r="G11" i="4"/>
  <c r="G19" i="4"/>
  <c r="K16" i="4"/>
  <c r="L16" i="4" s="1"/>
  <c r="P16" i="4"/>
  <c r="P17" i="4"/>
  <c r="K18" i="4"/>
  <c r="L18" i="4" s="1"/>
  <c r="F18" i="4"/>
  <c r="K17" i="4"/>
  <c r="L17" i="4" s="1"/>
  <c r="F17" i="4"/>
  <c r="F16" i="4"/>
  <c r="B12" i="1"/>
  <c r="B13" i="1"/>
  <c r="B14" i="1"/>
  <c r="B16" i="1" s="1"/>
  <c r="C6" i="8"/>
  <c r="E6" i="8"/>
  <c r="G6" i="8"/>
  <c r="I6" i="8" s="1"/>
  <c r="K10" i="4"/>
  <c r="L10" i="4" s="1"/>
  <c r="K14" i="4"/>
  <c r="L14" i="4" s="1"/>
  <c r="K15" i="4"/>
  <c r="L15" i="4" s="1"/>
  <c r="F15" i="4"/>
  <c r="F14" i="4"/>
  <c r="P11" i="4"/>
  <c r="O33" i="9" l="1"/>
  <c r="O36" i="9" s="1"/>
  <c r="O39" i="9" s="1"/>
  <c r="O40" i="9" s="1"/>
  <c r="O53" i="9" s="1"/>
  <c r="P19" i="4"/>
  <c r="P25" i="4" s="1"/>
  <c r="Q25" i="4" s="1"/>
  <c r="G11" i="1" s="1"/>
  <c r="J13" i="9" s="1"/>
  <c r="G21" i="4"/>
  <c r="N25" i="4"/>
  <c r="D11" i="1" s="1"/>
  <c r="H14" i="10"/>
  <c r="H16" i="10" s="1"/>
  <c r="H18" i="10" s="1"/>
  <c r="H20" i="10" s="1"/>
  <c r="H22" i="10" s="1"/>
  <c r="H24" i="10" s="1"/>
  <c r="H26" i="10" s="1"/>
  <c r="H28" i="10" s="1"/>
  <c r="H30" i="10" s="1"/>
  <c r="H32" i="10" s="1"/>
  <c r="H34" i="10" s="1"/>
  <c r="H36" i="10" s="1"/>
  <c r="H38" i="10" s="1"/>
  <c r="H40" i="10" s="1"/>
  <c r="D16" i="1"/>
  <c r="F14" i="1" s="1"/>
  <c r="I14" i="1" s="1"/>
  <c r="O54" i="9"/>
  <c r="F18" i="9"/>
  <c r="I16" i="8"/>
  <c r="I14" i="8"/>
  <c r="H14" i="9" l="1"/>
  <c r="H13" i="9"/>
  <c r="F12" i="1"/>
  <c r="F11" i="1"/>
  <c r="I11" i="1" s="1"/>
  <c r="F13" i="1"/>
  <c r="I13" i="1" s="1"/>
  <c r="O55" i="9"/>
  <c r="O42" i="9"/>
  <c r="O45" i="9" s="1"/>
  <c r="O50" i="9" s="1"/>
  <c r="O57" i="9" s="1"/>
  <c r="O16" i="9" s="1"/>
  <c r="M13" i="9"/>
  <c r="S13" i="9" s="1"/>
  <c r="H16" i="9"/>
  <c r="M16" i="9" s="1"/>
  <c r="H15" i="9"/>
  <c r="M15" i="9" s="1"/>
  <c r="S15" i="9" s="1"/>
  <c r="I12" i="1"/>
  <c r="I16" i="1" l="1"/>
  <c r="F16" i="1"/>
  <c r="S16" i="9"/>
  <c r="H18" i="9"/>
  <c r="J14" i="9"/>
  <c r="M14" i="9" s="1"/>
  <c r="S14" i="9" l="1"/>
  <c r="S18" i="9" s="1"/>
  <c r="M18" i="9"/>
</calcChain>
</file>

<file path=xl/sharedStrings.xml><?xml version="1.0" encoding="utf-8"?>
<sst xmlns="http://schemas.openxmlformats.org/spreadsheetml/2006/main" count="289" uniqueCount="214">
  <si>
    <t>Kentucky Power Company</t>
  </si>
  <si>
    <t>Cost of Capital</t>
  </si>
  <si>
    <t>Ln</t>
  </si>
  <si>
    <t>No</t>
  </si>
  <si>
    <t>Description</t>
  </si>
  <si>
    <t>Capital</t>
  </si>
  <si>
    <t xml:space="preserve">Percent </t>
  </si>
  <si>
    <t>of</t>
  </si>
  <si>
    <t>Total</t>
  </si>
  <si>
    <t xml:space="preserve">Cost </t>
  </si>
  <si>
    <t>Percentage</t>
  </si>
  <si>
    <t>Rate</t>
  </si>
  <si>
    <t>Weighted</t>
  </si>
  <si>
    <t>Average</t>
  </si>
  <si>
    <t>Percent</t>
  </si>
  <si>
    <t>(1)</t>
  </si>
  <si>
    <t>(2)</t>
  </si>
  <si>
    <t>(3)</t>
  </si>
  <si>
    <t>(4)</t>
  </si>
  <si>
    <t>(5)</t>
  </si>
  <si>
    <t>(6)=(4)x(5)</t>
  </si>
  <si>
    <t>Long Term Debt</t>
  </si>
  <si>
    <t>Short Term Debt</t>
  </si>
  <si>
    <t>Common Equity</t>
  </si>
  <si>
    <t>a</t>
  </si>
  <si>
    <t>b</t>
  </si>
  <si>
    <t>$</t>
  </si>
  <si>
    <t>%</t>
  </si>
  <si>
    <t>Subtotal</t>
  </si>
  <si>
    <t xml:space="preserve"> </t>
  </si>
  <si>
    <t>Senior Notes</t>
  </si>
  <si>
    <t>FMV of mark to market 133 hedge</t>
  </si>
  <si>
    <t>Line       No.</t>
  </si>
  <si>
    <t>Month</t>
  </si>
  <si>
    <t>Year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</si>
  <si>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</si>
  <si>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</si>
  <si>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</si>
  <si>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</si>
  <si>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</si>
  <si>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</si>
  <si>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</si>
  <si>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</si>
  <si>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</si>
  <si>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</si>
  <si>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</si>
  <si>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</si>
  <si>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Notes Payable                        Outstanding                         at the                                        End of the Month</t>
  </si>
  <si>
    <t>Schedule of Short Term Debt</t>
  </si>
  <si>
    <t>Date</t>
  </si>
  <si>
    <t>Borrowed Interest Rate</t>
  </si>
  <si>
    <t xml:space="preserve"> Short Term Debt Balance and Cost Calculation</t>
  </si>
  <si>
    <t>ES FORM 3.15</t>
  </si>
  <si>
    <t>KENTUCKY POWER COMPANY - ENVIRONMENTAL SURCHARGE REPORT</t>
  </si>
  <si>
    <t>CURRENT PERIOD REVENUE REQUIREMENT</t>
  </si>
  <si>
    <t xml:space="preserve">       BIG SANDY PLANT COST OF CAPITAL</t>
  </si>
  <si>
    <t>LINE NO.</t>
  </si>
  <si>
    <t>Component</t>
  </si>
  <si>
    <t>Balances</t>
  </si>
  <si>
    <t>Cap.                                Structure</t>
  </si>
  <si>
    <t>Cost                                                Rates</t>
  </si>
  <si>
    <t>WACC                                              (Net of Tax)</t>
  </si>
  <si>
    <t>GRCF</t>
  </si>
  <si>
    <t>WACC       (PRE-TAX)</t>
  </si>
  <si>
    <t>L/T DEBT</t>
  </si>
  <si>
    <t>S/T DEBT</t>
  </si>
  <si>
    <t>ACCTS REC FINANCING</t>
  </si>
  <si>
    <t>C EQUITY</t>
  </si>
  <si>
    <t>1/</t>
  </si>
  <si>
    <t>2/</t>
  </si>
  <si>
    <t>TOTAL</t>
  </si>
  <si>
    <t>WACC = Weighted Average Cost of Capital</t>
  </si>
  <si>
    <t>Gross Revenue Conversion Factor (GRCF) Calculation:</t>
  </si>
  <si>
    <t>OPERATING REVENUE</t>
  </si>
  <si>
    <t>FEDERAL TAXABLE PRODUCTION INCOME BEFORE 199 DEDUCTION</t>
  </si>
  <si>
    <t>AFTER-TAX PRODUCTION INCOME</t>
  </si>
  <si>
    <t>GROSS-UP FACTOR FOR PRODUCTION INCOME:</t>
  </si>
  <si>
    <t xml:space="preserve">       AFTER-TAX PRODUCTION INCOME</t>
  </si>
  <si>
    <t xml:space="preserve">       UNCOLLECTIBLE ACCOUNTS EXPENSE</t>
  </si>
  <si>
    <t>TOTAL GROSS-UP FACTOR FOR PRODUCTION INCOME (ROUNDED)</t>
  </si>
  <si>
    <t>BLENDED FEDERAL AND STATE TAX RATE:</t>
  </si>
  <si>
    <t xml:space="preserve">       FEDERAL (LINE 8)</t>
  </si>
  <si>
    <t xml:space="preserve">       STATE (LINE 4)</t>
  </si>
  <si>
    <t>BLENDED TAX RATE</t>
  </si>
  <si>
    <t>GROSS REVENUE CONVERSION FACTOR (100.0000 / Line 14)</t>
  </si>
  <si>
    <t>STATE INCOME TAX CALCULATION:</t>
  </si>
  <si>
    <t xml:space="preserve">       PRE-TAX PRODUCTION INCOME</t>
  </si>
  <si>
    <t xml:space="preserve">       STATE INCOME TAX RATE</t>
  </si>
  <si>
    <t xml:space="preserve">       STATE INCOME TAX EXPENSE (LINE 5 X LINE 6)</t>
  </si>
  <si>
    <t>Uncollected Accounts</t>
  </si>
  <si>
    <t>Line                No.</t>
  </si>
  <si>
    <t>Electric                                    Revenues</t>
  </si>
  <si>
    <t>Accounts - Net                         Charged Off</t>
  </si>
  <si>
    <t>Percent of                                Electric Revenues</t>
  </si>
  <si>
    <t>-----------------------</t>
  </si>
  <si>
    <t>Three Year Average</t>
  </si>
  <si>
    <t>=============</t>
  </si>
  <si>
    <t>Day                     of                              Week</t>
  </si>
  <si>
    <t>S-T                                              Borrowed                              Balance</t>
  </si>
  <si>
    <t>Borrowed                                     Interest                                Rate</t>
  </si>
  <si>
    <t>Divided By                                   Number of                             Days in Year</t>
  </si>
  <si>
    <t>Average                                       Daily                       Balance</t>
  </si>
  <si>
    <t>Weighted Average                        Borrowed                                  Interest Rate</t>
  </si>
  <si>
    <t>Sum Total                                    Weighted Average                        Borrowed                                  Interest Rate</t>
  </si>
  <si>
    <t xml:space="preserve">Sum Total                                    All Daily                                      Balances         </t>
  </si>
  <si>
    <t>Accts Receivable Financing</t>
  </si>
  <si>
    <t>Accounts Receivable Financing</t>
  </si>
  <si>
    <t>AEP Credit - Internal Cost Incurred</t>
  </si>
  <si>
    <t>KP - Actual Carrying Cost Incurred</t>
  </si>
  <si>
    <t>AEP Credit - Internal Cost</t>
  </si>
  <si>
    <t>Previous Month's Average Days Outstanding</t>
  </si>
  <si>
    <t>Total Discount Factor</t>
  </si>
  <si>
    <t xml:space="preserve">Actual Cost of Capital as a % of Total A/R Balance  </t>
  </si>
  <si>
    <t>(a)</t>
  </si>
  <si>
    <t>(b)</t>
  </si>
  <si>
    <t>(c) = (a) x (b)</t>
  </si>
  <si>
    <t>(d)</t>
  </si>
  <si>
    <t>(e)</t>
  </si>
  <si>
    <t>(f)</t>
  </si>
  <si>
    <t>(g) = (e) x (f)</t>
  </si>
  <si>
    <t>(h) = (d) x (g)</t>
  </si>
  <si>
    <t>(i) = (h) / (a)</t>
  </si>
  <si>
    <t>Internal Cost Incurred / Average A/R Balance / 396 x 360</t>
  </si>
  <si>
    <t>Actual Carrying Cost Incurred / Average A/R Balance / 396 x 360</t>
  </si>
  <si>
    <t>Annualized                                  Cost of Capital                                                as a % of                                       Total A/R Balance</t>
  </si>
  <si>
    <t>Average Daily                               Cost of Capital                                               as a % of                                       Total A/R Balance</t>
  </si>
  <si>
    <t>A/R                                             Balance</t>
  </si>
  <si>
    <t>Daily                                           Cost of Capital</t>
  </si>
  <si>
    <t>A/R                                             Factored</t>
  </si>
  <si>
    <t>KPCo                                          Actual                                  Carrying Cost                                                          Incurred</t>
  </si>
  <si>
    <t>STATE TAXABLE PRODUCTION INCOME BEFORE 199 DEDUCTION</t>
  </si>
  <si>
    <t>STATE INCOME TAX EXPENSE, NET OF 199 DEDUCTION (SEE BELOW)</t>
  </si>
  <si>
    <t>199 DEDUCTION PHASE-IN</t>
  </si>
  <si>
    <t>FEDERAL TAXABLE PRODUCTION INCOME</t>
  </si>
  <si>
    <t>FEDERAL INCOME TAX EXPENSE AFTER 199 DEDUCTION (35%)</t>
  </si>
  <si>
    <t xml:space="preserve">       199 DEDUCTION PHASE-IN</t>
  </si>
  <si>
    <t xml:space="preserve">       STATE TAXABLE PRODUCTION INCOME BEFORE 199 DEDUCTION</t>
  </si>
  <si>
    <t xml:space="preserve">       LESS:   STATE 199 DEDUCTION</t>
  </si>
  <si>
    <t>The WACC (PRE - TAX) value on Line 5 is to be recorded on ES FORM 3.10, Line 9.</t>
  </si>
  <si>
    <t>Effective Cost Rate = Annualized Cost divided by the Current Amount Outstanding.</t>
  </si>
  <si>
    <t>Monday</t>
  </si>
  <si>
    <t>Friday</t>
  </si>
  <si>
    <t>Wednesday</t>
  </si>
  <si>
    <t>Tuesday</t>
  </si>
  <si>
    <t>Thursday</t>
  </si>
  <si>
    <t>State Tax Expense - Kentucky</t>
  </si>
  <si>
    <t>Pre-tax production income</t>
  </si>
  <si>
    <t>Input</t>
  </si>
  <si>
    <t>Income after Uncollectible accounts</t>
  </si>
  <si>
    <t>Ln 1-2-3</t>
  </si>
  <si>
    <t>KY - State Income Tax Rate</t>
  </si>
  <si>
    <t>State income tax deduction</t>
  </si>
  <si>
    <t>Ln 4 x 5</t>
  </si>
  <si>
    <t>Income after Uncollectible accounts and State income tax</t>
  </si>
  <si>
    <t>Ln 4 - 6</t>
  </si>
  <si>
    <t>Section 199 deduction</t>
  </si>
  <si>
    <t>Ln 7 x 8</t>
  </si>
  <si>
    <t>Income after Uncollectible accounts and Section 199 Deduction</t>
  </si>
  <si>
    <t>Ln 4 - 9</t>
  </si>
  <si>
    <t>Ln 5</t>
  </si>
  <si>
    <t>Ln 10 x 11</t>
  </si>
  <si>
    <t>Ln 4 - 12</t>
  </si>
  <si>
    <t>Ln 8</t>
  </si>
  <si>
    <t>Ln 13 x 14</t>
  </si>
  <si>
    <t>Ln 4 - 15</t>
  </si>
  <si>
    <t>Ln 16 x 17</t>
  </si>
  <si>
    <t>Ln 4 - 18</t>
  </si>
  <si>
    <t>Ln 19 x 20</t>
  </si>
  <si>
    <t>Ln 4 - 21</t>
  </si>
  <si>
    <t>State income tax deduction/rate</t>
  </si>
  <si>
    <t>Ln 22 x 23</t>
  </si>
  <si>
    <t>Ln 4 - 24</t>
  </si>
  <si>
    <t>Ln 25 x 26</t>
  </si>
  <si>
    <t>Section 199 Rate for Year 2013</t>
  </si>
  <si>
    <t>As of October 31, 2013</t>
  </si>
  <si>
    <t>Twelve Months Ended October 31, 2013</t>
  </si>
  <si>
    <t>Book balance as of 10/31/2013</t>
  </si>
  <si>
    <t>Average borrowing costs for the 12 Months Ended October 31, 2013</t>
  </si>
  <si>
    <t>Effective Cost of Long Term Debt</t>
  </si>
  <si>
    <t>Total Long Term Debt</t>
  </si>
  <si>
    <t>Series</t>
  </si>
  <si>
    <t>Issue Date</t>
  </si>
  <si>
    <t>Due Date</t>
  </si>
  <si>
    <t>Average Term in Years</t>
  </si>
  <si>
    <t>Principal Amount Issued</t>
  </si>
  <si>
    <t>Premium or (Discount) at Issuance</t>
  </si>
  <si>
    <t>Company Issuance Expense</t>
  </si>
  <si>
    <t>Net Proceeds</t>
  </si>
  <si>
    <t>Net Proceeds Ratio</t>
  </si>
  <si>
    <t>Effective Cost Rate</t>
  </si>
  <si>
    <t>Current Amount Outstanding</t>
  </si>
  <si>
    <t>Annualized Cost</t>
  </si>
  <si>
    <t>Weighted Cost Rate</t>
  </si>
  <si>
    <t>Line No.</t>
  </si>
  <si>
    <t>Thirteen Months Ending October 31, 2013</t>
  </si>
  <si>
    <t>Average A/R Balance 10/01/12 - 10/31/13</t>
  </si>
  <si>
    <t>AEP Credit - Internal Cost of Capital 10/01/12 - 10/31/13</t>
  </si>
  <si>
    <t>KP - Actual Cost of Capital 10/31/12 - 10/31/13</t>
  </si>
  <si>
    <t>c</t>
  </si>
  <si>
    <t>13 Month Average Accounts Receivable Balance and 13 Month Average Annual Cost of Carry</t>
  </si>
  <si>
    <t>Affiliated Note</t>
  </si>
  <si>
    <t>As of                                           10/30/13</t>
  </si>
  <si>
    <t>12 Months ended 10/30/2011</t>
  </si>
  <si>
    <t>12 Months ended 10/30/2012</t>
  </si>
  <si>
    <t>12 Months ended 10/30/2013</t>
  </si>
  <si>
    <t>For the Expense month of XXXXXXXX XX, 2014</t>
  </si>
  <si>
    <t xml:space="preserve">       UNCOLLECTIBLE ACCOUNTS EXPENSE (0.28%)</t>
  </si>
  <si>
    <t>UNCOLLECTIBLE ACCOUNTS EXPENSE (0.28%)</t>
  </si>
  <si>
    <t xml:space="preserve">       Kentucky Public Service Commission Assessment (0.1785%)</t>
  </si>
  <si>
    <t>Uncollectible Accounts Expense (0.28%)</t>
  </si>
  <si>
    <t>Kentucky Public Service Commission Assessment (0.1785%)</t>
  </si>
  <si>
    <t>Case No. 2014 - 00052 dated - XXXXX XX, 2014</t>
  </si>
  <si>
    <t>Rate of Return on Common Equity per Case No. 2014-00052 dated - XXXXX XX, 2014</t>
  </si>
  <si>
    <t>Weighted Average Cost of Captial Balances As of 10/31/2013 based on Case No. 2014-00052, dated XXXXX XX, 2014.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</si>
</sst>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5" formatCode="&quot;$&quot;#,##0_);\(&quot;$&quot;#,##0\)"/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0.000%"/>
    <numFmt numFmtId="166" formatCode="_(* #,##0_);_(* \(#,##0\);_(* &quot;-&quot;??_);_(@_)"/>
    <numFmt numFmtId="167" formatCode="0.000000%"/>
    <numFmt numFmtId="168" formatCode="0.000"/>
    <numFmt numFmtId="169" formatCode="0.0"/>
    <numFmt numFmtId="170" formatCode="0.000000"/>
    <numFmt numFmtId="171" formatCode="mm/dd/yyyy"/>
    <numFmt numFmtId="172" formatCode="#,##0.0000_);\(#,##0.0000\)"/>
    <numFmt numFmtId="173" formatCode="#,##0.0000"/>
    <numFmt numFmtId="174" formatCode="_(* #,##0.000_);_(* \(#,##0.000\);_(* &quot;-&quot;??_);_(@_)"/>
  </numFmts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color theme="1" tint="4.9989318521683403E-2"/>
      <name val="Arial"/>
      <family val="2"/>
    </font>
    <font>
      <b/>
      <sz val="10"/>
      <name val="MS Sans Serif"/>
      <family val="2"/>
    </font>
    <font>
      <sz val="10"/>
      <name val="MS Sans Serif"/>
      <family val="2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2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" fillId="0" borderId="0"/>
    <xf numFmtId="0" fontId="7" fillId="0" borderId="0"/>
    <xf numFmtId="0" fontId="8" fillId="0" borderId="0"/>
    <xf numFmtId="0" fontId="7" fillId="0" borderId="0"/>
    <xf numFmtId="9" fontId="2" fillId="0" borderId="0" applyFont="0" applyFill="0" applyBorder="0" applyAlignment="0" applyProtection="0"/>
    <xf numFmtId="0" fontId="2" fillId="0" borderId="0"/>
    <xf numFmtId="0" fontId="22" fillId="0" borderId="0" applyNumberFormat="0" applyFont="0" applyFill="0" applyBorder="0" applyAlignment="0" applyProtection="0">
      <alignment horizontal="left"/>
    </xf>
    <xf numFmtId="4" fontId="22" fillId="0" borderId="0" applyFont="0" applyFill="0" applyBorder="0" applyAlignment="0" applyProtection="0"/>
    <xf numFmtId="0" fontId="21" fillId="0" borderId="18">
      <alignment horizontal="center"/>
    </xf>
    <xf numFmtId="3" fontId="22" fillId="0" borderId="0" applyFont="0" applyFill="0" applyBorder="0" applyAlignment="0" applyProtection="0"/>
    <xf numFmtId="0" fontId="22" fillId="0" borderId="0"/>
    <xf numFmtId="40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9" fontId="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2" fillId="0" borderId="0" applyNumberFormat="0" applyFont="0" applyFill="0" applyBorder="0" applyAlignment="0" applyProtection="0">
      <alignment horizontal="left"/>
    </xf>
    <xf numFmtId="15" fontId="22" fillId="0" borderId="0" applyFont="0" applyFill="0" applyBorder="0" applyAlignment="0" applyProtection="0"/>
    <xf numFmtId="4" fontId="22" fillId="0" borderId="0" applyFont="0" applyFill="0" applyBorder="0" applyAlignment="0" applyProtection="0"/>
    <xf numFmtId="0" fontId="21" fillId="0" borderId="18">
      <alignment horizontal="center"/>
    </xf>
    <xf numFmtId="0" fontId="22" fillId="3" borderId="0" applyNumberFormat="0" applyFont="0" applyBorder="0" applyAlignment="0" applyProtection="0"/>
    <xf numFmtId="0" fontId="1" fillId="0" borderId="0"/>
  </cellStyleXfs>
  <cellXfs count="214">
    <xf numFmtId="0" fontId="0" fillId="0" borderId="0" xfId="0"/>
    <xf numFmtId="10" fontId="0" fillId="0" borderId="0" xfId="7" applyNumberFormat="1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0" fontId="0" fillId="0" borderId="0" xfId="0" applyNumberFormat="1"/>
    <xf numFmtId="0" fontId="0" fillId="0" borderId="0" xfId="0" applyBorder="1"/>
    <xf numFmtId="3" fontId="3" fillId="0" borderId="0" xfId="0" applyNumberFormat="1" applyFont="1"/>
    <xf numFmtId="10" fontId="3" fillId="0" borderId="0" xfId="7" applyNumberFormat="1" applyFont="1"/>
    <xf numFmtId="0" fontId="0" fillId="0" borderId="2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0" xfId="0" applyFont="1"/>
    <xf numFmtId="14" fontId="0" fillId="0" borderId="0" xfId="0" applyNumberFormat="1"/>
    <xf numFmtId="169" fontId="0" fillId="0" borderId="0" xfId="0" applyNumberFormat="1"/>
    <xf numFmtId="37" fontId="0" fillId="0" borderId="2" xfId="0" applyNumberFormat="1" applyBorder="1"/>
    <xf numFmtId="37" fontId="0" fillId="0" borderId="0" xfId="0" applyNumberFormat="1"/>
    <xf numFmtId="41" fontId="0" fillId="0" borderId="0" xfId="0" applyNumberFormat="1"/>
    <xf numFmtId="2" fontId="0" fillId="0" borderId="0" xfId="0" applyNumberFormat="1"/>
    <xf numFmtId="168" fontId="0" fillId="0" borderId="0" xfId="0" applyNumberFormat="1"/>
    <xf numFmtId="37" fontId="0" fillId="0" borderId="0" xfId="0" applyNumberFormat="1" applyBorder="1"/>
    <xf numFmtId="0" fontId="6" fillId="0" borderId="0" xfId="0" applyFont="1"/>
    <xf numFmtId="37" fontId="0" fillId="0" borderId="3" xfId="0" applyNumberFormat="1" applyBorder="1"/>
    <xf numFmtId="165" fontId="2" fillId="0" borderId="0" xfId="7" applyNumberFormat="1"/>
    <xf numFmtId="2" fontId="0" fillId="0" borderId="0" xfId="0" applyNumberFormat="1" applyAlignment="1">
      <alignment horizontal="right"/>
    </xf>
    <xf numFmtId="166" fontId="2" fillId="0" borderId="0" xfId="1" applyNumberFormat="1"/>
    <xf numFmtId="41" fontId="0" fillId="0" borderId="4" xfId="0" applyNumberFormat="1" applyBorder="1"/>
    <xf numFmtId="168" fontId="0" fillId="0" borderId="4" xfId="0" applyNumberFormat="1" applyBorder="1"/>
    <xf numFmtId="0" fontId="5" fillId="0" borderId="5" xfId="0" applyFont="1" applyBorder="1"/>
    <xf numFmtId="37" fontId="5" fillId="0" borderId="5" xfId="0" applyNumberFormat="1" applyFont="1" applyBorder="1"/>
    <xf numFmtId="0" fontId="0" fillId="0" borderId="0" xfId="0" applyAlignment="1">
      <alignment horizontal="right"/>
    </xf>
    <xf numFmtId="49" fontId="0" fillId="0" borderId="0" xfId="0" applyNumberFormat="1" applyAlignment="1">
      <alignment horizontal="center" wrapText="1"/>
    </xf>
    <xf numFmtId="37" fontId="0" fillId="0" borderId="0" xfId="0" applyNumberFormat="1" applyAlignment="1">
      <alignment horizontal="center"/>
    </xf>
    <xf numFmtId="49" fontId="5" fillId="0" borderId="0" xfId="0" applyNumberFormat="1" applyFont="1" applyBorder="1" applyAlignment="1">
      <alignment horizontal="center" wrapText="1"/>
    </xf>
    <xf numFmtId="14" fontId="5" fillId="0" borderId="0" xfId="5" applyNumberFormat="1" applyFont="1" applyFill="1" applyBorder="1" applyAlignment="1">
      <alignment horizontal="center" wrapText="1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left"/>
    </xf>
    <xf numFmtId="0" fontId="0" fillId="0" borderId="0" xfId="0" applyBorder="1" applyAlignment="1">
      <alignment horizontal="center"/>
    </xf>
    <xf numFmtId="49" fontId="0" fillId="0" borderId="6" xfId="0" applyNumberFormat="1" applyBorder="1" applyAlignment="1">
      <alignment horizontal="center" wrapText="1"/>
    </xf>
    <xf numFmtId="49" fontId="0" fillId="2" borderId="7" xfId="0" applyNumberFormat="1" applyFill="1" applyBorder="1" applyAlignment="1">
      <alignment wrapText="1"/>
    </xf>
    <xf numFmtId="49" fontId="0" fillId="0" borderId="8" xfId="0" applyNumberFormat="1" applyBorder="1" applyAlignment="1">
      <alignment horizontal="center" wrapText="1"/>
    </xf>
    <xf numFmtId="49" fontId="0" fillId="2" borderId="9" xfId="0" applyNumberFormat="1" applyFill="1" applyBorder="1" applyAlignment="1">
      <alignment wrapText="1"/>
    </xf>
    <xf numFmtId="49" fontId="0" fillId="0" borderId="9" xfId="0" applyNumberFormat="1" applyBorder="1" applyAlignment="1">
      <alignment horizontal="center" wrapText="1"/>
    </xf>
    <xf numFmtId="49" fontId="0" fillId="0" borderId="6" xfId="0" applyNumberFormat="1" applyFill="1" applyBorder="1" applyAlignment="1">
      <alignment wrapText="1"/>
    </xf>
    <xf numFmtId="0" fontId="0" fillId="2" borderId="9" xfId="0" applyFill="1" applyBorder="1"/>
    <xf numFmtId="0" fontId="0" fillId="0" borderId="9" xfId="0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0" borderId="9" xfId="0" applyBorder="1"/>
    <xf numFmtId="49" fontId="0" fillId="0" borderId="10" xfId="0" applyNumberFormat="1" applyBorder="1" applyAlignment="1">
      <alignment horizontal="center" wrapText="1"/>
    </xf>
    <xf numFmtId="49" fontId="0" fillId="0" borderId="0" xfId="0" applyNumberFormat="1" applyBorder="1" applyAlignment="1">
      <alignment horizontal="center" wrapText="1"/>
    </xf>
    <xf numFmtId="49" fontId="0" fillId="0" borderId="11" xfId="0" applyNumberFormat="1" applyBorder="1" applyAlignment="1">
      <alignment horizontal="center" wrapText="1"/>
    </xf>
    <xf numFmtId="49" fontId="0" fillId="2" borderId="0" xfId="0" applyNumberFormat="1" applyFill="1" applyBorder="1" applyAlignment="1">
      <alignment wrapText="1"/>
    </xf>
    <xf numFmtId="49" fontId="0" fillId="0" borderId="12" xfId="0" applyNumberFormat="1" applyFill="1" applyBorder="1" applyAlignment="1">
      <alignment wrapText="1"/>
    </xf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49" fontId="0" fillId="0" borderId="13" xfId="0" applyNumberFormat="1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2" borderId="7" xfId="0" applyFill="1" applyBorder="1"/>
    <xf numFmtId="0" fontId="0" fillId="0" borderId="7" xfId="0" applyBorder="1"/>
    <xf numFmtId="0" fontId="0" fillId="0" borderId="15" xfId="0" applyFill="1" applyBorder="1"/>
    <xf numFmtId="0" fontId="0" fillId="0" borderId="16" xfId="0" applyBorder="1"/>
    <xf numFmtId="0" fontId="0" fillId="0" borderId="11" xfId="0" applyBorder="1" applyAlignment="1">
      <alignment horizontal="center"/>
    </xf>
    <xf numFmtId="5" fontId="10" fillId="0" borderId="0" xfId="0" applyNumberFormat="1" applyFont="1" applyBorder="1"/>
    <xf numFmtId="165" fontId="0" fillId="0" borderId="0" xfId="0" applyNumberFormat="1" applyBorder="1"/>
    <xf numFmtId="10" fontId="10" fillId="0" borderId="0" xfId="0" applyNumberFormat="1" applyFont="1" applyBorder="1"/>
    <xf numFmtId="0" fontId="0" fillId="0" borderId="12" xfId="0" applyFill="1" applyBorder="1"/>
    <xf numFmtId="10" fontId="0" fillId="0" borderId="0" xfId="0" applyNumberFormat="1" applyBorder="1"/>
    <xf numFmtId="10" fontId="0" fillId="0" borderId="13" xfId="0" applyNumberFormat="1" applyBorder="1"/>
    <xf numFmtId="49" fontId="0" fillId="0" borderId="0" xfId="0" applyNumberFormat="1" applyFill="1" applyBorder="1" applyAlignment="1">
      <alignment wrapText="1"/>
    </xf>
    <xf numFmtId="0" fontId="0" fillId="0" borderId="12" xfId="0" applyBorder="1" applyAlignment="1">
      <alignment horizontal="center"/>
    </xf>
    <xf numFmtId="172" fontId="0" fillId="0" borderId="0" xfId="0" applyNumberFormat="1" applyBorder="1"/>
    <xf numFmtId="165" fontId="12" fillId="0" borderId="0" xfId="0" applyNumberFormat="1" applyFont="1" applyBorder="1"/>
    <xf numFmtId="172" fontId="0" fillId="0" borderId="13" xfId="0" applyNumberFormat="1" applyBorder="1"/>
    <xf numFmtId="5" fontId="13" fillId="0" borderId="0" xfId="0" applyNumberFormat="1" applyFont="1" applyBorder="1"/>
    <xf numFmtId="165" fontId="5" fillId="0" borderId="0" xfId="0" applyNumberFormat="1" applyFont="1" applyBorder="1"/>
    <xf numFmtId="10" fontId="5" fillId="0" borderId="0" xfId="0" applyNumberFormat="1" applyFont="1" applyBorder="1"/>
    <xf numFmtId="10" fontId="5" fillId="0" borderId="13" xfId="0" applyNumberFormat="1" applyFont="1" applyBorder="1" applyAlignment="1">
      <alignment horizontal="right" wrapText="1"/>
    </xf>
    <xf numFmtId="10" fontId="5" fillId="0" borderId="0" xfId="0" applyNumberFormat="1" applyFont="1" applyBorder="1" applyAlignment="1">
      <alignment horizontal="center" wrapText="1"/>
    </xf>
    <xf numFmtId="0" fontId="0" fillId="0" borderId="13" xfId="0" applyBorder="1"/>
    <xf numFmtId="0" fontId="0" fillId="0" borderId="17" xfId="0" applyBorder="1" applyAlignment="1">
      <alignment horizontal="center"/>
    </xf>
    <xf numFmtId="0" fontId="0" fillId="2" borderId="18" xfId="0" applyFill="1" applyBorder="1"/>
    <xf numFmtId="0" fontId="0" fillId="0" borderId="18" xfId="0" applyBorder="1"/>
    <xf numFmtId="0" fontId="0" fillId="0" borderId="19" xfId="0" applyFill="1" applyBorder="1"/>
    <xf numFmtId="0" fontId="0" fillId="0" borderId="20" xfId="0" applyBorder="1"/>
    <xf numFmtId="37" fontId="0" fillId="2" borderId="0" xfId="0" applyNumberFormat="1" applyFill="1" applyBorder="1" applyAlignment="1">
      <alignment horizontal="center"/>
    </xf>
    <xf numFmtId="37" fontId="0" fillId="0" borderId="11" xfId="0" applyNumberFormat="1" applyBorder="1" applyAlignment="1">
      <alignment horizontal="center"/>
    </xf>
    <xf numFmtId="0" fontId="0" fillId="0" borderId="0" xfId="0" applyFill="1" applyBorder="1"/>
    <xf numFmtId="172" fontId="9" fillId="0" borderId="2" xfId="0" applyNumberFormat="1" applyFont="1" applyBorder="1"/>
    <xf numFmtId="172" fontId="6" fillId="0" borderId="0" xfId="0" applyNumberFormat="1" applyFont="1" applyBorder="1"/>
    <xf numFmtId="172" fontId="9" fillId="0" borderId="0" xfId="0" applyNumberFormat="1" applyFont="1" applyBorder="1"/>
    <xf numFmtId="172" fontId="9" fillId="0" borderId="4" xfId="0" applyNumberFormat="1" applyFont="1" applyBorder="1"/>
    <xf numFmtId="172" fontId="9" fillId="0" borderId="21" xfId="0" applyNumberFormat="1" applyFont="1" applyBorder="1"/>
    <xf numFmtId="0" fontId="0" fillId="0" borderId="17" xfId="0" applyBorder="1"/>
    <xf numFmtId="0" fontId="0" fillId="2" borderId="18" xfId="0" applyFill="1" applyBorder="1" applyAlignment="1">
      <alignment horizontal="center"/>
    </xf>
    <xf numFmtId="37" fontId="0" fillId="0" borderId="0" xfId="0" applyNumberFormat="1" applyAlignment="1">
      <alignment horizontal="center" wrapText="1"/>
    </xf>
    <xf numFmtId="49" fontId="0" fillId="0" borderId="0" xfId="0" applyNumberFormat="1" applyAlignment="1">
      <alignment wrapText="1"/>
    </xf>
    <xf numFmtId="5" fontId="0" fillId="0" borderId="0" xfId="0" applyNumberFormat="1"/>
    <xf numFmtId="49" fontId="0" fillId="0" borderId="0" xfId="0" applyNumberFormat="1" applyAlignment="1">
      <alignment horizontal="right" wrapText="1"/>
    </xf>
    <xf numFmtId="49" fontId="9" fillId="0" borderId="0" xfId="0" applyNumberFormat="1" applyFont="1" applyAlignment="1">
      <alignment horizontal="right" wrapText="1"/>
    </xf>
    <xf numFmtId="10" fontId="2" fillId="0" borderId="0" xfId="7" applyNumberFormat="1" applyFont="1"/>
    <xf numFmtId="49" fontId="5" fillId="0" borderId="0" xfId="0" applyNumberFormat="1" applyFont="1" applyAlignment="1">
      <alignment horizontal="center" wrapText="1"/>
    </xf>
    <xf numFmtId="165" fontId="0" fillId="0" borderId="0" xfId="7" applyNumberFormat="1" applyFont="1"/>
    <xf numFmtId="165" fontId="3" fillId="0" borderId="0" xfId="7" applyNumberFormat="1" applyFont="1"/>
    <xf numFmtId="165" fontId="2" fillId="0" borderId="2" xfId="7" applyNumberFormat="1" applyFont="1" applyBorder="1"/>
    <xf numFmtId="5" fontId="2" fillId="0" borderId="2" xfId="0" applyNumberFormat="1" applyFont="1" applyBorder="1"/>
    <xf numFmtId="10" fontId="0" fillId="0" borderId="2" xfId="7" applyNumberFormat="1" applyFont="1" applyBorder="1"/>
    <xf numFmtId="7" fontId="13" fillId="0" borderId="4" xfId="2" applyNumberFormat="1" applyFont="1" applyBorder="1"/>
    <xf numFmtId="39" fontId="13" fillId="0" borderId="0" xfId="1" applyNumberFormat="1" applyFont="1" applyBorder="1"/>
    <xf numFmtId="7" fontId="13" fillId="0" borderId="0" xfId="2" applyNumberFormat="1" applyFont="1" applyBorder="1"/>
    <xf numFmtId="171" fontId="7" fillId="0" borderId="0" xfId="4" applyNumberFormat="1" applyFont="1" applyFill="1" applyBorder="1" applyAlignment="1">
      <alignment horizontal="center" wrapText="1"/>
    </xf>
    <xf numFmtId="4" fontId="7" fillId="0" borderId="0" xfId="4" applyNumberFormat="1" applyFont="1" applyFill="1" applyBorder="1" applyAlignment="1">
      <alignment horizontal="right" wrapText="1"/>
    </xf>
    <xf numFmtId="37" fontId="13" fillId="0" borderId="2" xfId="2" applyNumberFormat="1" applyFont="1" applyBorder="1"/>
    <xf numFmtId="164" fontId="5" fillId="0" borderId="4" xfId="7" applyNumberFormat="1" applyFont="1" applyFill="1" applyBorder="1"/>
    <xf numFmtId="0" fontId="7" fillId="0" borderId="0" xfId="6" applyFont="1" applyFill="1" applyBorder="1" applyAlignment="1">
      <alignment horizontal="right" wrapText="1"/>
    </xf>
    <xf numFmtId="4" fontId="7" fillId="0" borderId="0" xfId="6" applyNumberFormat="1" applyFont="1" applyFill="1" applyBorder="1" applyAlignment="1">
      <alignment horizontal="right" wrapText="1"/>
    </xf>
    <xf numFmtId="37" fontId="0" fillId="0" borderId="4" xfId="0" applyNumberFormat="1" applyBorder="1"/>
    <xf numFmtId="39" fontId="0" fillId="0" borderId="18" xfId="0" applyNumberFormat="1" applyBorder="1"/>
    <xf numFmtId="165" fontId="0" fillId="0" borderId="13" xfId="0" applyNumberFormat="1" applyBorder="1"/>
    <xf numFmtId="4" fontId="13" fillId="0" borderId="0" xfId="4" applyNumberFormat="1" applyFont="1" applyFill="1" applyBorder="1" applyAlignment="1">
      <alignment horizontal="right" wrapText="1"/>
    </xf>
    <xf numFmtId="172" fontId="2" fillId="0" borderId="2" xfId="0" applyNumberFormat="1" applyFont="1" applyFill="1" applyBorder="1"/>
    <xf numFmtId="0" fontId="7" fillId="0" borderId="0" xfId="3" applyFont="1" applyFill="1" applyBorder="1" applyAlignment="1">
      <alignment horizontal="right" wrapText="1"/>
    </xf>
    <xf numFmtId="4" fontId="7" fillId="0" borderId="1" xfId="4" applyNumberFormat="1" applyFont="1" applyFill="1" applyBorder="1" applyAlignment="1">
      <alignment horizontal="right" wrapText="1"/>
    </xf>
    <xf numFmtId="0" fontId="14" fillId="0" borderId="0" xfId="3" applyFont="1" applyFill="1" applyBorder="1" applyAlignment="1">
      <alignment horizontal="center"/>
    </xf>
    <xf numFmtId="173" fontId="5" fillId="0" borderId="0" xfId="0" applyNumberFormat="1" applyFont="1"/>
    <xf numFmtId="0" fontId="2" fillId="0" borderId="0" xfId="0" applyFont="1" applyFill="1"/>
    <xf numFmtId="0" fontId="16" fillId="0" borderId="0" xfId="0" applyFont="1" applyFill="1" applyAlignment="1">
      <alignment horizontal="center"/>
    </xf>
    <xf numFmtId="172" fontId="2" fillId="0" borderId="0" xfId="0" applyNumberFormat="1" applyFont="1" applyFill="1"/>
    <xf numFmtId="172" fontId="2" fillId="0" borderId="0" xfId="0" applyNumberFormat="1" applyFont="1" applyFill="1" applyBorder="1"/>
    <xf numFmtId="173" fontId="0" fillId="0" borderId="0" xfId="0" applyNumberFormat="1"/>
    <xf numFmtId="173" fontId="2" fillId="0" borderId="0" xfId="0" applyNumberFormat="1" applyFont="1" applyFill="1"/>
    <xf numFmtId="172" fontId="17" fillId="0" borderId="2" xfId="0" applyNumberFormat="1" applyFont="1" applyFill="1" applyBorder="1"/>
    <xf numFmtId="172" fontId="18" fillId="0" borderId="2" xfId="0" applyNumberFormat="1" applyFont="1" applyFill="1" applyBorder="1"/>
    <xf numFmtId="173" fontId="9" fillId="0" borderId="0" xfId="0" applyNumberFormat="1" applyFont="1"/>
    <xf numFmtId="172" fontId="19" fillId="0" borderId="2" xfId="0" applyNumberFormat="1" applyFont="1" applyFill="1" applyBorder="1"/>
    <xf numFmtId="173" fontId="11" fillId="0" borderId="0" xfId="0" applyNumberFormat="1" applyFont="1"/>
    <xf numFmtId="172" fontId="17" fillId="0" borderId="0" xfId="0" applyNumberFormat="1" applyFont="1" applyFill="1"/>
    <xf numFmtId="173" fontId="10" fillId="0" borderId="0" xfId="0" applyNumberFormat="1" applyFont="1"/>
    <xf numFmtId="172" fontId="5" fillId="0" borderId="0" xfId="0" applyNumberFormat="1" applyFont="1" applyBorder="1"/>
    <xf numFmtId="49" fontId="0" fillId="0" borderId="14" xfId="0" applyNumberFormat="1" applyBorder="1" applyAlignment="1">
      <alignment horizontal="center" wrapText="1"/>
    </xf>
    <xf numFmtId="39" fontId="20" fillId="0" borderId="0" xfId="1" applyNumberFormat="1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2" fillId="0" borderId="0" xfId="0" applyFont="1"/>
    <xf numFmtId="0" fontId="2" fillId="0" borderId="2" xfId="0" applyFont="1" applyBorder="1" applyAlignment="1">
      <alignment horizontal="center" wrapText="1"/>
    </xf>
    <xf numFmtId="0" fontId="2" fillId="0" borderId="0" xfId="0" applyFont="1" applyAlignment="1">
      <alignment horizontal="right"/>
    </xf>
    <xf numFmtId="0" fontId="0" fillId="0" borderId="0" xfId="0" applyAlignment="1">
      <alignment horizontal="left"/>
    </xf>
    <xf numFmtId="49" fontId="2" fillId="0" borderId="2" xfId="0" applyNumberFormat="1" applyFont="1" applyBorder="1" applyAlignment="1">
      <alignment horizontal="center" wrapText="1"/>
    </xf>
    <xf numFmtId="49" fontId="0" fillId="0" borderId="2" xfId="0" applyNumberForma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2" xfId="0" applyBorder="1"/>
    <xf numFmtId="0" fontId="2" fillId="0" borderId="0" xfId="8"/>
    <xf numFmtId="0" fontId="5" fillId="0" borderId="0" xfId="8" applyFont="1" applyAlignment="1">
      <alignment horizontal="right"/>
    </xf>
    <xf numFmtId="49" fontId="2" fillId="0" borderId="0" xfId="8" applyNumberFormat="1" applyBorder="1" applyAlignment="1">
      <alignment horizontal="center"/>
    </xf>
    <xf numFmtId="39" fontId="7" fillId="0" borderId="0" xfId="8" applyNumberFormat="1" applyFont="1" applyBorder="1" applyAlignment="1">
      <alignment horizontal="center"/>
    </xf>
    <xf numFmtId="49" fontId="5" fillId="0" borderId="0" xfId="8" applyNumberFormat="1" applyFont="1" applyAlignment="1">
      <alignment horizontal="center" wrapText="1"/>
    </xf>
    <xf numFmtId="0" fontId="5" fillId="0" borderId="0" xfId="8" applyFont="1" applyBorder="1" applyAlignment="1">
      <alignment horizontal="center"/>
    </xf>
    <xf numFmtId="39" fontId="13" fillId="0" borderId="0" xfId="8" applyNumberFormat="1" applyFont="1" applyBorder="1" applyAlignment="1">
      <alignment horizontal="center" wrapText="1"/>
    </xf>
    <xf numFmtId="40" fontId="5" fillId="0" borderId="0" xfId="8" applyNumberFormat="1" applyFont="1" applyBorder="1" applyAlignment="1">
      <alignment horizontal="center" wrapText="1"/>
    </xf>
    <xf numFmtId="39" fontId="13" fillId="0" borderId="0" xfId="8" applyNumberFormat="1" applyFont="1" applyBorder="1" applyAlignment="1">
      <alignment horizontal="center"/>
    </xf>
    <xf numFmtId="10" fontId="5" fillId="0" borderId="0" xfId="8" applyNumberFormat="1" applyFont="1" applyBorder="1" applyAlignment="1">
      <alignment horizontal="center"/>
    </xf>
    <xf numFmtId="40" fontId="5" fillId="0" borderId="0" xfId="8" applyNumberFormat="1" applyFont="1" applyBorder="1" applyAlignment="1">
      <alignment horizontal="center"/>
    </xf>
    <xf numFmtId="14" fontId="2" fillId="0" borderId="0" xfId="5" applyNumberFormat="1" applyFont="1" applyFill="1" applyBorder="1" applyAlignment="1">
      <alignment horizontal="center" wrapText="1"/>
    </xf>
    <xf numFmtId="39" fontId="7" fillId="0" borderId="0" xfId="1" applyNumberFormat="1" applyFont="1"/>
    <xf numFmtId="10" fontId="2" fillId="0" borderId="0" xfId="8" applyNumberFormat="1"/>
    <xf numFmtId="10" fontId="2" fillId="0" borderId="0" xfId="8" applyNumberFormat="1" applyAlignment="1">
      <alignment horizontal="center"/>
    </xf>
    <xf numFmtId="167" fontId="2" fillId="0" borderId="0" xfId="7" applyNumberFormat="1" applyFont="1" applyFill="1"/>
    <xf numFmtId="164" fontId="2" fillId="0" borderId="0" xfId="8" applyNumberFormat="1" applyAlignment="1">
      <alignment horizontal="center"/>
    </xf>
    <xf numFmtId="10" fontId="2" fillId="0" borderId="0" xfId="7" applyNumberFormat="1" applyFont="1" applyFill="1"/>
    <xf numFmtId="40" fontId="2" fillId="0" borderId="0" xfId="8" applyNumberFormat="1" applyBorder="1"/>
    <xf numFmtId="39" fontId="7" fillId="0" borderId="0" xfId="1" applyNumberFormat="1" applyFont="1" applyBorder="1"/>
    <xf numFmtId="49" fontId="5" fillId="0" borderId="0" xfId="8" applyNumberFormat="1" applyFont="1" applyBorder="1" applyAlignment="1">
      <alignment horizontal="center" wrapText="1"/>
    </xf>
    <xf numFmtId="40" fontId="5" fillId="0" borderId="0" xfId="8" applyNumberFormat="1" applyFont="1" applyBorder="1"/>
    <xf numFmtId="0" fontId="2" fillId="0" borderId="0" xfId="8" applyBorder="1"/>
    <xf numFmtId="39" fontId="7" fillId="0" borderId="0" xfId="8" applyNumberFormat="1" applyFont="1"/>
    <xf numFmtId="40" fontId="2" fillId="0" borderId="0" xfId="8" applyNumberFormat="1"/>
    <xf numFmtId="39" fontId="7" fillId="0" borderId="0" xfId="8" applyNumberFormat="1" applyFont="1" applyBorder="1"/>
    <xf numFmtId="0" fontId="5" fillId="0" borderId="2" xfId="8" applyFont="1" applyBorder="1" applyAlignment="1">
      <alignment horizontal="center" wrapText="1"/>
    </xf>
    <xf numFmtId="40" fontId="5" fillId="0" borderId="2" xfId="8" applyNumberFormat="1" applyFont="1" applyBorder="1" applyAlignment="1">
      <alignment horizontal="center" wrapText="1"/>
    </xf>
    <xf numFmtId="40" fontId="5" fillId="0" borderId="3" xfId="8" applyNumberFormat="1" applyFont="1" applyBorder="1" applyAlignment="1">
      <alignment horizontal="center" wrapText="1"/>
    </xf>
    <xf numFmtId="0" fontId="2" fillId="0" borderId="3" xfId="8" applyFont="1" applyBorder="1" applyAlignment="1">
      <alignment wrapText="1"/>
    </xf>
    <xf numFmtId="170" fontId="5" fillId="0" borderId="3" xfId="8" applyNumberFormat="1" applyFont="1" applyBorder="1" applyAlignment="1">
      <alignment horizontal="center" wrapText="1"/>
    </xf>
    <xf numFmtId="0" fontId="2" fillId="0" borderId="0" xfId="8" applyBorder="1" applyAlignment="1">
      <alignment wrapText="1"/>
    </xf>
    <xf numFmtId="0" fontId="5" fillId="0" borderId="0" xfId="8" applyFont="1" applyBorder="1" applyAlignment="1">
      <alignment horizontal="center" wrapText="1"/>
    </xf>
    <xf numFmtId="0" fontId="5" fillId="0" borderId="0" xfId="8" quotePrefix="1" applyFont="1" applyBorder="1" applyAlignment="1">
      <alignment horizontal="center"/>
    </xf>
    <xf numFmtId="170" fontId="5" fillId="0" borderId="0" xfId="8" applyNumberFormat="1" applyFont="1" applyBorder="1" applyAlignment="1">
      <alignment horizontal="center"/>
    </xf>
    <xf numFmtId="170" fontId="2" fillId="0" borderId="0" xfId="8" applyNumberFormat="1" applyBorder="1"/>
    <xf numFmtId="170" fontId="2" fillId="0" borderId="0" xfId="8" applyNumberFormat="1"/>
    <xf numFmtId="4" fontId="5" fillId="0" borderId="0" xfId="8" applyNumberFormat="1" applyFont="1" applyBorder="1"/>
    <xf numFmtId="170" fontId="5" fillId="0" borderId="0" xfId="8" applyNumberFormat="1" applyFont="1" applyBorder="1"/>
    <xf numFmtId="49" fontId="5" fillId="0" borderId="0" xfId="8" applyNumberFormat="1" applyFont="1" applyBorder="1" applyAlignment="1">
      <alignment wrapText="1"/>
    </xf>
    <xf numFmtId="49" fontId="2" fillId="0" borderId="0" xfId="8" applyNumberFormat="1" applyBorder="1" applyAlignment="1">
      <alignment wrapText="1"/>
    </xf>
    <xf numFmtId="4" fontId="2" fillId="0" borderId="0" xfId="8" applyNumberFormat="1" applyBorder="1"/>
    <xf numFmtId="164" fontId="5" fillId="0" borderId="0" xfId="8" applyNumberFormat="1" applyFont="1" applyBorder="1"/>
    <xf numFmtId="0" fontId="5" fillId="0" borderId="0" xfId="8" applyFont="1" applyBorder="1"/>
    <xf numFmtId="174" fontId="0" fillId="0" borderId="0" xfId="1" applyNumberFormat="1" applyFont="1"/>
    <xf numFmtId="0" fontId="0" fillId="0" borderId="0" xfId="0"/>
    <xf numFmtId="49" fontId="2" fillId="0" borderId="0" xfId="0" applyNumberFormat="1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Fill="1" applyBorder="1"/>
    <xf numFmtId="0" fontId="0" fillId="4" borderId="0" xfId="0" applyFill="1"/>
    <xf numFmtId="5" fontId="2" fillId="0" borderId="0" xfId="0" applyNumberFormat="1" applyFont="1" applyFill="1"/>
    <xf numFmtId="10" fontId="2" fillId="0" borderId="0" xfId="0" applyNumberFormat="1" applyFont="1" applyFill="1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2" fillId="0" borderId="0" xfId="0" applyNumberFormat="1" applyFont="1" applyAlignment="1">
      <alignment horizontal="center"/>
    </xf>
    <xf numFmtId="49" fontId="2" fillId="0" borderId="0" xfId="8" applyNumberFormat="1" applyFont="1" applyBorder="1" applyAlignment="1">
      <alignment horizontal="center"/>
    </xf>
    <xf numFmtId="49" fontId="2" fillId="0" borderId="0" xfId="8" applyNumberFormat="1" applyFont="1" applyAlignment="1"/>
    <xf numFmtId="49" fontId="5" fillId="0" borderId="0" xfId="8" applyNumberFormat="1" applyFont="1" applyBorder="1" applyAlignment="1">
      <alignment horizontal="center"/>
    </xf>
    <xf numFmtId="49" fontId="2" fillId="0" borderId="0" xfId="8" applyNumberFormat="1" applyBorder="1" applyAlignment="1"/>
    <xf numFmtId="0" fontId="5" fillId="0" borderId="2" xfId="8" applyFont="1" applyBorder="1" applyAlignment="1">
      <alignment horizontal="center"/>
    </xf>
    <xf numFmtId="0" fontId="2" fillId="0" borderId="2" xfId="8" applyFont="1" applyBorder="1" applyAlignment="1"/>
    <xf numFmtId="49" fontId="15" fillId="0" borderId="0" xfId="0" applyNumberFormat="1" applyFont="1" applyAlignment="1">
      <alignment horizontal="center"/>
    </xf>
    <xf numFmtId="0" fontId="0" fillId="0" borderId="0" xfId="0" applyAlignment="1"/>
    <xf numFmtId="49" fontId="5" fillId="0" borderId="0" xfId="0" applyNumberFormat="1" applyFont="1" applyAlignment="1">
      <alignment horizontal="center"/>
    </xf>
  </cellXfs>
  <cellStyles count="32">
    <cellStyle name="Comma" xfId="1" builtinId="3"/>
    <cellStyle name="Comma 2" xfId="14"/>
    <cellStyle name="Comma 2 2" xfId="16"/>
    <cellStyle name="Comma 3" xfId="17"/>
    <cellStyle name="Comma 4" xfId="18"/>
    <cellStyle name="Currency" xfId="2" builtinId="4"/>
    <cellStyle name="Currency 2" xfId="15"/>
    <cellStyle name="Currency 2 2" xfId="19"/>
    <cellStyle name="Currency 3" xfId="20"/>
    <cellStyle name="Normal" xfId="0" builtinId="0"/>
    <cellStyle name="Normal 2" xfId="8"/>
    <cellStyle name="Normal 2 2" xfId="21"/>
    <cellStyle name="Normal 3" xfId="13"/>
    <cellStyle name="Normal 4" xfId="22"/>
    <cellStyle name="Normal 5" xfId="23"/>
    <cellStyle name="Normal 6" xfId="31"/>
    <cellStyle name="Normal_Accts Rec Financing" xfId="3"/>
    <cellStyle name="Normal_Detail_1" xfId="4"/>
    <cellStyle name="Normal_Sheet1" xfId="5"/>
    <cellStyle name="Normal_Sheet3" xfId="6"/>
    <cellStyle name="Percent" xfId="7" builtinId="5"/>
    <cellStyle name="Percent 2" xfId="24"/>
    <cellStyle name="Percent 3" xfId="25"/>
    <cellStyle name="PSChar" xfId="9"/>
    <cellStyle name="PSChar 2" xfId="26"/>
    <cellStyle name="PSDate" xfId="27"/>
    <cellStyle name="PSDec" xfId="10"/>
    <cellStyle name="PSDec 2" xfId="28"/>
    <cellStyle name="PSHeading" xfId="11"/>
    <cellStyle name="PSHeading 2" xfId="29"/>
    <cellStyle name="PSInt" xfId="12"/>
    <cellStyle name="PSSpacer" xfId="3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7"/>
  <sheetViews>
    <sheetView zoomScale="80" zoomScaleNormal="80" workbookViewId="0">
      <selection activeCell="G13" sqref="G13"/>
    </sheetView>
  </sheetViews>
  <sheetFormatPr defaultRowHeight="13.2" x14ac:dyDescent="0.25"/>
  <cols>
    <col min="1" max="1" width="5.6640625" customWidth="1"/>
    <col min="2" max="2" width="3.33203125" bestFit="1" customWidth="1"/>
    <col min="3" max="3" width="28.6640625" customWidth="1"/>
    <col min="4" max="4" width="15.5546875" bestFit="1" customWidth="1"/>
    <col min="5" max="5" width="2" bestFit="1" customWidth="1"/>
    <col min="6" max="7" width="11" customWidth="1"/>
    <col min="8" max="8" width="2" bestFit="1" customWidth="1"/>
    <col min="9" max="9" width="11" customWidth="1"/>
    <col min="10" max="10" width="2.33203125" customWidth="1"/>
  </cols>
  <sheetData>
    <row r="1" spans="2:9" x14ac:dyDescent="0.25">
      <c r="B1" s="200" t="s">
        <v>0</v>
      </c>
      <c r="C1" s="200"/>
      <c r="D1" s="200"/>
      <c r="E1" s="200"/>
      <c r="F1" s="200"/>
      <c r="G1" s="200"/>
      <c r="H1" s="200"/>
      <c r="I1" s="200"/>
    </row>
    <row r="2" spans="2:9" x14ac:dyDescent="0.25">
      <c r="B2" s="200" t="s">
        <v>1</v>
      </c>
      <c r="C2" s="201"/>
      <c r="D2" s="201"/>
      <c r="E2" s="201"/>
      <c r="F2" s="201"/>
      <c r="G2" s="201"/>
      <c r="H2" s="201"/>
      <c r="I2" s="201"/>
    </row>
    <row r="3" spans="2:9" x14ac:dyDescent="0.25">
      <c r="B3" s="200" t="s">
        <v>174</v>
      </c>
      <c r="C3" s="201"/>
      <c r="D3" s="201"/>
      <c r="E3" s="201"/>
      <c r="F3" s="201"/>
      <c r="G3" s="201"/>
      <c r="H3" s="201"/>
      <c r="I3" s="201"/>
    </row>
    <row r="4" spans="2:9" x14ac:dyDescent="0.25">
      <c r="B4" s="2"/>
      <c r="C4" s="2"/>
      <c r="D4" s="2"/>
      <c r="E4" s="2"/>
      <c r="F4" s="2"/>
      <c r="G4" s="2"/>
      <c r="H4" s="2"/>
      <c r="I4" s="2"/>
    </row>
    <row r="5" spans="2:9" x14ac:dyDescent="0.25">
      <c r="B5" s="2"/>
      <c r="C5" s="2"/>
      <c r="D5" s="2"/>
      <c r="E5" s="2"/>
      <c r="F5" s="2"/>
      <c r="G5" s="2"/>
      <c r="H5" s="2"/>
      <c r="I5" s="2" t="s">
        <v>12</v>
      </c>
    </row>
    <row r="6" spans="2:9" x14ac:dyDescent="0.25">
      <c r="B6" s="2"/>
      <c r="C6" s="2"/>
      <c r="D6" s="2"/>
      <c r="E6" s="2"/>
      <c r="F6" s="2" t="s">
        <v>6</v>
      </c>
      <c r="G6" s="2" t="s">
        <v>9</v>
      </c>
      <c r="H6" s="2"/>
      <c r="I6" s="2" t="s">
        <v>13</v>
      </c>
    </row>
    <row r="7" spans="2:9" x14ac:dyDescent="0.25">
      <c r="B7" s="2" t="s">
        <v>2</v>
      </c>
      <c r="C7" s="2"/>
      <c r="D7" s="2"/>
      <c r="E7" s="2"/>
      <c r="F7" s="2" t="s">
        <v>7</v>
      </c>
      <c r="G7" s="2" t="s">
        <v>10</v>
      </c>
      <c r="H7" s="2"/>
      <c r="I7" s="2" t="s">
        <v>9</v>
      </c>
    </row>
    <row r="8" spans="2:9" x14ac:dyDescent="0.25">
      <c r="B8" s="3" t="s">
        <v>3</v>
      </c>
      <c r="C8" s="3" t="s">
        <v>4</v>
      </c>
      <c r="D8" s="3" t="s">
        <v>5</v>
      </c>
      <c r="E8" s="3"/>
      <c r="F8" s="3" t="s">
        <v>8</v>
      </c>
      <c r="G8" s="3" t="s">
        <v>11</v>
      </c>
      <c r="H8" s="3"/>
      <c r="I8" s="3" t="s">
        <v>14</v>
      </c>
    </row>
    <row r="9" spans="2:9" x14ac:dyDescent="0.25">
      <c r="B9" s="33" t="s">
        <v>15</v>
      </c>
      <c r="C9" s="33" t="s">
        <v>16</v>
      </c>
      <c r="D9" s="33" t="s">
        <v>17</v>
      </c>
      <c r="E9" s="33"/>
      <c r="F9" s="33" t="s">
        <v>18</v>
      </c>
      <c r="G9" s="33" t="s">
        <v>19</v>
      </c>
      <c r="H9" s="33"/>
      <c r="I9" s="33" t="s">
        <v>20</v>
      </c>
    </row>
    <row r="11" spans="2:9" x14ac:dyDescent="0.25">
      <c r="B11" s="2">
        <v>1</v>
      </c>
      <c r="C11" t="s">
        <v>21</v>
      </c>
      <c r="D11" s="94">
        <f>'Effective Cost of LTD 10 31 13'!N25</f>
        <v>550000000</v>
      </c>
      <c r="E11" s="2" t="s">
        <v>24</v>
      </c>
      <c r="F11" s="99">
        <f>D11/$D$16</f>
        <v>0.51527274709862236</v>
      </c>
      <c r="G11" s="1">
        <f>'Effective Cost of LTD 10 31 13'!Q25/100</f>
        <v>6.4837157679292018E-2</v>
      </c>
      <c r="H11" s="1"/>
      <c r="I11" s="1">
        <f>ROUND(F11*G11,4)</f>
        <v>3.3399999999999999E-2</v>
      </c>
    </row>
    <row r="12" spans="2:9" x14ac:dyDescent="0.25">
      <c r="B12" s="2">
        <f>+B11+1</f>
        <v>2</v>
      </c>
      <c r="C12" t="s">
        <v>22</v>
      </c>
      <c r="D12" s="94">
        <f>'S T Debt Balance'!H30</f>
        <v>0</v>
      </c>
      <c r="E12" s="2" t="s">
        <v>24</v>
      </c>
      <c r="F12" s="99">
        <f>D12/$D$16</f>
        <v>0</v>
      </c>
      <c r="G12" s="1">
        <f>'S T Debt Cost Rate'!G377</f>
        <v>3.8224518604801174E-3</v>
      </c>
      <c r="H12" s="1" t="s">
        <v>25</v>
      </c>
      <c r="I12" s="1">
        <f>ROUND(F12*G12,4)</f>
        <v>0</v>
      </c>
    </row>
    <row r="13" spans="2:9" x14ac:dyDescent="0.25">
      <c r="B13" s="2">
        <f>+B12+1</f>
        <v>3</v>
      </c>
      <c r="C13" t="s">
        <v>105</v>
      </c>
      <c r="D13" s="94">
        <f>'Accts Rec Financing'!E413</f>
        <v>45678560.775782786</v>
      </c>
      <c r="E13" s="2" t="s">
        <v>198</v>
      </c>
      <c r="F13" s="99">
        <f>D13/$D$16</f>
        <v>4.2794395444452682E-2</v>
      </c>
      <c r="G13" s="1">
        <f>'Accts Rec Financing'!M409</f>
        <v>1.1188991970046098E-2</v>
      </c>
      <c r="H13" s="1"/>
      <c r="I13" s="1">
        <f>ROUND(F13*G13,4)</f>
        <v>5.0000000000000001E-4</v>
      </c>
    </row>
    <row r="14" spans="2:9" x14ac:dyDescent="0.25">
      <c r="B14" s="2">
        <f>+B13+1</f>
        <v>4</v>
      </c>
      <c r="C14" s="5" t="s">
        <v>23</v>
      </c>
      <c r="D14" s="102">
        <v>471717305</v>
      </c>
      <c r="E14" s="2" t="s">
        <v>24</v>
      </c>
      <c r="F14" s="101">
        <f>D14/$D$16</f>
        <v>0.4419328574569249</v>
      </c>
      <c r="G14" s="97">
        <v>0.105</v>
      </c>
      <c r="H14" s="2"/>
      <c r="I14" s="103">
        <f>ROUND(F14*G14,4)</f>
        <v>4.6399999999999997E-2</v>
      </c>
    </row>
    <row r="15" spans="2:9" x14ac:dyDescent="0.25">
      <c r="B15" s="2"/>
      <c r="C15" s="5"/>
      <c r="D15" s="6"/>
      <c r="F15" s="100"/>
      <c r="G15" s="97"/>
      <c r="H15" s="97"/>
      <c r="I15" s="7"/>
    </row>
    <row r="16" spans="2:9" x14ac:dyDescent="0.25">
      <c r="B16" s="2">
        <f>+B14+1</f>
        <v>5</v>
      </c>
      <c r="C16" t="s">
        <v>8</v>
      </c>
      <c r="D16" s="94">
        <f>SUM(D11:D14)</f>
        <v>1067395865.7757828</v>
      </c>
      <c r="F16" s="99">
        <f>SUM(F11:F14)</f>
        <v>0.99999999999999989</v>
      </c>
      <c r="I16" s="4">
        <f>SUM(I11:I14)</f>
        <v>8.0299999999999996E-2</v>
      </c>
    </row>
    <row r="19" spans="2:4" x14ac:dyDescent="0.25">
      <c r="B19" s="2" t="s">
        <v>24</v>
      </c>
      <c r="C19" s="140" t="s">
        <v>176</v>
      </c>
    </row>
    <row r="20" spans="2:4" x14ac:dyDescent="0.25">
      <c r="B20" s="2" t="s">
        <v>25</v>
      </c>
      <c r="C20" s="140" t="s">
        <v>177</v>
      </c>
    </row>
    <row r="21" spans="2:4" x14ac:dyDescent="0.25">
      <c r="B21" s="2" t="s">
        <v>198</v>
      </c>
      <c r="C21" s="193" t="s">
        <v>199</v>
      </c>
    </row>
    <row r="27" spans="2:4" x14ac:dyDescent="0.25">
      <c r="D27" s="94"/>
    </row>
  </sheetData>
  <mergeCells count="3">
    <mergeCell ref="B1:I1"/>
    <mergeCell ref="B2:I2"/>
    <mergeCell ref="B3:I3"/>
  </mergeCells>
  <phoneticPr fontId="4" type="noConversion"/>
  <printOptions horizontalCentered="1"/>
  <pageMargins left="0" right="0" top="2" bottom="0.5" header="0.25" footer="0"/>
  <pageSetup scale="110" orientation="portrait" r:id="rId1"/>
  <headerFooter alignWithMargins="0">
    <oddHeader xml:space="preserve">&amp;C
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"/>
  <sheetViews>
    <sheetView topLeftCell="A2" zoomScale="80" zoomScaleNormal="80" workbookViewId="0">
      <selection activeCell="B9" sqref="B9"/>
    </sheetView>
  </sheetViews>
  <sheetFormatPr defaultRowHeight="13.2" x14ac:dyDescent="0.25"/>
  <cols>
    <col min="4" max="5" width="11.109375" bestFit="1" customWidth="1"/>
    <col min="6" max="6" width="10.5546875" customWidth="1"/>
    <col min="7" max="7" width="15.109375" bestFit="1" customWidth="1"/>
    <col min="8" max="8" width="13" customWidth="1"/>
    <col min="9" max="9" width="11.5546875" bestFit="1" customWidth="1"/>
    <col min="10" max="10" width="0.44140625" customWidth="1"/>
    <col min="11" max="11" width="14" bestFit="1" customWidth="1"/>
    <col min="12" max="13" width="11.109375" customWidth="1"/>
    <col min="14" max="14" width="15.109375" bestFit="1" customWidth="1"/>
    <col min="15" max="15" width="3.109375" customWidth="1"/>
    <col min="16" max="16" width="14.44140625" bestFit="1" customWidth="1"/>
    <col min="17" max="17" width="11.6640625" customWidth="1"/>
    <col min="18" max="18" width="2.33203125" customWidth="1"/>
  </cols>
  <sheetData>
    <row r="1" spans="1:17" x14ac:dyDescent="0.25">
      <c r="H1" s="200" t="s">
        <v>0</v>
      </c>
      <c r="I1" s="202"/>
      <c r="J1" s="202"/>
      <c r="K1" s="202"/>
      <c r="L1" s="202"/>
    </row>
    <row r="2" spans="1:17" x14ac:dyDescent="0.25">
      <c r="H2" s="200" t="s">
        <v>178</v>
      </c>
      <c r="I2" s="202"/>
      <c r="J2" s="202"/>
      <c r="K2" s="202"/>
      <c r="L2" s="202"/>
    </row>
    <row r="3" spans="1:17" x14ac:dyDescent="0.25">
      <c r="H3" s="200" t="s">
        <v>174</v>
      </c>
      <c r="I3" s="202"/>
      <c r="J3" s="202"/>
      <c r="K3" s="202"/>
      <c r="L3" s="202"/>
    </row>
    <row r="4" spans="1:17" x14ac:dyDescent="0.25">
      <c r="H4" s="2"/>
      <c r="I4" s="2"/>
      <c r="J4" s="2"/>
      <c r="K4" s="2"/>
      <c r="L4" s="2"/>
    </row>
    <row r="6" spans="1:17" ht="39.6" x14ac:dyDescent="0.25">
      <c r="A6" s="144" t="s">
        <v>193</v>
      </c>
      <c r="B6" s="141" t="s">
        <v>180</v>
      </c>
      <c r="C6" s="8"/>
      <c r="D6" s="141" t="s">
        <v>181</v>
      </c>
      <c r="E6" s="141" t="s">
        <v>182</v>
      </c>
      <c r="F6" s="141" t="s">
        <v>183</v>
      </c>
      <c r="G6" s="141" t="s">
        <v>184</v>
      </c>
      <c r="H6" s="141" t="s">
        <v>185</v>
      </c>
      <c r="I6" s="141" t="s">
        <v>186</v>
      </c>
      <c r="J6" s="9"/>
      <c r="K6" s="141" t="s">
        <v>187</v>
      </c>
      <c r="L6" s="141" t="s">
        <v>188</v>
      </c>
      <c r="M6" s="141" t="s">
        <v>189</v>
      </c>
      <c r="N6" s="141" t="s">
        <v>190</v>
      </c>
      <c r="O6" s="9"/>
      <c r="P6" s="141" t="s">
        <v>191</v>
      </c>
      <c r="Q6" s="141" t="s">
        <v>192</v>
      </c>
    </row>
    <row r="7" spans="1:17" x14ac:dyDescent="0.25">
      <c r="A7" s="30"/>
      <c r="F7" s="2"/>
      <c r="G7" s="2" t="s">
        <v>26</v>
      </c>
      <c r="H7" s="2" t="s">
        <v>26</v>
      </c>
      <c r="I7" s="2" t="s">
        <v>26</v>
      </c>
      <c r="J7" s="2"/>
      <c r="K7" s="2" t="s">
        <v>26</v>
      </c>
      <c r="L7" s="2" t="s">
        <v>27</v>
      </c>
      <c r="M7" s="2" t="s">
        <v>27</v>
      </c>
      <c r="N7" s="2" t="s">
        <v>26</v>
      </c>
      <c r="O7" s="2"/>
      <c r="P7" s="2" t="s">
        <v>26</v>
      </c>
      <c r="Q7" s="2" t="s">
        <v>27</v>
      </c>
    </row>
    <row r="8" spans="1:17" x14ac:dyDescent="0.25">
      <c r="B8" s="10" t="s">
        <v>200</v>
      </c>
      <c r="C8" s="10"/>
    </row>
    <row r="9" spans="1:17" x14ac:dyDescent="0.25">
      <c r="P9" s="14"/>
    </row>
    <row r="10" spans="1:17" x14ac:dyDescent="0.25">
      <c r="A10" s="143">
        <v>1</v>
      </c>
      <c r="B10" s="4">
        <v>5.2499999999999998E-2</v>
      </c>
      <c r="C10" s="4"/>
      <c r="D10" s="11">
        <v>38022</v>
      </c>
      <c r="E10" s="11">
        <v>42156</v>
      </c>
      <c r="F10" s="12">
        <f>(E10-D10)/365.5</f>
        <v>11.310533515731874</v>
      </c>
      <c r="G10" s="13">
        <v>20000000</v>
      </c>
      <c r="H10" s="23">
        <v>0</v>
      </c>
      <c r="I10" s="23">
        <v>0</v>
      </c>
      <c r="K10" s="14">
        <f>G10-I10+H10</f>
        <v>20000000</v>
      </c>
      <c r="L10" s="16">
        <f>K10/G10*100</f>
        <v>100</v>
      </c>
      <c r="M10" s="192">
        <f>YIELD(D10,E10,B10,L10,100,2)*100</f>
        <v>5.2490796668876714</v>
      </c>
      <c r="N10" s="13">
        <v>20000000</v>
      </c>
      <c r="O10" s="18"/>
      <c r="P10" s="13">
        <f>M10*N10/100</f>
        <v>1049815.9333775344</v>
      </c>
    </row>
    <row r="11" spans="1:17" x14ac:dyDescent="0.25">
      <c r="A11" s="143">
        <f>+A10+1</f>
        <v>2</v>
      </c>
      <c r="B11" s="19" t="s">
        <v>28</v>
      </c>
      <c r="C11" s="19"/>
      <c r="G11" s="20">
        <f>SUM(G10:G10)</f>
        <v>20000000</v>
      </c>
      <c r="M11" s="17"/>
      <c r="N11" s="13">
        <f>SUM(N10:N10)</f>
        <v>20000000</v>
      </c>
      <c r="O11" s="18"/>
      <c r="P11" s="13">
        <f>SUM(P10:P10)</f>
        <v>1049815.9333775344</v>
      </c>
    </row>
    <row r="12" spans="1:17" x14ac:dyDescent="0.25">
      <c r="M12" s="17" t="s">
        <v>29</v>
      </c>
      <c r="P12" s="14"/>
    </row>
    <row r="13" spans="1:17" x14ac:dyDescent="0.25">
      <c r="B13" s="10" t="s">
        <v>30</v>
      </c>
      <c r="M13" s="17"/>
      <c r="P13" s="14"/>
    </row>
    <row r="14" spans="1:17" x14ac:dyDescent="0.25">
      <c r="A14" s="143">
        <f>+A11+1</f>
        <v>3</v>
      </c>
      <c r="B14" s="21">
        <v>5.6250000000000001E-2</v>
      </c>
      <c r="D14" s="11">
        <v>37785</v>
      </c>
      <c r="E14" s="11">
        <v>48549</v>
      </c>
      <c r="F14" s="22">
        <f>(E14-D14)/365.5</f>
        <v>29.450068399452803</v>
      </c>
      <c r="G14" s="14">
        <v>75000000</v>
      </c>
      <c r="H14" s="14">
        <v>-656250</v>
      </c>
      <c r="I14" s="14">
        <v>736575</v>
      </c>
      <c r="K14" s="14">
        <f>G14+H14-I14</f>
        <v>73607175</v>
      </c>
      <c r="L14" s="16">
        <f>K14/G14*100</f>
        <v>98.142899999999997</v>
      </c>
      <c r="M14" s="192">
        <f>YIELD(D14,E14,B14,L14,100,2)*100</f>
        <v>5.7564492167526762</v>
      </c>
      <c r="N14" s="14">
        <v>75000000</v>
      </c>
      <c r="P14" s="14">
        <f>M14*N14/100</f>
        <v>4317336.9125645068</v>
      </c>
    </row>
    <row r="15" spans="1:17" x14ac:dyDescent="0.25">
      <c r="A15" s="143">
        <f>+A14+1</f>
        <v>4</v>
      </c>
      <c r="B15" s="21">
        <v>0.06</v>
      </c>
      <c r="D15" s="11">
        <v>39336</v>
      </c>
      <c r="E15" s="11">
        <v>42993</v>
      </c>
      <c r="F15" s="22">
        <f>(E15-D15)/365.5</f>
        <v>10.005471956224349</v>
      </c>
      <c r="G15" s="14">
        <v>325000000</v>
      </c>
      <c r="H15" s="14">
        <v>-1667250</v>
      </c>
      <c r="I15" s="14">
        <v>2271750</v>
      </c>
      <c r="K15" s="14">
        <f>G15+H15-I15</f>
        <v>321061000</v>
      </c>
      <c r="L15" s="16">
        <f>K15/G15*100</f>
        <v>98.787999999999997</v>
      </c>
      <c r="M15" s="192">
        <f>YIELD(D15,E15,B15,L15,100,2)*100</f>
        <v>6.1639008545599179</v>
      </c>
      <c r="N15" s="18">
        <v>325000000</v>
      </c>
      <c r="P15" s="18">
        <f>M15*N15/100</f>
        <v>20032677.777319733</v>
      </c>
    </row>
    <row r="16" spans="1:17" x14ac:dyDescent="0.25">
      <c r="A16" s="143">
        <f t="shared" ref="A16:A19" si="0">+A15+1</f>
        <v>5</v>
      </c>
      <c r="B16" s="21">
        <v>7.2499999999999995E-2</v>
      </c>
      <c r="D16" s="11">
        <v>39982</v>
      </c>
      <c r="E16" s="11">
        <v>44365</v>
      </c>
      <c r="F16" s="22">
        <f>(E16-D16)/365.5</f>
        <v>11.991792065663475</v>
      </c>
      <c r="G16" s="14">
        <v>40000000</v>
      </c>
      <c r="H16" s="23">
        <v>0</v>
      </c>
      <c r="I16" s="23">
        <v>217919.03</v>
      </c>
      <c r="K16" s="14">
        <f>G16+H16-I16</f>
        <v>39782080.969999999</v>
      </c>
      <c r="L16" s="16">
        <f>K16/G16*100</f>
        <v>99.455202424999996</v>
      </c>
      <c r="M16" s="192">
        <f>YIELD(D16,E16,B16,L16,100,2)*100</f>
        <v>7.3189936711480081</v>
      </c>
      <c r="N16" s="18">
        <v>40000000</v>
      </c>
      <c r="P16" s="18">
        <f>M16*N16/100</f>
        <v>2927597.4684592034</v>
      </c>
    </row>
    <row r="17" spans="1:17" x14ac:dyDescent="0.25">
      <c r="A17" s="143">
        <f t="shared" si="0"/>
        <v>6</v>
      </c>
      <c r="B17" s="21">
        <v>8.0299999999999996E-2</v>
      </c>
      <c r="D17" s="11">
        <v>39982</v>
      </c>
      <c r="E17" s="11">
        <v>47287</v>
      </c>
      <c r="F17" s="22">
        <f>(E17-D17)/365.5</f>
        <v>19.986320109439124</v>
      </c>
      <c r="G17" s="14">
        <v>30000000</v>
      </c>
      <c r="H17" s="23">
        <v>0</v>
      </c>
      <c r="I17" s="23">
        <v>163439.26999999999</v>
      </c>
      <c r="K17" s="14">
        <f>G17+H17-I17</f>
        <v>29836560.73</v>
      </c>
      <c r="L17" s="16">
        <f>K17/G17*100</f>
        <v>99.455202433333341</v>
      </c>
      <c r="M17" s="192">
        <f>YIELD(D17,E17,B17,L17,100,2)*100</f>
        <v>8.0854004446428913</v>
      </c>
      <c r="N17" s="18">
        <v>30000000</v>
      </c>
      <c r="P17" s="18">
        <f>M17*N17/100</f>
        <v>2425620.1333928676</v>
      </c>
    </row>
    <row r="18" spans="1:17" x14ac:dyDescent="0.25">
      <c r="A18" s="143">
        <f t="shared" si="0"/>
        <v>7</v>
      </c>
      <c r="B18" s="21">
        <v>8.1299999999999997E-2</v>
      </c>
      <c r="D18" s="11">
        <v>39982</v>
      </c>
      <c r="E18" s="11">
        <v>50939</v>
      </c>
      <c r="F18" s="22">
        <f>(E18-D18)/365.5</f>
        <v>29.978112175102599</v>
      </c>
      <c r="G18" s="14">
        <v>60000000</v>
      </c>
      <c r="H18" s="23">
        <v>0</v>
      </c>
      <c r="I18" s="23">
        <v>326878.53000000003</v>
      </c>
      <c r="K18" s="14">
        <f>G18+H18-I18</f>
        <v>59673121.469999999</v>
      </c>
      <c r="L18" s="16">
        <f>K18/G18*100</f>
        <v>99.455202450000002</v>
      </c>
      <c r="M18" s="192">
        <f>YIELD(D18,E18,B18,L18,100,2)*100</f>
        <v>8.1789808308279497</v>
      </c>
      <c r="N18" s="18">
        <v>60000000</v>
      </c>
      <c r="P18" s="18">
        <f>M18*N18/100</f>
        <v>4907388.4984967699</v>
      </c>
    </row>
    <row r="19" spans="1:17" x14ac:dyDescent="0.25">
      <c r="A19" s="143">
        <f t="shared" si="0"/>
        <v>8</v>
      </c>
      <c r="B19" s="19" t="s">
        <v>28</v>
      </c>
      <c r="G19" s="20">
        <f>SUM(G14:G18)</f>
        <v>530000000</v>
      </c>
      <c r="H19" s="14"/>
      <c r="I19" s="14"/>
      <c r="M19" s="17"/>
      <c r="N19" s="20">
        <f>SUM(N14:N18)</f>
        <v>530000000</v>
      </c>
      <c r="P19" s="20">
        <f>SUM(P14:P18)</f>
        <v>34610620.790233076</v>
      </c>
    </row>
    <row r="20" spans="1:17" x14ac:dyDescent="0.25">
      <c r="M20" s="17" t="s">
        <v>29</v>
      </c>
      <c r="P20" s="14"/>
    </row>
    <row r="21" spans="1:17" ht="13.8" thickBot="1" x14ac:dyDescent="0.3">
      <c r="A21" s="143">
        <f>+A19+1</f>
        <v>9</v>
      </c>
      <c r="B21" s="26" t="s">
        <v>8</v>
      </c>
      <c r="G21" s="27">
        <f>+G11+G19</f>
        <v>550000000</v>
      </c>
      <c r="N21" s="15"/>
      <c r="O21" s="15"/>
      <c r="P21" s="14"/>
    </row>
    <row r="22" spans="1:17" x14ac:dyDescent="0.25">
      <c r="N22" s="15"/>
      <c r="O22" s="15"/>
      <c r="P22" s="14"/>
    </row>
    <row r="23" spans="1:17" x14ac:dyDescent="0.25">
      <c r="A23" s="143">
        <f>+A21+1</f>
        <v>10</v>
      </c>
      <c r="B23" t="s">
        <v>31</v>
      </c>
      <c r="O23" s="15"/>
      <c r="P23" s="23">
        <v>0</v>
      </c>
    </row>
    <row r="24" spans="1:17" x14ac:dyDescent="0.25">
      <c r="A24" s="143"/>
      <c r="N24" s="15"/>
      <c r="O24" s="15"/>
      <c r="P24" s="14"/>
    </row>
    <row r="25" spans="1:17" ht="13.8" thickBot="1" x14ac:dyDescent="0.3">
      <c r="A25" s="143">
        <f>+A23+1</f>
        <v>11</v>
      </c>
      <c r="B25" s="140" t="s">
        <v>179</v>
      </c>
      <c r="N25" s="24">
        <f>N19+N11</f>
        <v>550000000</v>
      </c>
      <c r="O25" s="15"/>
      <c r="P25" s="113">
        <f>P19+P11+P23</f>
        <v>35660436.72361061</v>
      </c>
      <c r="Q25" s="25">
        <f>+P25/N25*100</f>
        <v>6.4837157679292021</v>
      </c>
    </row>
    <row r="26" spans="1:17" ht="13.8" thickTop="1" x14ac:dyDescent="0.25">
      <c r="L26" t="s">
        <v>29</v>
      </c>
      <c r="P26" s="14"/>
    </row>
    <row r="28" spans="1:17" x14ac:dyDescent="0.25">
      <c r="B28" t="s">
        <v>29</v>
      </c>
    </row>
    <row r="29" spans="1:17" x14ac:dyDescent="0.25">
      <c r="B29" t="s">
        <v>139</v>
      </c>
    </row>
  </sheetData>
  <mergeCells count="3">
    <mergeCell ref="H1:L1"/>
    <mergeCell ref="H2:L2"/>
    <mergeCell ref="H3:L3"/>
  </mergeCells>
  <phoneticPr fontId="0" type="noConversion"/>
  <pageMargins left="0.48" right="0" top="1.44" bottom="0.5" header="0.6" footer="0"/>
  <pageSetup scale="74" orientation="landscape" r:id="rId1"/>
  <headerFooter alignWithMargins="0">
    <oddHeader xml:space="preserve">&amp;R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view="pageBreakPreview" zoomScale="60" zoomScaleNormal="80" workbookViewId="0">
      <selection activeCell="M19" sqref="M19"/>
    </sheetView>
  </sheetViews>
  <sheetFormatPr defaultRowHeight="13.2" x14ac:dyDescent="0.25"/>
  <cols>
    <col min="1" max="1" width="7.6640625" style="2" customWidth="1"/>
    <col min="2" max="2" width="10" style="28" bestFit="1" customWidth="1"/>
    <col min="3" max="3" width="8.6640625" style="2" customWidth="1"/>
    <col min="4" max="4" width="10.6640625" bestFit="1" customWidth="1"/>
    <col min="7" max="7" width="12.44140625" customWidth="1"/>
    <col min="8" max="8" width="15.6640625" customWidth="1"/>
    <col min="9" max="9" width="2.33203125" customWidth="1"/>
  </cols>
  <sheetData>
    <row r="1" spans="1:8" x14ac:dyDescent="0.25">
      <c r="A1" s="203" t="s">
        <v>0</v>
      </c>
      <c r="B1" s="203"/>
      <c r="C1" s="203"/>
      <c r="D1" s="203"/>
      <c r="E1" s="203"/>
      <c r="F1" s="203"/>
      <c r="G1" s="203"/>
      <c r="H1" s="203"/>
    </row>
    <row r="2" spans="1:8" x14ac:dyDescent="0.25">
      <c r="A2" s="203" t="s">
        <v>48</v>
      </c>
      <c r="B2" s="203"/>
      <c r="C2" s="203"/>
      <c r="D2" s="203"/>
      <c r="E2" s="203"/>
      <c r="F2" s="203"/>
      <c r="G2" s="203"/>
      <c r="H2" s="203"/>
    </row>
    <row r="3" spans="1:8" x14ac:dyDescent="0.25">
      <c r="A3" s="204" t="s">
        <v>175</v>
      </c>
      <c r="B3" s="203"/>
      <c r="C3" s="203"/>
      <c r="D3" s="203"/>
      <c r="E3" s="203"/>
      <c r="F3" s="203"/>
      <c r="G3" s="203"/>
      <c r="H3" s="203"/>
    </row>
    <row r="5" spans="1:8" ht="52.8" x14ac:dyDescent="0.25">
      <c r="A5" s="145" t="s">
        <v>32</v>
      </c>
      <c r="B5" s="146" t="s">
        <v>33</v>
      </c>
      <c r="C5" s="146" t="s">
        <v>34</v>
      </c>
      <c r="D5" s="147"/>
      <c r="E5" s="147"/>
      <c r="F5" s="147"/>
      <c r="G5" s="147"/>
      <c r="H5" s="145" t="s">
        <v>47</v>
      </c>
    </row>
    <row r="6" spans="1:8" x14ac:dyDescent="0.25">
      <c r="A6" s="139" t="s">
        <v>15</v>
      </c>
      <c r="B6" s="139" t="s">
        <v>16</v>
      </c>
      <c r="C6" s="139" t="s">
        <v>17</v>
      </c>
      <c r="D6" s="5"/>
      <c r="E6" s="5"/>
      <c r="F6" s="5"/>
      <c r="G6" s="5"/>
      <c r="H6" s="139" t="s">
        <v>18</v>
      </c>
    </row>
    <row r="7" spans="1:8" x14ac:dyDescent="0.25">
      <c r="H7" s="14"/>
    </row>
    <row r="8" spans="1:8" x14ac:dyDescent="0.25">
      <c r="A8" s="2">
        <v>1</v>
      </c>
      <c r="B8" s="142" t="s">
        <v>41</v>
      </c>
      <c r="C8" s="2">
        <v>2012</v>
      </c>
      <c r="H8" s="14">
        <v>0</v>
      </c>
    </row>
    <row r="9" spans="1:8" x14ac:dyDescent="0.25">
      <c r="H9" s="14"/>
    </row>
    <row r="10" spans="1:8" x14ac:dyDescent="0.25">
      <c r="A10" s="2">
        <f>+A8+1</f>
        <v>2</v>
      </c>
      <c r="B10" s="28" t="s">
        <v>42</v>
      </c>
      <c r="C10" s="2">
        <v>2012</v>
      </c>
      <c r="H10" s="14">
        <v>13358855.630000001</v>
      </c>
    </row>
    <row r="11" spans="1:8" x14ac:dyDescent="0.25">
      <c r="H11" s="14"/>
    </row>
    <row r="12" spans="1:8" x14ac:dyDescent="0.25">
      <c r="A12" s="2">
        <f>+A10+1</f>
        <v>3</v>
      </c>
      <c r="B12" s="28" t="s">
        <v>43</v>
      </c>
      <c r="C12" s="2">
        <v>2013</v>
      </c>
      <c r="H12" s="14">
        <v>16278255.16</v>
      </c>
    </row>
    <row r="14" spans="1:8" x14ac:dyDescent="0.25">
      <c r="A14" s="2">
        <f>+A12+1</f>
        <v>4</v>
      </c>
      <c r="B14" s="28" t="s">
        <v>44</v>
      </c>
      <c r="C14" s="138">
        <v>2013</v>
      </c>
      <c r="H14" s="14">
        <v>7643550.21</v>
      </c>
    </row>
    <row r="16" spans="1:8" x14ac:dyDescent="0.25">
      <c r="A16" s="2">
        <f>+A14+1</f>
        <v>5</v>
      </c>
      <c r="B16" s="28" t="s">
        <v>45</v>
      </c>
      <c r="C16" s="138">
        <v>2013</v>
      </c>
      <c r="H16" s="14">
        <v>11039249.93</v>
      </c>
    </row>
    <row r="18" spans="1:8" x14ac:dyDescent="0.25">
      <c r="A18" s="2">
        <f>+A16+1</f>
        <v>6</v>
      </c>
      <c r="B18" s="28" t="s">
        <v>46</v>
      </c>
      <c r="C18" s="138">
        <v>2013</v>
      </c>
      <c r="H18" s="14">
        <v>0</v>
      </c>
    </row>
    <row r="20" spans="1:8" x14ac:dyDescent="0.25">
      <c r="A20" s="2">
        <f>+A18+1</f>
        <v>7</v>
      </c>
      <c r="B20" s="142" t="s">
        <v>35</v>
      </c>
      <c r="C20" s="138">
        <v>2013</v>
      </c>
      <c r="H20" s="14">
        <v>0</v>
      </c>
    </row>
    <row r="22" spans="1:8" x14ac:dyDescent="0.25">
      <c r="A22" s="2">
        <f>+A20+1</f>
        <v>8</v>
      </c>
      <c r="B22" s="142" t="s">
        <v>36</v>
      </c>
      <c r="C22" s="138">
        <v>2013</v>
      </c>
      <c r="H22" s="14">
        <v>0</v>
      </c>
    </row>
    <row r="23" spans="1:8" x14ac:dyDescent="0.25">
      <c r="H23" s="28"/>
    </row>
    <row r="24" spans="1:8" x14ac:dyDescent="0.25">
      <c r="A24" s="2">
        <f>A22+1</f>
        <v>9</v>
      </c>
      <c r="B24" s="142" t="s">
        <v>37</v>
      </c>
      <c r="C24" s="2">
        <v>2013</v>
      </c>
      <c r="H24" s="14">
        <v>0</v>
      </c>
    </row>
    <row r="25" spans="1:8" x14ac:dyDescent="0.25">
      <c r="H25" s="28"/>
    </row>
    <row r="26" spans="1:8" x14ac:dyDescent="0.25">
      <c r="A26" s="2">
        <f>+A24+1</f>
        <v>10</v>
      </c>
      <c r="B26" s="142" t="s">
        <v>38</v>
      </c>
      <c r="C26" s="2">
        <v>2013</v>
      </c>
      <c r="H26" s="14">
        <v>0</v>
      </c>
    </row>
    <row r="27" spans="1:8" x14ac:dyDescent="0.25">
      <c r="H27" s="28"/>
    </row>
    <row r="28" spans="1:8" x14ac:dyDescent="0.25">
      <c r="A28" s="2">
        <f>+A26+1</f>
        <v>11</v>
      </c>
      <c r="B28" s="142" t="s">
        <v>39</v>
      </c>
      <c r="C28" s="2">
        <v>2013</v>
      </c>
      <c r="H28" s="14">
        <v>0</v>
      </c>
    </row>
    <row r="30" spans="1:8" x14ac:dyDescent="0.25">
      <c r="A30" s="2">
        <f>+A28+1</f>
        <v>12</v>
      </c>
      <c r="B30" s="142" t="s">
        <v>40</v>
      </c>
      <c r="C30" s="2">
        <v>2013</v>
      </c>
      <c r="H30" s="14">
        <v>0</v>
      </c>
    </row>
  </sheetData>
  <mergeCells count="3">
    <mergeCell ref="A1:H1"/>
    <mergeCell ref="A2:H2"/>
    <mergeCell ref="A3:H3"/>
  </mergeCells>
  <phoneticPr fontId="4" type="noConversion"/>
  <printOptions horizontalCentered="1"/>
  <pageMargins left="0" right="0" top="1.55" bottom="0.5" header="0.25" footer="0"/>
  <pageSetup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5"/>
  <sheetViews>
    <sheetView zoomScale="80" zoomScaleNormal="80" workbookViewId="0">
      <pane ySplit="7" topLeftCell="A55" activePane="bottomLeft" state="frozen"/>
      <selection activeCell="G26" sqref="G26"/>
      <selection pane="bottomLeft" activeCell="K31" sqref="K31"/>
    </sheetView>
  </sheetViews>
  <sheetFormatPr defaultColWidth="18.6640625" defaultRowHeight="13.2" x14ac:dyDescent="0.25"/>
  <cols>
    <col min="1" max="1" width="11.5546875" style="149" bestFit="1" customWidth="1"/>
    <col min="2" max="2" width="2.33203125" style="148" customWidth="1"/>
    <col min="3" max="3" width="12.6640625" style="170" customWidth="1"/>
    <col min="4" max="4" width="18.6640625" style="173" bestFit="1" customWidth="1"/>
    <col min="5" max="5" width="18.6640625" style="166" hidden="1" customWidth="1"/>
    <col min="6" max="6" width="12.6640625" style="166" customWidth="1"/>
    <col min="7" max="7" width="18.6640625" style="166" customWidth="1"/>
    <col min="8" max="8" width="18.109375" style="148" bestFit="1" customWidth="1"/>
    <col min="9" max="9" width="2.33203125" style="148" customWidth="1"/>
    <col min="10" max="16384" width="18.6640625" style="148"/>
  </cols>
  <sheetData>
    <row r="1" spans="1:8" x14ac:dyDescent="0.25">
      <c r="A1" s="205" t="s">
        <v>0</v>
      </c>
      <c r="B1" s="206"/>
      <c r="C1" s="206"/>
      <c r="D1" s="206"/>
      <c r="E1" s="206"/>
      <c r="F1" s="206"/>
      <c r="G1" s="206"/>
      <c r="H1" s="206"/>
    </row>
    <row r="2" spans="1:8" x14ac:dyDescent="0.25">
      <c r="A2" s="205" t="s">
        <v>51</v>
      </c>
      <c r="B2" s="206"/>
      <c r="C2" s="206"/>
      <c r="D2" s="206"/>
      <c r="E2" s="206"/>
      <c r="F2" s="206"/>
      <c r="G2" s="206"/>
      <c r="H2" s="206"/>
    </row>
    <row r="3" spans="1:8" x14ac:dyDescent="0.25">
      <c r="A3" s="205" t="s">
        <v>175</v>
      </c>
      <c r="B3" s="206"/>
      <c r="C3" s="206"/>
      <c r="D3" s="206"/>
      <c r="E3" s="206"/>
      <c r="F3" s="206"/>
      <c r="G3" s="206"/>
      <c r="H3" s="206"/>
    </row>
    <row r="4" spans="1:8" x14ac:dyDescent="0.25">
      <c r="C4" s="150"/>
      <c r="D4" s="151"/>
      <c r="E4" s="150"/>
      <c r="F4" s="150"/>
      <c r="G4" s="150"/>
    </row>
    <row r="6" spans="1:8" ht="39.6" x14ac:dyDescent="0.25">
      <c r="A6" s="152" t="s">
        <v>97</v>
      </c>
      <c r="B6" s="152"/>
      <c r="C6" s="153" t="s">
        <v>49</v>
      </c>
      <c r="D6" s="154" t="s">
        <v>98</v>
      </c>
      <c r="E6" s="155" t="s">
        <v>50</v>
      </c>
      <c r="F6" s="155" t="s">
        <v>99</v>
      </c>
      <c r="G6" s="155" t="s">
        <v>102</v>
      </c>
    </row>
    <row r="7" spans="1:8" x14ac:dyDescent="0.25">
      <c r="C7" s="153"/>
      <c r="D7" s="156"/>
      <c r="E7" s="157"/>
      <c r="F7" s="157"/>
      <c r="G7" s="158"/>
    </row>
    <row r="8" spans="1:8" x14ac:dyDescent="0.25">
      <c r="C8" s="159">
        <v>41214</v>
      </c>
      <c r="D8" s="160"/>
      <c r="E8" s="161"/>
      <c r="F8" s="162">
        <v>0</v>
      </c>
      <c r="G8" s="163">
        <f t="shared" ref="G8:G71" si="0">F8*(D8/$D$377)</f>
        <v>0</v>
      </c>
    </row>
    <row r="9" spans="1:8" x14ac:dyDescent="0.25">
      <c r="C9" s="159">
        <f t="shared" ref="C9:C68" si="1">C8+1</f>
        <v>41215</v>
      </c>
      <c r="D9" s="160"/>
      <c r="E9" s="161"/>
      <c r="F9" s="162">
        <v>0</v>
      </c>
      <c r="G9" s="163">
        <f t="shared" si="0"/>
        <v>0</v>
      </c>
    </row>
    <row r="10" spans="1:8" x14ac:dyDescent="0.25">
      <c r="C10" s="159">
        <f t="shared" si="1"/>
        <v>41216</v>
      </c>
      <c r="D10" s="160"/>
      <c r="E10" s="161"/>
      <c r="F10" s="162">
        <v>0</v>
      </c>
      <c r="G10" s="163">
        <f t="shared" si="0"/>
        <v>0</v>
      </c>
    </row>
    <row r="11" spans="1:8" x14ac:dyDescent="0.25">
      <c r="C11" s="159">
        <f t="shared" si="1"/>
        <v>41217</v>
      </c>
      <c r="D11" s="160"/>
      <c r="E11" s="161"/>
      <c r="F11" s="162">
        <v>0</v>
      </c>
      <c r="G11" s="163">
        <f t="shared" si="0"/>
        <v>0</v>
      </c>
    </row>
    <row r="12" spans="1:8" x14ac:dyDescent="0.25">
      <c r="C12" s="159">
        <f t="shared" si="1"/>
        <v>41218</v>
      </c>
      <c r="D12" s="160"/>
      <c r="E12" s="161"/>
      <c r="F12" s="162">
        <v>0</v>
      </c>
      <c r="G12" s="163">
        <f t="shared" si="0"/>
        <v>0</v>
      </c>
    </row>
    <row r="13" spans="1:8" x14ac:dyDescent="0.25">
      <c r="C13" s="159">
        <f t="shared" si="1"/>
        <v>41219</v>
      </c>
      <c r="D13" s="160"/>
      <c r="E13" s="161"/>
      <c r="F13" s="162">
        <v>0</v>
      </c>
      <c r="G13" s="163">
        <f t="shared" si="0"/>
        <v>0</v>
      </c>
    </row>
    <row r="14" spans="1:8" x14ac:dyDescent="0.25">
      <c r="C14" s="159">
        <f t="shared" si="1"/>
        <v>41220</v>
      </c>
      <c r="D14" s="160"/>
      <c r="E14" s="161"/>
      <c r="F14" s="162">
        <v>0</v>
      </c>
      <c r="G14" s="163">
        <f t="shared" si="0"/>
        <v>0</v>
      </c>
    </row>
    <row r="15" spans="1:8" x14ac:dyDescent="0.25">
      <c r="C15" s="159">
        <f t="shared" si="1"/>
        <v>41221</v>
      </c>
      <c r="D15" s="160"/>
      <c r="E15" s="161"/>
      <c r="F15" s="162">
        <v>0</v>
      </c>
      <c r="G15" s="163">
        <f t="shared" si="0"/>
        <v>0</v>
      </c>
    </row>
    <row r="16" spans="1:8" x14ac:dyDescent="0.25">
      <c r="C16" s="159">
        <f t="shared" si="1"/>
        <v>41222</v>
      </c>
      <c r="D16" s="160"/>
      <c r="E16" s="161"/>
      <c r="F16" s="162">
        <v>0</v>
      </c>
      <c r="G16" s="163">
        <f t="shared" si="0"/>
        <v>0</v>
      </c>
    </row>
    <row r="17" spans="3:7" x14ac:dyDescent="0.25">
      <c r="C17" s="159">
        <f t="shared" si="1"/>
        <v>41223</v>
      </c>
      <c r="D17" s="160"/>
      <c r="E17" s="161"/>
      <c r="F17" s="162">
        <v>0</v>
      </c>
      <c r="G17" s="163">
        <f t="shared" si="0"/>
        <v>0</v>
      </c>
    </row>
    <row r="18" spans="3:7" x14ac:dyDescent="0.25">
      <c r="C18" s="159">
        <f t="shared" si="1"/>
        <v>41224</v>
      </c>
      <c r="D18" s="160"/>
      <c r="E18" s="161"/>
      <c r="F18" s="162">
        <v>0</v>
      </c>
      <c r="G18" s="163">
        <f t="shared" si="0"/>
        <v>0</v>
      </c>
    </row>
    <row r="19" spans="3:7" x14ac:dyDescent="0.25">
      <c r="C19" s="159">
        <f t="shared" si="1"/>
        <v>41225</v>
      </c>
      <c r="D19" s="160"/>
      <c r="E19" s="161"/>
      <c r="F19" s="162">
        <v>0</v>
      </c>
      <c r="G19" s="163">
        <f t="shared" si="0"/>
        <v>0</v>
      </c>
    </row>
    <row r="20" spans="3:7" x14ac:dyDescent="0.25">
      <c r="C20" s="159">
        <f t="shared" si="1"/>
        <v>41226</v>
      </c>
      <c r="D20" s="160"/>
      <c r="E20" s="161"/>
      <c r="F20" s="162">
        <v>0</v>
      </c>
      <c r="G20" s="163">
        <f t="shared" si="0"/>
        <v>0</v>
      </c>
    </row>
    <row r="21" spans="3:7" x14ac:dyDescent="0.25">
      <c r="C21" s="159">
        <f t="shared" si="1"/>
        <v>41227</v>
      </c>
      <c r="D21" s="160"/>
      <c r="E21" s="161"/>
      <c r="F21" s="162">
        <v>0</v>
      </c>
      <c r="G21" s="163">
        <f t="shared" si="0"/>
        <v>0</v>
      </c>
    </row>
    <row r="22" spans="3:7" x14ac:dyDescent="0.25">
      <c r="C22" s="159">
        <f t="shared" si="1"/>
        <v>41228</v>
      </c>
      <c r="D22" s="160"/>
      <c r="E22" s="161"/>
      <c r="F22" s="162">
        <v>0</v>
      </c>
      <c r="G22" s="163">
        <f t="shared" si="0"/>
        <v>0</v>
      </c>
    </row>
    <row r="23" spans="3:7" x14ac:dyDescent="0.25">
      <c r="C23" s="159">
        <f t="shared" si="1"/>
        <v>41229</v>
      </c>
      <c r="D23" s="160"/>
      <c r="E23" s="161"/>
      <c r="F23" s="162">
        <v>0</v>
      </c>
      <c r="G23" s="163">
        <f t="shared" si="0"/>
        <v>0</v>
      </c>
    </row>
    <row r="24" spans="3:7" x14ac:dyDescent="0.25">
      <c r="C24" s="159">
        <f t="shared" si="1"/>
        <v>41230</v>
      </c>
      <c r="D24" s="160"/>
      <c r="E24" s="161"/>
      <c r="F24" s="162">
        <v>0</v>
      </c>
      <c r="G24" s="163">
        <f t="shared" si="0"/>
        <v>0</v>
      </c>
    </row>
    <row r="25" spans="3:7" x14ac:dyDescent="0.25">
      <c r="C25" s="159">
        <f t="shared" si="1"/>
        <v>41231</v>
      </c>
      <c r="D25" s="160"/>
      <c r="E25" s="161"/>
      <c r="F25" s="162">
        <v>0</v>
      </c>
      <c r="G25" s="163">
        <f t="shared" si="0"/>
        <v>0</v>
      </c>
    </row>
    <row r="26" spans="3:7" x14ac:dyDescent="0.25">
      <c r="C26" s="159">
        <f t="shared" si="1"/>
        <v>41232</v>
      </c>
      <c r="D26" s="160"/>
      <c r="E26" s="161"/>
      <c r="F26" s="162">
        <v>0</v>
      </c>
      <c r="G26" s="163">
        <f t="shared" si="0"/>
        <v>0</v>
      </c>
    </row>
    <row r="27" spans="3:7" x14ac:dyDescent="0.25">
      <c r="C27" s="159">
        <f t="shared" si="1"/>
        <v>41233</v>
      </c>
      <c r="D27" s="160"/>
      <c r="E27" s="161"/>
      <c r="F27" s="162">
        <v>0</v>
      </c>
      <c r="G27" s="163">
        <f t="shared" si="0"/>
        <v>0</v>
      </c>
    </row>
    <row r="28" spans="3:7" x14ac:dyDescent="0.25">
      <c r="C28" s="159">
        <f t="shared" si="1"/>
        <v>41234</v>
      </c>
      <c r="D28" s="160"/>
      <c r="E28" s="161"/>
      <c r="F28" s="162">
        <v>0</v>
      </c>
      <c r="G28" s="163">
        <f t="shared" si="0"/>
        <v>0</v>
      </c>
    </row>
    <row r="29" spans="3:7" x14ac:dyDescent="0.25">
      <c r="C29" s="159">
        <f t="shared" si="1"/>
        <v>41235</v>
      </c>
      <c r="D29" s="160"/>
      <c r="E29" s="161"/>
      <c r="F29" s="162">
        <v>0</v>
      </c>
      <c r="G29" s="163">
        <f t="shared" si="0"/>
        <v>0</v>
      </c>
    </row>
    <row r="30" spans="3:7" x14ac:dyDescent="0.25">
      <c r="C30" s="159">
        <f t="shared" si="1"/>
        <v>41236</v>
      </c>
      <c r="D30" s="160"/>
      <c r="E30" s="161"/>
      <c r="F30" s="162">
        <v>0</v>
      </c>
      <c r="G30" s="163">
        <f t="shared" si="0"/>
        <v>0</v>
      </c>
    </row>
    <row r="31" spans="3:7" x14ac:dyDescent="0.25">
      <c r="C31" s="159">
        <f t="shared" si="1"/>
        <v>41237</v>
      </c>
      <c r="D31" s="160"/>
      <c r="E31" s="161"/>
      <c r="F31" s="162">
        <v>0</v>
      </c>
      <c r="G31" s="163">
        <f t="shared" si="0"/>
        <v>0</v>
      </c>
    </row>
    <row r="32" spans="3:7" x14ac:dyDescent="0.25">
      <c r="C32" s="159">
        <f t="shared" si="1"/>
        <v>41238</v>
      </c>
      <c r="D32" s="160"/>
      <c r="E32" s="161"/>
      <c r="F32" s="162">
        <v>0</v>
      </c>
      <c r="G32" s="163">
        <f t="shared" si="0"/>
        <v>0</v>
      </c>
    </row>
    <row r="33" spans="1:7" x14ac:dyDescent="0.25">
      <c r="C33" s="159">
        <f t="shared" si="1"/>
        <v>41239</v>
      </c>
      <c r="D33" s="160"/>
      <c r="E33" s="161"/>
      <c r="F33" s="162">
        <v>0</v>
      </c>
      <c r="G33" s="163">
        <f t="shared" si="0"/>
        <v>0</v>
      </c>
    </row>
    <row r="34" spans="1:7" x14ac:dyDescent="0.25">
      <c r="C34" s="159">
        <f t="shared" si="1"/>
        <v>41240</v>
      </c>
      <c r="D34" s="160"/>
      <c r="E34" s="161"/>
      <c r="F34" s="162">
        <v>0</v>
      </c>
      <c r="G34" s="163">
        <f t="shared" si="0"/>
        <v>0</v>
      </c>
    </row>
    <row r="35" spans="1:7" x14ac:dyDescent="0.25">
      <c r="C35" s="159">
        <f t="shared" si="1"/>
        <v>41241</v>
      </c>
      <c r="D35" s="160"/>
      <c r="E35" s="161"/>
      <c r="F35" s="162">
        <v>0</v>
      </c>
      <c r="G35" s="163">
        <f t="shared" si="0"/>
        <v>0</v>
      </c>
    </row>
    <row r="36" spans="1:7" x14ac:dyDescent="0.25">
      <c r="C36" s="159">
        <f t="shared" si="1"/>
        <v>41242</v>
      </c>
      <c r="D36" s="160"/>
      <c r="E36" s="161"/>
      <c r="F36" s="162">
        <v>0</v>
      </c>
      <c r="G36" s="163">
        <f t="shared" si="0"/>
        <v>0</v>
      </c>
    </row>
    <row r="37" spans="1:7" x14ac:dyDescent="0.25">
      <c r="C37" s="159">
        <f t="shared" si="1"/>
        <v>41243</v>
      </c>
      <c r="D37" s="160"/>
      <c r="E37" s="161"/>
      <c r="F37" s="162">
        <v>0</v>
      </c>
      <c r="G37" s="163">
        <f t="shared" si="0"/>
        <v>0</v>
      </c>
    </row>
    <row r="38" spans="1:7" x14ac:dyDescent="0.25">
      <c r="A38" s="149" t="s">
        <v>144</v>
      </c>
      <c r="C38" s="159">
        <f t="shared" si="1"/>
        <v>41244</v>
      </c>
      <c r="D38" s="160"/>
      <c r="E38" s="161"/>
      <c r="F38" s="162">
        <v>0</v>
      </c>
      <c r="G38" s="163">
        <f t="shared" si="0"/>
        <v>0</v>
      </c>
    </row>
    <row r="39" spans="1:7" x14ac:dyDescent="0.25">
      <c r="C39" s="159">
        <f t="shared" si="1"/>
        <v>41245</v>
      </c>
      <c r="D39" s="160"/>
      <c r="E39" s="161"/>
      <c r="F39" s="162">
        <v>0</v>
      </c>
      <c r="G39" s="163">
        <f t="shared" si="0"/>
        <v>0</v>
      </c>
    </row>
    <row r="40" spans="1:7" x14ac:dyDescent="0.25">
      <c r="C40" s="159">
        <f t="shared" si="1"/>
        <v>41246</v>
      </c>
      <c r="D40" s="160"/>
      <c r="E40" s="161"/>
      <c r="F40" s="162">
        <v>0</v>
      </c>
      <c r="G40" s="163">
        <f t="shared" si="0"/>
        <v>0</v>
      </c>
    </row>
    <row r="41" spans="1:7" x14ac:dyDescent="0.25">
      <c r="C41" s="159">
        <f t="shared" si="1"/>
        <v>41247</v>
      </c>
      <c r="D41" s="160"/>
      <c r="E41" s="161"/>
      <c r="F41" s="162">
        <v>0</v>
      </c>
      <c r="G41" s="163">
        <f t="shared" si="0"/>
        <v>0</v>
      </c>
    </row>
    <row r="42" spans="1:7" x14ac:dyDescent="0.25">
      <c r="C42" s="159">
        <f t="shared" si="1"/>
        <v>41248</v>
      </c>
      <c r="D42" s="160"/>
      <c r="E42" s="161"/>
      <c r="F42" s="162">
        <v>0</v>
      </c>
      <c r="G42" s="163">
        <f t="shared" si="0"/>
        <v>0</v>
      </c>
    </row>
    <row r="43" spans="1:7" x14ac:dyDescent="0.25">
      <c r="C43" s="159">
        <f t="shared" si="1"/>
        <v>41249</v>
      </c>
      <c r="D43" s="160"/>
      <c r="E43" s="161"/>
      <c r="F43" s="162">
        <v>0</v>
      </c>
      <c r="G43" s="163">
        <f t="shared" si="0"/>
        <v>0</v>
      </c>
    </row>
    <row r="44" spans="1:7" x14ac:dyDescent="0.25">
      <c r="C44" s="159">
        <f t="shared" si="1"/>
        <v>41250</v>
      </c>
      <c r="D44" s="160"/>
      <c r="E44" s="161"/>
      <c r="F44" s="162">
        <v>0</v>
      </c>
      <c r="G44" s="163">
        <f t="shared" si="0"/>
        <v>0</v>
      </c>
    </row>
    <row r="45" spans="1:7" x14ac:dyDescent="0.25">
      <c r="C45" s="159">
        <f t="shared" si="1"/>
        <v>41251</v>
      </c>
      <c r="D45" s="160"/>
      <c r="E45" s="161"/>
      <c r="F45" s="162">
        <v>0</v>
      </c>
      <c r="G45" s="163">
        <f t="shared" si="0"/>
        <v>0</v>
      </c>
    </row>
    <row r="46" spans="1:7" x14ac:dyDescent="0.25">
      <c r="C46" s="159">
        <f t="shared" si="1"/>
        <v>41252</v>
      </c>
      <c r="D46" s="160"/>
      <c r="E46" s="161"/>
      <c r="F46" s="162">
        <v>0</v>
      </c>
      <c r="G46" s="163">
        <f t="shared" si="0"/>
        <v>0</v>
      </c>
    </row>
    <row r="47" spans="1:7" x14ac:dyDescent="0.25">
      <c r="C47" s="159">
        <f t="shared" si="1"/>
        <v>41253</v>
      </c>
      <c r="D47" s="160"/>
      <c r="E47" s="161"/>
      <c r="F47" s="162">
        <v>0</v>
      </c>
      <c r="G47" s="163">
        <f t="shared" si="0"/>
        <v>0</v>
      </c>
    </row>
    <row r="48" spans="1:7" x14ac:dyDescent="0.25">
      <c r="C48" s="159">
        <f t="shared" si="1"/>
        <v>41254</v>
      </c>
      <c r="D48" s="160"/>
      <c r="E48" s="161"/>
      <c r="F48" s="162">
        <v>0</v>
      </c>
      <c r="G48" s="163">
        <f t="shared" si="0"/>
        <v>0</v>
      </c>
    </row>
    <row r="49" spans="3:7" x14ac:dyDescent="0.25">
      <c r="C49" s="159">
        <f t="shared" si="1"/>
        <v>41255</v>
      </c>
      <c r="D49" s="160"/>
      <c r="E49" s="161"/>
      <c r="F49" s="162">
        <v>0</v>
      </c>
      <c r="G49" s="163">
        <f t="shared" si="0"/>
        <v>0</v>
      </c>
    </row>
    <row r="50" spans="3:7" x14ac:dyDescent="0.25">
      <c r="C50" s="159">
        <f t="shared" si="1"/>
        <v>41256</v>
      </c>
      <c r="D50" s="160"/>
      <c r="E50" s="161"/>
      <c r="F50" s="162">
        <v>0</v>
      </c>
      <c r="G50" s="163">
        <f t="shared" si="0"/>
        <v>0</v>
      </c>
    </row>
    <row r="51" spans="3:7" x14ac:dyDescent="0.25">
      <c r="C51" s="159">
        <f t="shared" si="1"/>
        <v>41257</v>
      </c>
      <c r="D51" s="160"/>
      <c r="E51" s="161"/>
      <c r="F51" s="162">
        <v>0</v>
      </c>
      <c r="G51" s="163">
        <f t="shared" si="0"/>
        <v>0</v>
      </c>
    </row>
    <row r="52" spans="3:7" x14ac:dyDescent="0.25">
      <c r="C52" s="159">
        <f t="shared" si="1"/>
        <v>41258</v>
      </c>
      <c r="D52" s="160"/>
      <c r="E52" s="161"/>
      <c r="F52" s="162">
        <v>0</v>
      </c>
      <c r="G52" s="163">
        <f t="shared" si="0"/>
        <v>0</v>
      </c>
    </row>
    <row r="53" spans="3:7" x14ac:dyDescent="0.25">
      <c r="C53" s="159">
        <f t="shared" si="1"/>
        <v>41259</v>
      </c>
      <c r="D53" s="160"/>
      <c r="E53" s="161"/>
      <c r="F53" s="162">
        <v>0</v>
      </c>
      <c r="G53" s="163">
        <f t="shared" si="0"/>
        <v>0</v>
      </c>
    </row>
    <row r="54" spans="3:7" x14ac:dyDescent="0.25">
      <c r="C54" s="159">
        <f t="shared" si="1"/>
        <v>41260</v>
      </c>
      <c r="D54" s="160"/>
      <c r="E54" s="161"/>
      <c r="F54" s="162">
        <v>0</v>
      </c>
      <c r="G54" s="163">
        <f t="shared" si="0"/>
        <v>0</v>
      </c>
    </row>
    <row r="55" spans="3:7" x14ac:dyDescent="0.25">
      <c r="C55" s="159">
        <f t="shared" si="1"/>
        <v>41261</v>
      </c>
      <c r="D55" s="160"/>
      <c r="E55" s="161"/>
      <c r="F55" s="162">
        <v>0</v>
      </c>
      <c r="G55" s="163">
        <f t="shared" si="0"/>
        <v>0</v>
      </c>
    </row>
    <row r="56" spans="3:7" x14ac:dyDescent="0.25">
      <c r="C56" s="159">
        <f t="shared" si="1"/>
        <v>41262</v>
      </c>
      <c r="D56" s="160"/>
      <c r="E56" s="161"/>
      <c r="F56" s="162">
        <v>0</v>
      </c>
      <c r="G56" s="163">
        <f t="shared" si="0"/>
        <v>0</v>
      </c>
    </row>
    <row r="57" spans="3:7" x14ac:dyDescent="0.25">
      <c r="C57" s="159">
        <f t="shared" si="1"/>
        <v>41263</v>
      </c>
      <c r="D57" s="160">
        <v>-1501775.5900000036</v>
      </c>
      <c r="E57" s="161"/>
      <c r="F57" s="164">
        <v>4.2110452999999997E-3</v>
      </c>
      <c r="G57" s="163">
        <f t="shared" si="0"/>
        <v>5.1103602304675801E-6</v>
      </c>
    </row>
    <row r="58" spans="3:7" x14ac:dyDescent="0.25">
      <c r="C58" s="159">
        <f t="shared" si="1"/>
        <v>41264</v>
      </c>
      <c r="D58" s="160">
        <v>-7820711.4399999976</v>
      </c>
      <c r="E58" s="161"/>
      <c r="F58" s="164">
        <v>4.2110448E-3</v>
      </c>
      <c r="G58" s="163">
        <f t="shared" si="0"/>
        <v>2.6612929546606658E-5</v>
      </c>
    </row>
    <row r="59" spans="3:7" x14ac:dyDescent="0.25">
      <c r="C59" s="159">
        <f t="shared" si="1"/>
        <v>41265</v>
      </c>
      <c r="D59" s="160">
        <v>-7820802.9200000018</v>
      </c>
      <c r="E59" s="161"/>
      <c r="F59" s="164">
        <v>4.2110448E-3</v>
      </c>
      <c r="G59" s="163">
        <f t="shared" si="0"/>
        <v>2.6613240841917028E-5</v>
      </c>
    </row>
    <row r="60" spans="3:7" x14ac:dyDescent="0.25">
      <c r="C60" s="159">
        <f t="shared" si="1"/>
        <v>41266</v>
      </c>
      <c r="D60" s="160">
        <v>-7820894.3999999911</v>
      </c>
      <c r="E60" s="161"/>
      <c r="F60" s="164">
        <v>4.2110448E-3</v>
      </c>
      <c r="G60" s="163">
        <f t="shared" si="0"/>
        <v>2.6613552137227348E-5</v>
      </c>
    </row>
    <row r="61" spans="3:7" x14ac:dyDescent="0.25">
      <c r="C61" s="159">
        <f t="shared" si="1"/>
        <v>41267</v>
      </c>
      <c r="D61" s="160">
        <v>-8788690.7900000215</v>
      </c>
      <c r="E61" s="161"/>
      <c r="F61" s="164">
        <v>4.2110448E-3</v>
      </c>
      <c r="G61" s="163">
        <f t="shared" si="0"/>
        <v>2.9906845508313683E-5</v>
      </c>
    </row>
    <row r="62" spans="3:7" x14ac:dyDescent="0.25">
      <c r="C62" s="159">
        <f t="shared" si="1"/>
        <v>41268</v>
      </c>
      <c r="D62" s="160">
        <v>-8788793.5899999887</v>
      </c>
      <c r="E62" s="161"/>
      <c r="F62" s="164">
        <v>4.2110448E-3</v>
      </c>
      <c r="G62" s="163">
        <f t="shared" si="0"/>
        <v>2.9907195324206716E-5</v>
      </c>
    </row>
    <row r="63" spans="3:7" x14ac:dyDescent="0.25">
      <c r="C63" s="159">
        <f t="shared" si="1"/>
        <v>41269</v>
      </c>
      <c r="D63" s="160">
        <v>-6876878.2300000042</v>
      </c>
      <c r="E63" s="161"/>
      <c r="F63" s="164">
        <v>4.2110454999999998E-3</v>
      </c>
      <c r="G63" s="163">
        <f t="shared" si="0"/>
        <v>2.3401183851618227E-5</v>
      </c>
    </row>
    <row r="64" spans="3:7" x14ac:dyDescent="0.25">
      <c r="C64" s="159">
        <f t="shared" si="1"/>
        <v>41270</v>
      </c>
      <c r="D64" s="160">
        <v>-11254876.909999996</v>
      </c>
      <c r="E64" s="161"/>
      <c r="F64" s="164">
        <v>4.2110445000000003E-3</v>
      </c>
      <c r="G64" s="163">
        <f t="shared" si="0"/>
        <v>3.8298974104971441E-5</v>
      </c>
    </row>
    <row r="65" spans="1:7" x14ac:dyDescent="0.25">
      <c r="C65" s="159">
        <f t="shared" si="1"/>
        <v>41271</v>
      </c>
      <c r="D65" s="160">
        <v>-12123669.680000007</v>
      </c>
      <c r="E65" s="161"/>
      <c r="F65" s="164">
        <v>4.1944920000000002E-3</v>
      </c>
      <c r="G65" s="163">
        <f t="shared" si="0"/>
        <v>4.1093206064825605E-5</v>
      </c>
    </row>
    <row r="66" spans="1:7" x14ac:dyDescent="0.25">
      <c r="C66" s="159">
        <f t="shared" si="1"/>
        <v>41272</v>
      </c>
      <c r="D66" s="160">
        <v>-12123810.930000007</v>
      </c>
      <c r="E66" s="161"/>
      <c r="F66" s="164">
        <v>4.1944920000000002E-3</v>
      </c>
      <c r="G66" s="163">
        <f t="shared" si="0"/>
        <v>4.109368483202315E-5</v>
      </c>
    </row>
    <row r="67" spans="1:7" x14ac:dyDescent="0.25">
      <c r="A67" s="149" t="s">
        <v>141</v>
      </c>
      <c r="C67" s="159">
        <f t="shared" si="1"/>
        <v>41273</v>
      </c>
      <c r="D67" s="160">
        <v>-12123952.189999998</v>
      </c>
      <c r="E67" s="161"/>
      <c r="F67" s="164">
        <v>4.1944920000000002E-3</v>
      </c>
      <c r="G67" s="163">
        <f t="shared" si="0"/>
        <v>4.109416363311568E-5</v>
      </c>
    </row>
    <row r="68" spans="1:7" x14ac:dyDescent="0.25">
      <c r="C68" s="159">
        <f t="shared" si="1"/>
        <v>41274</v>
      </c>
      <c r="D68" s="160">
        <v>-13358855.63000001</v>
      </c>
      <c r="E68" s="161"/>
      <c r="F68" s="164">
        <v>4.1621389E-3</v>
      </c>
      <c r="G68" s="163">
        <f t="shared" si="0"/>
        <v>4.49306173990038E-5</v>
      </c>
    </row>
    <row r="69" spans="1:7" x14ac:dyDescent="0.25">
      <c r="C69" s="159">
        <f>C68+1</f>
        <v>41275</v>
      </c>
      <c r="D69" s="160">
        <v>-13359010.079999998</v>
      </c>
      <c r="E69" s="161"/>
      <c r="F69" s="164">
        <v>4.1621389E-3</v>
      </c>
      <c r="G69" s="163">
        <f t="shared" si="0"/>
        <v>4.4931136869686687E-5</v>
      </c>
    </row>
    <row r="70" spans="1:7" x14ac:dyDescent="0.25">
      <c r="C70" s="159">
        <f t="shared" ref="C70:C133" si="2">C69+1</f>
        <v>41276</v>
      </c>
      <c r="D70" s="160">
        <v>-12163799.900000006</v>
      </c>
      <c r="E70" s="161"/>
      <c r="F70" s="164">
        <v>4.2490135E-3</v>
      </c>
      <c r="G70" s="163">
        <f t="shared" si="0"/>
        <v>4.1765139711778107E-5</v>
      </c>
    </row>
    <row r="71" spans="1:7" x14ac:dyDescent="0.25">
      <c r="C71" s="159">
        <f t="shared" si="2"/>
        <v>41277</v>
      </c>
      <c r="D71" s="160">
        <v>-10494022.370000005</v>
      </c>
      <c r="E71" s="161"/>
      <c r="F71" s="164">
        <v>4.2490137000000001E-3</v>
      </c>
      <c r="G71" s="163">
        <f t="shared" si="0"/>
        <v>3.6031859670061436E-5</v>
      </c>
    </row>
    <row r="72" spans="1:7" x14ac:dyDescent="0.25">
      <c r="C72" s="159">
        <f t="shared" si="2"/>
        <v>41278</v>
      </c>
      <c r="D72" s="160">
        <v>-15747462.760000005</v>
      </c>
      <c r="E72" s="161"/>
      <c r="F72" s="164">
        <v>4.1803889E-3</v>
      </c>
      <c r="G72" s="163">
        <f t="shared" ref="G72:G135" si="3">F72*(D72/$D$377)</f>
        <v>5.3196595169346516E-5</v>
      </c>
    </row>
    <row r="73" spans="1:7" x14ac:dyDescent="0.25">
      <c r="C73" s="159">
        <f t="shared" si="2"/>
        <v>41279</v>
      </c>
      <c r="D73" s="160">
        <v>-15747645.629999995</v>
      </c>
      <c r="E73" s="161"/>
      <c r="F73" s="164">
        <v>4.1803889E-3</v>
      </c>
      <c r="G73" s="163">
        <f t="shared" si="3"/>
        <v>5.3197212923552785E-5</v>
      </c>
    </row>
    <row r="74" spans="1:7" x14ac:dyDescent="0.25">
      <c r="C74" s="159">
        <f t="shared" si="2"/>
        <v>41280</v>
      </c>
      <c r="D74" s="160">
        <v>-15747828.489999995</v>
      </c>
      <c r="E74" s="161"/>
      <c r="F74" s="164">
        <v>4.1803889E-3</v>
      </c>
      <c r="G74" s="163">
        <f t="shared" si="3"/>
        <v>5.3197830643978024E-5</v>
      </c>
    </row>
    <row r="75" spans="1:7" x14ac:dyDescent="0.25">
      <c r="C75" s="159">
        <f t="shared" si="2"/>
        <v>41281</v>
      </c>
      <c r="D75" s="160">
        <v>-16093723.149999991</v>
      </c>
      <c r="E75" s="161"/>
      <c r="F75" s="164">
        <v>4.1369268999999998E-3</v>
      </c>
      <c r="G75" s="163">
        <f t="shared" si="3"/>
        <v>5.3801072535481984E-5</v>
      </c>
    </row>
    <row r="76" spans="1:7" x14ac:dyDescent="0.25">
      <c r="C76" s="159">
        <f t="shared" si="2"/>
        <v>41282</v>
      </c>
      <c r="D76" s="160">
        <v>-32649484.340000004</v>
      </c>
      <c r="E76" s="161"/>
      <c r="F76" s="164">
        <v>4.2064444999999999E-3</v>
      </c>
      <c r="G76" s="163">
        <f t="shared" si="3"/>
        <v>1.1098085085722699E-4</v>
      </c>
    </row>
    <row r="77" spans="1:7" x14ac:dyDescent="0.25">
      <c r="C77" s="159">
        <f t="shared" si="2"/>
        <v>41283</v>
      </c>
      <c r="D77" s="160">
        <v>-28274159.370000005</v>
      </c>
      <c r="E77" s="161"/>
      <c r="F77" s="164">
        <v>4.2670913999999999E-3</v>
      </c>
      <c r="G77" s="163">
        <f t="shared" si="3"/>
        <v>9.7494071475910557E-5</v>
      </c>
    </row>
    <row r="78" spans="1:7" x14ac:dyDescent="0.25">
      <c r="C78" s="159">
        <f t="shared" si="2"/>
        <v>41284</v>
      </c>
      <c r="D78" s="160">
        <v>-24181394.25</v>
      </c>
      <c r="E78" s="161"/>
      <c r="F78" s="164">
        <v>4.2548930999999996E-3</v>
      </c>
      <c r="G78" s="163">
        <f t="shared" si="3"/>
        <v>8.3143164772790884E-5</v>
      </c>
    </row>
    <row r="79" spans="1:7" x14ac:dyDescent="0.25">
      <c r="C79" s="159">
        <f t="shared" si="2"/>
        <v>41285</v>
      </c>
      <c r="D79" s="160">
        <v>-24589984.480000004</v>
      </c>
      <c r="E79" s="161"/>
      <c r="F79" s="164">
        <v>4.0567232E-3</v>
      </c>
      <c r="G79" s="163">
        <f t="shared" si="3"/>
        <v>8.0610235661202225E-5</v>
      </c>
    </row>
    <row r="80" spans="1:7" x14ac:dyDescent="0.25">
      <c r="C80" s="159">
        <f t="shared" si="2"/>
        <v>41286</v>
      </c>
      <c r="D80" s="160">
        <v>-24590261.580000013</v>
      </c>
      <c r="E80" s="161"/>
      <c r="F80" s="164">
        <v>4.0567232E-3</v>
      </c>
      <c r="G80" s="163">
        <f t="shared" si="3"/>
        <v>8.061114404308107E-5</v>
      </c>
    </row>
    <row r="81" spans="3:7" x14ac:dyDescent="0.25">
      <c r="C81" s="159">
        <f t="shared" si="2"/>
        <v>41287</v>
      </c>
      <c r="D81" s="160">
        <v>-24590538.679999992</v>
      </c>
      <c r="E81" s="161"/>
      <c r="F81" s="164">
        <v>4.0567232E-3</v>
      </c>
      <c r="G81" s="163">
        <f t="shared" si="3"/>
        <v>8.0612052424959793E-5</v>
      </c>
    </row>
    <row r="82" spans="3:7" x14ac:dyDescent="0.25">
      <c r="C82" s="159">
        <f t="shared" si="2"/>
        <v>41288</v>
      </c>
      <c r="D82" s="160">
        <v>-24136559.220000014</v>
      </c>
      <c r="E82" s="161"/>
      <c r="F82" s="164">
        <v>4.0463835000000004E-3</v>
      </c>
      <c r="G82" s="163">
        <f t="shared" si="3"/>
        <v>7.8922159655250216E-5</v>
      </c>
    </row>
    <row r="83" spans="3:7" x14ac:dyDescent="0.25">
      <c r="C83" s="159">
        <f t="shared" si="2"/>
        <v>41289</v>
      </c>
      <c r="D83" s="160">
        <v>-21006362.189999998</v>
      </c>
      <c r="E83" s="161"/>
      <c r="F83" s="164">
        <v>4.0463837000000004E-3</v>
      </c>
      <c r="G83" s="163">
        <f t="shared" si="3"/>
        <v>6.8686987957447621E-5</v>
      </c>
    </row>
    <row r="84" spans="3:7" x14ac:dyDescent="0.25">
      <c r="C84" s="159">
        <f t="shared" si="2"/>
        <v>41290</v>
      </c>
      <c r="D84" s="160">
        <v>-19582020.879999995</v>
      </c>
      <c r="E84" s="161"/>
      <c r="F84" s="164">
        <v>4.0463835000000004E-3</v>
      </c>
      <c r="G84" s="163">
        <f t="shared" si="3"/>
        <v>6.4029647481121053E-5</v>
      </c>
    </row>
    <row r="85" spans="3:7" x14ac:dyDescent="0.25">
      <c r="C85" s="159">
        <f t="shared" si="2"/>
        <v>41291</v>
      </c>
      <c r="D85" s="160">
        <v>-12498147.329999998</v>
      </c>
      <c r="E85" s="161"/>
      <c r="F85" s="164">
        <v>4.0434216000000004E-3</v>
      </c>
      <c r="G85" s="163">
        <f t="shared" si="3"/>
        <v>4.0836755235523263E-5</v>
      </c>
    </row>
    <row r="86" spans="3:7" x14ac:dyDescent="0.25">
      <c r="C86" s="159">
        <f t="shared" si="2"/>
        <v>41292</v>
      </c>
      <c r="D86" s="160">
        <v>-13047174.719999999</v>
      </c>
      <c r="E86" s="161"/>
      <c r="F86" s="164">
        <v>3.8767251000000002E-3</v>
      </c>
      <c r="G86" s="163">
        <f t="shared" si="3"/>
        <v>4.0873143946898116E-5</v>
      </c>
    </row>
    <row r="87" spans="3:7" x14ac:dyDescent="0.25">
      <c r="C87" s="159">
        <f t="shared" si="2"/>
        <v>41293</v>
      </c>
      <c r="D87" s="160">
        <v>-13047315.220000014</v>
      </c>
      <c r="E87" s="161"/>
      <c r="F87" s="164">
        <v>3.8767251000000002E-3</v>
      </c>
      <c r="G87" s="163">
        <f t="shared" si="3"/>
        <v>4.0873584094044792E-5</v>
      </c>
    </row>
    <row r="88" spans="3:7" x14ac:dyDescent="0.25">
      <c r="C88" s="159">
        <f t="shared" si="2"/>
        <v>41294</v>
      </c>
      <c r="D88" s="160">
        <v>-13047455.719999999</v>
      </c>
      <c r="E88" s="161"/>
      <c r="F88" s="164">
        <v>3.8767251000000002E-3</v>
      </c>
      <c r="G88" s="163">
        <f t="shared" si="3"/>
        <v>4.0874024241191372E-5</v>
      </c>
    </row>
    <row r="89" spans="3:7" x14ac:dyDescent="0.25">
      <c r="C89" s="159">
        <f t="shared" si="2"/>
        <v>41295</v>
      </c>
      <c r="D89" s="160">
        <v>-13047596.219999984</v>
      </c>
      <c r="E89" s="161"/>
      <c r="F89" s="164">
        <v>3.8767251000000002E-3</v>
      </c>
      <c r="G89" s="163">
        <f t="shared" si="3"/>
        <v>4.0874464388337946E-5</v>
      </c>
    </row>
    <row r="90" spans="3:7" x14ac:dyDescent="0.25">
      <c r="C90" s="159">
        <f t="shared" si="2"/>
        <v>41296</v>
      </c>
      <c r="D90" s="160">
        <v>-20145650.439999998</v>
      </c>
      <c r="E90" s="161"/>
      <c r="F90" s="164">
        <v>3.8052932E-3</v>
      </c>
      <c r="G90" s="163">
        <f t="shared" si="3"/>
        <v>6.1947813101671668E-5</v>
      </c>
    </row>
    <row r="91" spans="3:7" x14ac:dyDescent="0.25">
      <c r="C91" s="159">
        <f t="shared" si="2"/>
        <v>41297</v>
      </c>
      <c r="D91" s="160">
        <v>-16988980.340000004</v>
      </c>
      <c r="E91" s="161"/>
      <c r="F91" s="164">
        <v>3.7378498E-3</v>
      </c>
      <c r="G91" s="163">
        <f t="shared" si="3"/>
        <v>5.1315163866411609E-5</v>
      </c>
    </row>
    <row r="92" spans="3:7" x14ac:dyDescent="0.25">
      <c r="C92" s="159">
        <f t="shared" si="2"/>
        <v>41298</v>
      </c>
      <c r="D92" s="160">
        <v>-21371252.219999999</v>
      </c>
      <c r="E92" s="161"/>
      <c r="F92" s="164">
        <v>3.7500673999999999E-3</v>
      </c>
      <c r="G92" s="163">
        <f t="shared" si="3"/>
        <v>6.4762797990552788E-5</v>
      </c>
    </row>
    <row r="93" spans="3:7" x14ac:dyDescent="0.25">
      <c r="C93" s="159">
        <f t="shared" si="2"/>
        <v>41299</v>
      </c>
      <c r="D93" s="160">
        <v>-21713950.079999998</v>
      </c>
      <c r="E93" s="161"/>
      <c r="F93" s="164">
        <v>3.7500675999999999E-3</v>
      </c>
      <c r="G93" s="163">
        <f t="shared" si="3"/>
        <v>6.5801302756183014E-5</v>
      </c>
    </row>
    <row r="94" spans="3:7" x14ac:dyDescent="0.25">
      <c r="C94" s="159">
        <f t="shared" si="2"/>
        <v>41300</v>
      </c>
      <c r="D94" s="160">
        <v>-21714176.25999999</v>
      </c>
      <c r="E94" s="161"/>
      <c r="F94" s="164">
        <v>3.7500675999999999E-3</v>
      </c>
      <c r="G94" s="163">
        <f t="shared" si="3"/>
        <v>6.5801988165268053E-5</v>
      </c>
    </row>
    <row r="95" spans="3:7" x14ac:dyDescent="0.25">
      <c r="C95" s="159">
        <f t="shared" si="2"/>
        <v>41301</v>
      </c>
      <c r="D95" s="160">
        <v>-21714402.450000003</v>
      </c>
      <c r="E95" s="161"/>
      <c r="F95" s="164">
        <v>3.7500675999999999E-3</v>
      </c>
      <c r="G95" s="163">
        <f t="shared" si="3"/>
        <v>6.5802673604656853E-5</v>
      </c>
    </row>
    <row r="96" spans="3:7" x14ac:dyDescent="0.25">
      <c r="C96" s="159">
        <f t="shared" si="2"/>
        <v>41302</v>
      </c>
      <c r="D96" s="160">
        <v>-20772759.620000005</v>
      </c>
      <c r="E96" s="161"/>
      <c r="F96" s="164">
        <v>3.7279836E-3</v>
      </c>
      <c r="G96" s="163">
        <f t="shared" si="3"/>
        <v>6.2578442385077961E-5</v>
      </c>
    </row>
    <row r="97" spans="1:7" x14ac:dyDescent="0.25">
      <c r="C97" s="159">
        <f t="shared" si="2"/>
        <v>41303</v>
      </c>
      <c r="D97" s="160">
        <v>-18922651.739999995</v>
      </c>
      <c r="E97" s="161"/>
      <c r="F97" s="164">
        <v>3.7476386E-3</v>
      </c>
      <c r="G97" s="163">
        <f t="shared" si="3"/>
        <v>5.7305493957363166E-5</v>
      </c>
    </row>
    <row r="98" spans="1:7" x14ac:dyDescent="0.25">
      <c r="C98" s="159">
        <f t="shared" si="2"/>
        <v>41304</v>
      </c>
      <c r="D98" s="160">
        <v>-19160452.719999984</v>
      </c>
      <c r="E98" s="161"/>
      <c r="F98" s="164">
        <v>3.7430912000000001E-3</v>
      </c>
      <c r="G98" s="163">
        <f t="shared" si="3"/>
        <v>5.7955243583556703E-5</v>
      </c>
    </row>
    <row r="99" spans="1:7" x14ac:dyDescent="0.25">
      <c r="A99" s="149" t="s">
        <v>143</v>
      </c>
      <c r="C99" s="159">
        <f t="shared" si="2"/>
        <v>41305</v>
      </c>
      <c r="D99" s="160">
        <v>-16278255.160000011</v>
      </c>
      <c r="E99" s="161"/>
      <c r="F99" s="164">
        <v>3.7051135000000005E-3</v>
      </c>
      <c r="G99" s="163">
        <f t="shared" si="3"/>
        <v>4.8737800795133585E-5</v>
      </c>
    </row>
    <row r="100" spans="1:7" x14ac:dyDescent="0.25">
      <c r="C100" s="159">
        <f t="shared" si="2"/>
        <v>41306</v>
      </c>
      <c r="D100" s="160">
        <v>-15736437.310000002</v>
      </c>
      <c r="E100" s="161"/>
      <c r="F100" s="164">
        <v>3.601464E-3</v>
      </c>
      <c r="G100" s="163">
        <f t="shared" si="3"/>
        <v>4.5797529843850938E-5</v>
      </c>
    </row>
    <row r="101" spans="1:7" x14ac:dyDescent="0.25">
      <c r="C101" s="159">
        <f t="shared" si="2"/>
        <v>41307</v>
      </c>
      <c r="D101" s="160">
        <v>-15736594.739999995</v>
      </c>
      <c r="E101" s="161"/>
      <c r="F101" s="164">
        <v>3.601464E-3</v>
      </c>
      <c r="G101" s="163">
        <f t="shared" si="3"/>
        <v>4.5797988010142384E-5</v>
      </c>
    </row>
    <row r="102" spans="1:7" x14ac:dyDescent="0.25">
      <c r="C102" s="159">
        <f t="shared" si="2"/>
        <v>41308</v>
      </c>
      <c r="D102" s="160">
        <v>-15736752.170000002</v>
      </c>
      <c r="E102" s="161"/>
      <c r="F102" s="164">
        <v>3.601464E-3</v>
      </c>
      <c r="G102" s="163">
        <f t="shared" si="3"/>
        <v>4.5798446176433877E-5</v>
      </c>
    </row>
    <row r="103" spans="1:7" x14ac:dyDescent="0.25">
      <c r="C103" s="159">
        <f t="shared" si="2"/>
        <v>41309</v>
      </c>
      <c r="D103" s="160">
        <v>-19706169.300000012</v>
      </c>
      <c r="E103" s="161"/>
      <c r="F103" s="164">
        <v>3.5931856999999998E-3</v>
      </c>
      <c r="G103" s="163">
        <f t="shared" si="3"/>
        <v>5.721875878031122E-5</v>
      </c>
    </row>
    <row r="104" spans="1:7" x14ac:dyDescent="0.25">
      <c r="C104" s="159">
        <f t="shared" si="2"/>
        <v>41310</v>
      </c>
      <c r="D104" s="160">
        <v>-15956346.36999999</v>
      </c>
      <c r="E104" s="161"/>
      <c r="F104" s="164">
        <v>3.5931859999999999E-3</v>
      </c>
      <c r="G104" s="163">
        <f t="shared" si="3"/>
        <v>4.6330790946160196E-5</v>
      </c>
    </row>
    <row r="105" spans="1:7" x14ac:dyDescent="0.25">
      <c r="C105" s="159">
        <f t="shared" si="2"/>
        <v>41311</v>
      </c>
      <c r="D105" s="160">
        <v>-14428134.229999989</v>
      </c>
      <c r="E105" s="161"/>
      <c r="F105" s="164">
        <v>3.5954892999999996E-3</v>
      </c>
      <c r="G105" s="163">
        <f t="shared" si="3"/>
        <v>4.1920334086224612E-5</v>
      </c>
    </row>
    <row r="106" spans="1:7" x14ac:dyDescent="0.25">
      <c r="C106" s="159">
        <f t="shared" si="2"/>
        <v>41312</v>
      </c>
      <c r="D106" s="160">
        <v>-7854653.0900000036</v>
      </c>
      <c r="E106" s="161"/>
      <c r="F106" s="164">
        <v>3.5967351999999998E-3</v>
      </c>
      <c r="G106" s="163">
        <f t="shared" si="3"/>
        <v>2.282927051576609E-5</v>
      </c>
    </row>
    <row r="107" spans="1:7" x14ac:dyDescent="0.25">
      <c r="C107" s="159">
        <f t="shared" si="2"/>
        <v>41313</v>
      </c>
      <c r="D107" s="160">
        <v>-17398472.140000001</v>
      </c>
      <c r="E107" s="161"/>
      <c r="F107" s="164">
        <v>3.5463888E-3</v>
      </c>
      <c r="G107" s="163">
        <f t="shared" si="3"/>
        <v>4.9860200341912656E-5</v>
      </c>
    </row>
    <row r="108" spans="1:7" x14ac:dyDescent="0.25">
      <c r="C108" s="159">
        <f t="shared" si="2"/>
        <v>41314</v>
      </c>
      <c r="D108" s="160">
        <v>-17398643.530000001</v>
      </c>
      <c r="E108" s="161"/>
      <c r="F108" s="164">
        <v>3.5463888E-3</v>
      </c>
      <c r="G108" s="163">
        <f t="shared" si="3"/>
        <v>4.9860691508014363E-5</v>
      </c>
    </row>
    <row r="109" spans="1:7" x14ac:dyDescent="0.25">
      <c r="C109" s="159">
        <f t="shared" si="2"/>
        <v>41315</v>
      </c>
      <c r="D109" s="160">
        <v>-17398814.920000002</v>
      </c>
      <c r="E109" s="161"/>
      <c r="F109" s="164">
        <v>3.5463888E-3</v>
      </c>
      <c r="G109" s="163">
        <f t="shared" si="3"/>
        <v>4.9861182674116064E-5</v>
      </c>
    </row>
    <row r="110" spans="1:7" x14ac:dyDescent="0.25">
      <c r="C110" s="159">
        <f t="shared" si="2"/>
        <v>41316</v>
      </c>
      <c r="D110" s="160">
        <v>-15695827.540000007</v>
      </c>
      <c r="E110" s="161"/>
      <c r="F110" s="164">
        <v>3.5424281999999999E-3</v>
      </c>
      <c r="G110" s="163">
        <f t="shared" si="3"/>
        <v>4.4930560366792307E-5</v>
      </c>
    </row>
    <row r="111" spans="1:7" x14ac:dyDescent="0.25">
      <c r="C111" s="159">
        <f t="shared" si="2"/>
        <v>41317</v>
      </c>
      <c r="D111" s="160">
        <v>-12225254.479999989</v>
      </c>
      <c r="E111" s="161"/>
      <c r="F111" s="164">
        <v>3.5770286000000001E-3</v>
      </c>
      <c r="G111" s="163">
        <f t="shared" si="3"/>
        <v>3.5337586216606206E-5</v>
      </c>
    </row>
    <row r="112" spans="1:7" x14ac:dyDescent="0.25">
      <c r="C112" s="159">
        <f t="shared" si="2"/>
        <v>41318</v>
      </c>
      <c r="D112" s="160">
        <v>-6544977.2899999917</v>
      </c>
      <c r="E112" s="161"/>
      <c r="F112" s="164">
        <v>3.5153735000000002E-3</v>
      </c>
      <c r="G112" s="163">
        <f t="shared" si="3"/>
        <v>1.8592431021763498E-5</v>
      </c>
    </row>
    <row r="113" spans="3:7" x14ac:dyDescent="0.25">
      <c r="C113" s="159">
        <f t="shared" si="2"/>
        <v>41319</v>
      </c>
      <c r="D113" s="160">
        <v>-5534557.950000003</v>
      </c>
      <c r="E113" s="161"/>
      <c r="F113" s="164">
        <v>3.6004875000000005E-3</v>
      </c>
      <c r="G113" s="163">
        <f t="shared" si="3"/>
        <v>1.6102778052963294E-5</v>
      </c>
    </row>
    <row r="114" spans="3:7" x14ac:dyDescent="0.25">
      <c r="C114" s="159">
        <f t="shared" si="2"/>
        <v>41320</v>
      </c>
      <c r="D114" s="160">
        <v>-4900754.3400000036</v>
      </c>
      <c r="E114" s="161"/>
      <c r="F114" s="164">
        <v>3.5618857999999997E-3</v>
      </c>
      <c r="G114" s="163">
        <f t="shared" si="3"/>
        <v>1.4105857257590645E-5</v>
      </c>
    </row>
    <row r="115" spans="3:7" x14ac:dyDescent="0.25">
      <c r="C115" s="159">
        <f t="shared" si="2"/>
        <v>41321</v>
      </c>
      <c r="D115" s="160">
        <v>-4900802.8299999982</v>
      </c>
      <c r="E115" s="161"/>
      <c r="F115" s="164">
        <v>3.5618857999999997E-3</v>
      </c>
      <c r="G115" s="163">
        <f t="shared" si="3"/>
        <v>1.4105996826516341E-5</v>
      </c>
    </row>
    <row r="116" spans="3:7" x14ac:dyDescent="0.25">
      <c r="C116" s="159">
        <f t="shared" si="2"/>
        <v>41322</v>
      </c>
      <c r="D116" s="160">
        <v>-4900851.3199999928</v>
      </c>
      <c r="E116" s="161"/>
      <c r="F116" s="164">
        <v>3.5618857999999997E-3</v>
      </c>
      <c r="G116" s="163">
        <f t="shared" si="3"/>
        <v>1.4106136395442041E-5</v>
      </c>
    </row>
    <row r="117" spans="3:7" x14ac:dyDescent="0.25">
      <c r="C117" s="159">
        <f t="shared" si="2"/>
        <v>41323</v>
      </c>
      <c r="D117" s="160">
        <v>-4900899.8100000024</v>
      </c>
      <c r="E117" s="161"/>
      <c r="F117" s="164">
        <v>3.5618857999999997E-3</v>
      </c>
      <c r="G117" s="163">
        <f t="shared" si="3"/>
        <v>1.4106275964367782E-5</v>
      </c>
    </row>
    <row r="118" spans="3:7" x14ac:dyDescent="0.25">
      <c r="C118" s="159">
        <f t="shared" si="2"/>
        <v>41324</v>
      </c>
      <c r="D118" s="160">
        <v>-3157825.5799999982</v>
      </c>
      <c r="E118" s="161"/>
      <c r="F118" s="164">
        <v>3.582989E-3</v>
      </c>
      <c r="G118" s="163">
        <f t="shared" si="3"/>
        <v>9.1430306087812469E-6</v>
      </c>
    </row>
    <row r="119" spans="3:7" x14ac:dyDescent="0.25">
      <c r="C119" s="159">
        <f t="shared" si="2"/>
        <v>41325</v>
      </c>
      <c r="D119" s="160">
        <v>-2474601.849999994</v>
      </c>
      <c r="E119" s="161"/>
      <c r="F119" s="164">
        <v>3.5880389999999999E-3</v>
      </c>
      <c r="G119" s="163">
        <f t="shared" si="3"/>
        <v>7.1749528029736191E-6</v>
      </c>
    </row>
    <row r="120" spans="3:7" x14ac:dyDescent="0.25">
      <c r="C120" s="159">
        <f t="shared" si="2"/>
        <v>41326</v>
      </c>
      <c r="D120" s="160">
        <v>-4333310.9200000018</v>
      </c>
      <c r="E120" s="161"/>
      <c r="F120" s="164">
        <v>3.5880388999999999E-3</v>
      </c>
      <c r="G120" s="163">
        <f t="shared" si="3"/>
        <v>1.256416278242255E-5</v>
      </c>
    </row>
    <row r="121" spans="3:7" x14ac:dyDescent="0.25">
      <c r="C121" s="159">
        <f t="shared" si="2"/>
        <v>41327</v>
      </c>
      <c r="D121" s="160">
        <v>-2758572.3699999899</v>
      </c>
      <c r="E121" s="161"/>
      <c r="F121" s="164">
        <v>3.5986981E-3</v>
      </c>
      <c r="G121" s="163">
        <f t="shared" si="3"/>
        <v>8.0220683318695956E-6</v>
      </c>
    </row>
    <row r="122" spans="3:7" x14ac:dyDescent="0.25">
      <c r="C122" s="159">
        <f t="shared" si="2"/>
        <v>41328</v>
      </c>
      <c r="D122" s="160">
        <v>-2758599.9399999976</v>
      </c>
      <c r="E122" s="161"/>
      <c r="F122" s="164">
        <v>3.5986981E-3</v>
      </c>
      <c r="G122" s="163">
        <f t="shared" si="3"/>
        <v>8.0221485068276192E-6</v>
      </c>
    </row>
    <row r="123" spans="3:7" x14ac:dyDescent="0.25">
      <c r="C123" s="159">
        <f t="shared" si="2"/>
        <v>41329</v>
      </c>
      <c r="D123" s="160">
        <v>-2758627.5099999905</v>
      </c>
      <c r="E123" s="161"/>
      <c r="F123" s="164">
        <v>3.5986981E-3</v>
      </c>
      <c r="G123" s="163">
        <f t="shared" si="3"/>
        <v>8.0222286817856004E-6</v>
      </c>
    </row>
    <row r="124" spans="3:7" x14ac:dyDescent="0.25">
      <c r="C124" s="159">
        <f t="shared" si="2"/>
        <v>41330</v>
      </c>
      <c r="D124" s="160">
        <v>-2056514.2300000042</v>
      </c>
      <c r="E124" s="161"/>
      <c r="F124" s="164">
        <v>3.5986979999999996E-3</v>
      </c>
      <c r="G124" s="163">
        <f t="shared" si="3"/>
        <v>5.9804474950543587E-6</v>
      </c>
    </row>
    <row r="125" spans="3:7" x14ac:dyDescent="0.25">
      <c r="C125" s="159">
        <f t="shared" si="2"/>
        <v>41331</v>
      </c>
      <c r="D125" s="160"/>
      <c r="E125" s="161"/>
      <c r="F125" s="162">
        <v>0</v>
      </c>
      <c r="G125" s="163">
        <f t="shared" si="3"/>
        <v>0</v>
      </c>
    </row>
    <row r="126" spans="3:7" x14ac:dyDescent="0.25">
      <c r="C126" s="159">
        <f t="shared" si="2"/>
        <v>41332</v>
      </c>
      <c r="D126" s="160">
        <v>-5689386.5600000024</v>
      </c>
      <c r="E126" s="161"/>
      <c r="F126" s="164">
        <v>3.5886067000000001E-3</v>
      </c>
      <c r="G126" s="163">
        <f t="shared" si="3"/>
        <v>1.6498629370416901E-5</v>
      </c>
    </row>
    <row r="127" spans="3:7" x14ac:dyDescent="0.25">
      <c r="C127" s="159">
        <f t="shared" si="2"/>
        <v>41333</v>
      </c>
      <c r="D127" s="160">
        <v>-7643550.2099999934</v>
      </c>
      <c r="E127" s="161"/>
      <c r="F127" s="164">
        <v>3.6375924E-3</v>
      </c>
      <c r="G127" s="163">
        <f t="shared" si="3"/>
        <v>2.2468067348599712E-5</v>
      </c>
    </row>
    <row r="128" spans="3:7" x14ac:dyDescent="0.25">
      <c r="C128" s="159">
        <f t="shared" si="2"/>
        <v>41334</v>
      </c>
      <c r="D128" s="160">
        <v>-7410125.6099999994</v>
      </c>
      <c r="E128" s="161"/>
      <c r="F128" s="164">
        <v>3.4828611999999999E-3</v>
      </c>
      <c r="G128" s="163">
        <f t="shared" si="3"/>
        <v>2.0855389123818968E-5</v>
      </c>
    </row>
    <row r="129" spans="1:7" x14ac:dyDescent="0.25">
      <c r="C129" s="159">
        <f t="shared" si="2"/>
        <v>41335</v>
      </c>
      <c r="D129" s="160">
        <v>-7410197.3000000119</v>
      </c>
      <c r="E129" s="161"/>
      <c r="F129" s="164">
        <v>3.4828611999999999E-3</v>
      </c>
      <c r="G129" s="163">
        <f t="shared" si="3"/>
        <v>2.0855590891363169E-5</v>
      </c>
    </row>
    <row r="130" spans="1:7" x14ac:dyDescent="0.25">
      <c r="A130" s="149" t="s">
        <v>141</v>
      </c>
      <c r="C130" s="159">
        <f t="shared" si="2"/>
        <v>41336</v>
      </c>
      <c r="D130" s="160">
        <v>-7410268.9899999946</v>
      </c>
      <c r="E130" s="161"/>
      <c r="F130" s="164">
        <v>3.4828611999999999E-3</v>
      </c>
      <c r="G130" s="163">
        <f t="shared" si="3"/>
        <v>2.0855792658907285E-5</v>
      </c>
    </row>
    <row r="131" spans="1:7" x14ac:dyDescent="0.25">
      <c r="C131" s="159">
        <f t="shared" si="2"/>
        <v>41337</v>
      </c>
      <c r="D131" s="160">
        <v>-8919654.9599999934</v>
      </c>
      <c r="E131" s="161"/>
      <c r="F131" s="164">
        <v>3.5903911000000001E-3</v>
      </c>
      <c r="G131" s="163">
        <f t="shared" si="3"/>
        <v>2.5878933460928121E-5</v>
      </c>
    </row>
    <row r="132" spans="1:7" x14ac:dyDescent="0.25">
      <c r="C132" s="159">
        <f t="shared" si="2"/>
        <v>41338</v>
      </c>
      <c r="D132" s="160">
        <v>-4881424.8400000036</v>
      </c>
      <c r="E132" s="161"/>
      <c r="F132" s="164">
        <v>3.5903909E-3</v>
      </c>
      <c r="G132" s="163">
        <f t="shared" si="3"/>
        <v>1.416266236289307E-5</v>
      </c>
    </row>
    <row r="133" spans="1:7" x14ac:dyDescent="0.25">
      <c r="C133" s="159">
        <f t="shared" si="2"/>
        <v>41339</v>
      </c>
      <c r="D133" s="160">
        <v>-3228969.8199999928</v>
      </c>
      <c r="E133" s="161"/>
      <c r="F133" s="164">
        <v>3.5893078999999998E-3</v>
      </c>
      <c r="G133" s="163">
        <f t="shared" si="3"/>
        <v>9.3655063158765229E-6</v>
      </c>
    </row>
    <row r="134" spans="1:7" x14ac:dyDescent="0.25">
      <c r="C134" s="159">
        <f t="shared" ref="C134:C197" si="4">C133+1</f>
        <v>41340</v>
      </c>
      <c r="D134" s="160"/>
      <c r="E134" s="161"/>
      <c r="F134" s="162">
        <v>0</v>
      </c>
      <c r="G134" s="163">
        <f t="shared" si="3"/>
        <v>0</v>
      </c>
    </row>
    <row r="135" spans="1:7" x14ac:dyDescent="0.25">
      <c r="C135" s="159">
        <f t="shared" si="4"/>
        <v>41341</v>
      </c>
      <c r="D135" s="160">
        <v>-2968268.0100000054</v>
      </c>
      <c r="E135" s="161"/>
      <c r="F135" s="164">
        <v>3.5604349999999994E-3</v>
      </c>
      <c r="G135" s="163">
        <f t="shared" si="3"/>
        <v>8.5400956250428365E-6</v>
      </c>
    </row>
    <row r="136" spans="1:7" x14ac:dyDescent="0.25">
      <c r="C136" s="159">
        <f t="shared" si="4"/>
        <v>41342</v>
      </c>
      <c r="D136" s="160">
        <v>-2968297.3700000048</v>
      </c>
      <c r="E136" s="161"/>
      <c r="F136" s="164">
        <v>3.5604349999999994E-3</v>
      </c>
      <c r="G136" s="163">
        <f t="shared" ref="G136:G199" si="5">F136*(D136/$D$377)</f>
        <v>8.540180097606197E-6</v>
      </c>
    </row>
    <row r="137" spans="1:7" x14ac:dyDescent="0.25">
      <c r="C137" s="159">
        <f t="shared" si="4"/>
        <v>41343</v>
      </c>
      <c r="D137" s="160">
        <v>-2968326.7300000042</v>
      </c>
      <c r="E137" s="161"/>
      <c r="F137" s="164">
        <v>3.5604349999999994E-3</v>
      </c>
      <c r="G137" s="163">
        <f t="shared" si="5"/>
        <v>8.5402645701695576E-6</v>
      </c>
    </row>
    <row r="138" spans="1:7" x14ac:dyDescent="0.25">
      <c r="C138" s="159">
        <f t="shared" si="4"/>
        <v>41344</v>
      </c>
      <c r="D138" s="160">
        <v>-2394051.4900000095</v>
      </c>
      <c r="E138" s="161"/>
      <c r="F138" s="164">
        <v>3.5569628000000002E-3</v>
      </c>
      <c r="G138" s="163">
        <f t="shared" si="5"/>
        <v>6.8812822288089647E-6</v>
      </c>
    </row>
    <row r="139" spans="1:7" x14ac:dyDescent="0.25">
      <c r="C139" s="159">
        <f t="shared" si="4"/>
        <v>41345</v>
      </c>
      <c r="D139" s="160">
        <v>-336116.02000001073</v>
      </c>
      <c r="E139" s="161"/>
      <c r="F139" s="164">
        <v>3.5559602E-3</v>
      </c>
      <c r="G139" s="163">
        <f t="shared" si="5"/>
        <v>9.6583438823504883E-7</v>
      </c>
    </row>
    <row r="140" spans="1:7" x14ac:dyDescent="0.25">
      <c r="C140" s="159">
        <f t="shared" si="4"/>
        <v>41346</v>
      </c>
      <c r="D140" s="160"/>
      <c r="E140" s="161"/>
      <c r="F140" s="162">
        <v>0</v>
      </c>
      <c r="G140" s="163">
        <f t="shared" si="5"/>
        <v>0</v>
      </c>
    </row>
    <row r="141" spans="1:7" x14ac:dyDescent="0.25">
      <c r="C141" s="159">
        <f t="shared" si="4"/>
        <v>41347</v>
      </c>
      <c r="D141" s="160"/>
      <c r="E141" s="161"/>
      <c r="F141" s="162">
        <v>0</v>
      </c>
      <c r="G141" s="163">
        <f t="shared" si="5"/>
        <v>0</v>
      </c>
    </row>
    <row r="142" spans="1:7" x14ac:dyDescent="0.25">
      <c r="C142" s="159">
        <f t="shared" si="4"/>
        <v>41348</v>
      </c>
      <c r="D142" s="160">
        <v>-6968501.4999999851</v>
      </c>
      <c r="E142" s="161"/>
      <c r="F142" s="164">
        <v>3.4995721999999999E-3</v>
      </c>
      <c r="G142" s="163">
        <f t="shared" si="5"/>
        <v>1.9706564366844932E-5</v>
      </c>
    </row>
    <row r="143" spans="1:7" x14ac:dyDescent="0.25">
      <c r="C143" s="159">
        <f t="shared" si="4"/>
        <v>41349</v>
      </c>
      <c r="D143" s="160">
        <v>-6968569.2400000095</v>
      </c>
      <c r="E143" s="161"/>
      <c r="F143" s="164">
        <v>3.4995721999999999E-3</v>
      </c>
      <c r="G143" s="163">
        <f t="shared" si="5"/>
        <v>1.9706755932086137E-5</v>
      </c>
    </row>
    <row r="144" spans="1:7" x14ac:dyDescent="0.25">
      <c r="C144" s="159">
        <f t="shared" si="4"/>
        <v>41350</v>
      </c>
      <c r="D144" s="160">
        <v>-6968636.9900000095</v>
      </c>
      <c r="E144" s="161"/>
      <c r="F144" s="164">
        <v>3.4995721999999999E-3</v>
      </c>
      <c r="G144" s="163">
        <f t="shared" si="5"/>
        <v>1.9706947525606761E-5</v>
      </c>
    </row>
    <row r="145" spans="1:7" x14ac:dyDescent="0.25">
      <c r="C145" s="159">
        <f t="shared" si="4"/>
        <v>41351</v>
      </c>
      <c r="D145" s="160">
        <v>-6244569.3799999952</v>
      </c>
      <c r="E145" s="161"/>
      <c r="F145" s="164">
        <v>3.5576238999999996E-3</v>
      </c>
      <c r="G145" s="163">
        <f t="shared" si="5"/>
        <v>1.7952258353503376E-5</v>
      </c>
    </row>
    <row r="146" spans="1:7" x14ac:dyDescent="0.25">
      <c r="C146" s="159">
        <f t="shared" si="4"/>
        <v>41352</v>
      </c>
      <c r="D146" s="160">
        <v>-5500479.6899999976</v>
      </c>
      <c r="E146" s="161"/>
      <c r="F146" s="164">
        <v>3.5576238999999996E-3</v>
      </c>
      <c r="G146" s="163">
        <f t="shared" si="5"/>
        <v>1.5813105188540349E-5</v>
      </c>
    </row>
    <row r="147" spans="1:7" x14ac:dyDescent="0.25">
      <c r="C147" s="159">
        <f t="shared" si="4"/>
        <v>41353</v>
      </c>
      <c r="D147" s="160">
        <v>-2917260.9399999976</v>
      </c>
      <c r="E147" s="161"/>
      <c r="F147" s="164">
        <v>3.5621178999999999E-3</v>
      </c>
      <c r="G147" s="163">
        <f t="shared" si="5"/>
        <v>8.3973088628777711E-6</v>
      </c>
    </row>
    <row r="148" spans="1:7" x14ac:dyDescent="0.25">
      <c r="C148" s="159">
        <f t="shared" si="4"/>
        <v>41354</v>
      </c>
      <c r="D148" s="160">
        <v>-13710430.409999996</v>
      </c>
      <c r="E148" s="161"/>
      <c r="F148" s="164">
        <v>3.5655343000000005E-3</v>
      </c>
      <c r="G148" s="163">
        <f t="shared" si="5"/>
        <v>3.9503199116125041E-5</v>
      </c>
    </row>
    <row r="149" spans="1:7" x14ac:dyDescent="0.25">
      <c r="C149" s="159">
        <f t="shared" si="4"/>
        <v>41355</v>
      </c>
      <c r="D149" s="160">
        <v>-13107932.460000008</v>
      </c>
      <c r="E149" s="161"/>
      <c r="F149" s="164">
        <v>3.5728179000000001E-3</v>
      </c>
      <c r="G149" s="163">
        <f t="shared" si="5"/>
        <v>3.7844401115049418E-5</v>
      </c>
    </row>
    <row r="150" spans="1:7" x14ac:dyDescent="0.25">
      <c r="C150" s="159">
        <f t="shared" si="4"/>
        <v>41356</v>
      </c>
      <c r="D150" s="160">
        <v>-13108062.550000012</v>
      </c>
      <c r="E150" s="161"/>
      <c r="F150" s="164">
        <v>3.5728179000000001E-3</v>
      </c>
      <c r="G150" s="163">
        <f t="shared" si="5"/>
        <v>3.7844776702744593E-5</v>
      </c>
    </row>
    <row r="151" spans="1:7" x14ac:dyDescent="0.25">
      <c r="C151" s="159">
        <f t="shared" si="4"/>
        <v>41357</v>
      </c>
      <c r="D151" s="160">
        <v>-13108192.639999986</v>
      </c>
      <c r="E151" s="161"/>
      <c r="F151" s="164">
        <v>3.5728179000000001E-3</v>
      </c>
      <c r="G151" s="163">
        <f t="shared" si="5"/>
        <v>3.7845152290439686E-5</v>
      </c>
    </row>
    <row r="152" spans="1:7" x14ac:dyDescent="0.25">
      <c r="C152" s="159">
        <f t="shared" si="4"/>
        <v>41358</v>
      </c>
      <c r="D152" s="160">
        <v>-12454867.609999999</v>
      </c>
      <c r="E152" s="161"/>
      <c r="F152" s="164">
        <v>3.5671548999999998E-3</v>
      </c>
      <c r="G152" s="163">
        <f t="shared" si="5"/>
        <v>3.5901917489047925E-5</v>
      </c>
    </row>
    <row r="153" spans="1:7" x14ac:dyDescent="0.25">
      <c r="C153" s="159">
        <f t="shared" si="4"/>
        <v>41359</v>
      </c>
      <c r="D153" s="160">
        <v>-10559475.099999994</v>
      </c>
      <c r="E153" s="161"/>
      <c r="F153" s="164">
        <v>3.5778650999999996E-3</v>
      </c>
      <c r="G153" s="163">
        <f t="shared" si="5"/>
        <v>3.0529722213394203E-5</v>
      </c>
    </row>
    <row r="154" spans="1:7" x14ac:dyDescent="0.25">
      <c r="C154" s="159">
        <f t="shared" si="4"/>
        <v>41360</v>
      </c>
      <c r="D154" s="160">
        <v>-9284304.2399999946</v>
      </c>
      <c r="E154" s="161"/>
      <c r="F154" s="164">
        <v>3.5754068E-3</v>
      </c>
      <c r="G154" s="163">
        <f t="shared" si="5"/>
        <v>2.6824484566434442E-5</v>
      </c>
    </row>
    <row r="155" spans="1:7" x14ac:dyDescent="0.25">
      <c r="C155" s="159">
        <f t="shared" si="4"/>
        <v>41361</v>
      </c>
      <c r="D155" s="160">
        <v>-11350595.849999994</v>
      </c>
      <c r="E155" s="161"/>
      <c r="F155" s="164">
        <v>3.5889189999999999E-3</v>
      </c>
      <c r="G155" s="163">
        <f t="shared" si="5"/>
        <v>3.2918412077363706E-5</v>
      </c>
    </row>
    <row r="156" spans="1:7" x14ac:dyDescent="0.25">
      <c r="C156" s="159">
        <f t="shared" si="4"/>
        <v>41362</v>
      </c>
      <c r="D156" s="160">
        <v>-11039249.930000007</v>
      </c>
      <c r="E156" s="161"/>
      <c r="F156" s="164">
        <v>3.5889187999999998E-3</v>
      </c>
      <c r="G156" s="163">
        <f t="shared" si="5"/>
        <v>3.2015460930170264E-5</v>
      </c>
    </row>
    <row r="157" spans="1:7" x14ac:dyDescent="0.25">
      <c r="C157" s="159">
        <f t="shared" si="4"/>
        <v>41363</v>
      </c>
      <c r="D157" s="160">
        <v>-11039359.99000001</v>
      </c>
      <c r="E157" s="161"/>
      <c r="F157" s="164">
        <v>3.5889187999999998E-3</v>
      </c>
      <c r="G157" s="163">
        <f t="shared" si="5"/>
        <v>3.2015780120482317E-5</v>
      </c>
    </row>
    <row r="158" spans="1:7" x14ac:dyDescent="0.25">
      <c r="A158" s="149" t="s">
        <v>141</v>
      </c>
      <c r="C158" s="159">
        <f t="shared" si="4"/>
        <v>41364</v>
      </c>
      <c r="D158" s="160">
        <v>-11039470.049999997</v>
      </c>
      <c r="E158" s="161"/>
      <c r="F158" s="164">
        <v>3.5889187999999998E-3</v>
      </c>
      <c r="G158" s="163">
        <f t="shared" si="5"/>
        <v>3.2016099310794336E-5</v>
      </c>
    </row>
    <row r="159" spans="1:7" x14ac:dyDescent="0.25">
      <c r="C159" s="159">
        <f t="shared" si="4"/>
        <v>41365</v>
      </c>
      <c r="D159" s="160">
        <v>-10881389.649999991</v>
      </c>
      <c r="E159" s="161"/>
      <c r="F159" s="164">
        <v>3.5889189999999999E-3</v>
      </c>
      <c r="G159" s="163">
        <f t="shared" si="5"/>
        <v>3.155764448022879E-5</v>
      </c>
    </row>
    <row r="160" spans="1:7" x14ac:dyDescent="0.25">
      <c r="C160" s="159">
        <f t="shared" si="4"/>
        <v>41366</v>
      </c>
      <c r="D160" s="160">
        <v>-11010076.719999999</v>
      </c>
      <c r="E160" s="161"/>
      <c r="F160" s="164">
        <v>3.5889188999999998E-3</v>
      </c>
      <c r="G160" s="163">
        <f t="shared" si="5"/>
        <v>3.1930855187099881E-5</v>
      </c>
    </row>
    <row r="161" spans="3:7" x14ac:dyDescent="0.25">
      <c r="C161" s="159">
        <f t="shared" si="4"/>
        <v>41367</v>
      </c>
      <c r="D161" s="160">
        <v>-8847974.6800000072</v>
      </c>
      <c r="E161" s="161"/>
      <c r="F161" s="164">
        <v>3.5885438999999999E-3</v>
      </c>
      <c r="G161" s="163">
        <f t="shared" si="5"/>
        <v>2.5657757434713808E-5</v>
      </c>
    </row>
    <row r="162" spans="3:7" x14ac:dyDescent="0.25">
      <c r="C162" s="159">
        <f t="shared" si="4"/>
        <v>41368</v>
      </c>
      <c r="D162" s="160">
        <v>-2954909.0799999833</v>
      </c>
      <c r="E162" s="161"/>
      <c r="F162" s="164">
        <v>3.5792059000000001E-3</v>
      </c>
      <c r="G162" s="163">
        <f t="shared" si="5"/>
        <v>8.5464816719819521E-6</v>
      </c>
    </row>
    <row r="163" spans="3:7" x14ac:dyDescent="0.25">
      <c r="C163" s="159">
        <f t="shared" si="4"/>
        <v>41369</v>
      </c>
      <c r="D163" s="160">
        <v>-3362532.650000006</v>
      </c>
      <c r="E163" s="161"/>
      <c r="F163" s="164">
        <v>3.5810199999999994E-3</v>
      </c>
      <c r="G163" s="163">
        <f t="shared" si="5"/>
        <v>9.7303803560379762E-6</v>
      </c>
    </row>
    <row r="164" spans="3:7" x14ac:dyDescent="0.25">
      <c r="C164" s="159">
        <f t="shared" si="4"/>
        <v>41370</v>
      </c>
      <c r="D164" s="160">
        <v>-3362566.099999994</v>
      </c>
      <c r="E164" s="161"/>
      <c r="F164" s="164">
        <v>3.5810199999999994E-3</v>
      </c>
      <c r="G164" s="163">
        <f t="shared" si="5"/>
        <v>9.7304771524877584E-6</v>
      </c>
    </row>
    <row r="165" spans="3:7" x14ac:dyDescent="0.25">
      <c r="C165" s="159">
        <f t="shared" si="4"/>
        <v>41371</v>
      </c>
      <c r="D165" s="160">
        <v>-3362599.549999997</v>
      </c>
      <c r="E165" s="161"/>
      <c r="F165" s="164">
        <v>3.5810199999999994E-3</v>
      </c>
      <c r="G165" s="163">
        <f t="shared" si="5"/>
        <v>9.7305739489375829E-6</v>
      </c>
    </row>
    <row r="166" spans="3:7" x14ac:dyDescent="0.25">
      <c r="C166" s="159">
        <f t="shared" si="4"/>
        <v>41372</v>
      </c>
      <c r="D166" s="160">
        <v>-11690274.299999997</v>
      </c>
      <c r="E166" s="161"/>
      <c r="F166" s="164">
        <v>3.5730981999999999E-3</v>
      </c>
      <c r="G166" s="163">
        <f t="shared" si="5"/>
        <v>3.3754075238094315E-5</v>
      </c>
    </row>
    <row r="167" spans="3:7" x14ac:dyDescent="0.25">
      <c r="C167" s="159">
        <f t="shared" si="4"/>
        <v>41373</v>
      </c>
      <c r="D167" s="160">
        <v>-9916730.9399999976</v>
      </c>
      <c r="E167" s="161"/>
      <c r="F167" s="164">
        <v>3.5815180000000001E-3</v>
      </c>
      <c r="G167" s="163">
        <f t="shared" si="5"/>
        <v>2.8700682790132284E-5</v>
      </c>
    </row>
    <row r="168" spans="3:7" x14ac:dyDescent="0.25">
      <c r="C168" s="159">
        <f t="shared" si="4"/>
        <v>41374</v>
      </c>
      <c r="D168" s="160">
        <v>-7016713.5199999958</v>
      </c>
      <c r="E168" s="161"/>
      <c r="F168" s="164">
        <v>3.5767481999999999E-3</v>
      </c>
      <c r="G168" s="163">
        <f t="shared" si="5"/>
        <v>2.028050070537287E-5</v>
      </c>
    </row>
    <row r="169" spans="3:7" x14ac:dyDescent="0.25">
      <c r="C169" s="159">
        <f t="shared" si="4"/>
        <v>41375</v>
      </c>
      <c r="D169" s="160">
        <v>-778067.54000000656</v>
      </c>
      <c r="E169" s="161"/>
      <c r="F169" s="164">
        <v>3.5724221E-3</v>
      </c>
      <c r="G169" s="163">
        <f t="shared" si="5"/>
        <v>2.2461389825635485E-6</v>
      </c>
    </row>
    <row r="170" spans="3:7" x14ac:dyDescent="0.25">
      <c r="C170" s="159">
        <f t="shared" si="4"/>
        <v>41376</v>
      </c>
      <c r="D170" s="160">
        <v>-210446.34000000358</v>
      </c>
      <c r="E170" s="161"/>
      <c r="F170" s="164">
        <v>3.5596379000000004E-3</v>
      </c>
      <c r="G170" s="163">
        <f t="shared" si="5"/>
        <v>6.0534611509436598E-7</v>
      </c>
    </row>
    <row r="171" spans="3:7" x14ac:dyDescent="0.25">
      <c r="C171" s="159">
        <f t="shared" si="4"/>
        <v>41377</v>
      </c>
      <c r="D171" s="160">
        <v>-210448.42000000179</v>
      </c>
      <c r="E171" s="161"/>
      <c r="F171" s="164">
        <v>3.5596379000000004E-3</v>
      </c>
      <c r="G171" s="163">
        <f t="shared" si="5"/>
        <v>6.0535209818686515E-7</v>
      </c>
    </row>
    <row r="172" spans="3:7" x14ac:dyDescent="0.25">
      <c r="C172" s="159">
        <f t="shared" si="4"/>
        <v>41378</v>
      </c>
      <c r="D172" s="160">
        <v>-210450.5</v>
      </c>
      <c r="E172" s="161"/>
      <c r="F172" s="164">
        <v>3.5596379000000004E-3</v>
      </c>
      <c r="G172" s="163">
        <f t="shared" si="5"/>
        <v>6.0535808127936421E-7</v>
      </c>
    </row>
    <row r="173" spans="3:7" x14ac:dyDescent="0.25">
      <c r="C173" s="159">
        <f t="shared" si="4"/>
        <v>41379</v>
      </c>
      <c r="D173" s="160"/>
      <c r="E173" s="161"/>
      <c r="F173" s="162">
        <v>0</v>
      </c>
      <c r="G173" s="163">
        <f t="shared" si="5"/>
        <v>0</v>
      </c>
    </row>
    <row r="174" spans="3:7" x14ac:dyDescent="0.25">
      <c r="C174" s="159">
        <f t="shared" si="4"/>
        <v>41380</v>
      </c>
      <c r="D174" s="160"/>
      <c r="E174" s="161"/>
      <c r="F174" s="162">
        <v>0</v>
      </c>
      <c r="G174" s="163">
        <f t="shared" si="5"/>
        <v>0</v>
      </c>
    </row>
    <row r="175" spans="3:7" x14ac:dyDescent="0.25">
      <c r="C175" s="159">
        <f t="shared" si="4"/>
        <v>41381</v>
      </c>
      <c r="D175" s="160"/>
      <c r="E175" s="161"/>
      <c r="F175" s="162">
        <v>0</v>
      </c>
      <c r="G175" s="163">
        <f t="shared" si="5"/>
        <v>0</v>
      </c>
    </row>
    <row r="176" spans="3:7" x14ac:dyDescent="0.25">
      <c r="C176" s="159">
        <f t="shared" si="4"/>
        <v>41382</v>
      </c>
      <c r="D176" s="160"/>
      <c r="E176" s="161"/>
      <c r="F176" s="162">
        <v>0</v>
      </c>
      <c r="G176" s="163">
        <f t="shared" si="5"/>
        <v>0</v>
      </c>
    </row>
    <row r="177" spans="1:7" x14ac:dyDescent="0.25">
      <c r="C177" s="159">
        <f t="shared" si="4"/>
        <v>41383</v>
      </c>
      <c r="D177" s="160"/>
      <c r="E177" s="161"/>
      <c r="F177" s="162">
        <v>0</v>
      </c>
      <c r="G177" s="163">
        <f t="shared" si="5"/>
        <v>0</v>
      </c>
    </row>
    <row r="178" spans="1:7" x14ac:dyDescent="0.25">
      <c r="C178" s="159">
        <f t="shared" si="4"/>
        <v>41384</v>
      </c>
      <c r="D178" s="160"/>
      <c r="E178" s="161"/>
      <c r="F178" s="162">
        <v>0</v>
      </c>
      <c r="G178" s="163">
        <f t="shared" si="5"/>
        <v>0</v>
      </c>
    </row>
    <row r="179" spans="1:7" x14ac:dyDescent="0.25">
      <c r="C179" s="159">
        <f t="shared" si="4"/>
        <v>41385</v>
      </c>
      <c r="D179" s="160"/>
      <c r="E179" s="161"/>
      <c r="F179" s="162">
        <v>0</v>
      </c>
      <c r="G179" s="163">
        <f t="shared" si="5"/>
        <v>0</v>
      </c>
    </row>
    <row r="180" spans="1:7" x14ac:dyDescent="0.25">
      <c r="C180" s="159">
        <f t="shared" si="4"/>
        <v>41386</v>
      </c>
      <c r="D180" s="160"/>
      <c r="E180" s="161"/>
      <c r="F180" s="162">
        <v>0</v>
      </c>
      <c r="G180" s="163">
        <f t="shared" si="5"/>
        <v>0</v>
      </c>
    </row>
    <row r="181" spans="1:7" x14ac:dyDescent="0.25">
      <c r="C181" s="159">
        <f t="shared" si="4"/>
        <v>41387</v>
      </c>
      <c r="D181" s="160"/>
      <c r="E181" s="161"/>
      <c r="F181" s="162">
        <v>0</v>
      </c>
      <c r="G181" s="163">
        <f t="shared" si="5"/>
        <v>0</v>
      </c>
    </row>
    <row r="182" spans="1:7" x14ac:dyDescent="0.25">
      <c r="C182" s="159">
        <f t="shared" si="4"/>
        <v>41388</v>
      </c>
      <c r="D182" s="160"/>
      <c r="E182" s="161"/>
      <c r="F182" s="162">
        <v>0</v>
      </c>
      <c r="G182" s="163">
        <f t="shared" si="5"/>
        <v>0</v>
      </c>
    </row>
    <row r="183" spans="1:7" x14ac:dyDescent="0.25">
      <c r="C183" s="159">
        <f t="shared" si="4"/>
        <v>41389</v>
      </c>
      <c r="D183" s="160"/>
      <c r="E183" s="161"/>
      <c r="F183" s="162">
        <v>0</v>
      </c>
      <c r="G183" s="163">
        <f t="shared" si="5"/>
        <v>0</v>
      </c>
    </row>
    <row r="184" spans="1:7" x14ac:dyDescent="0.25">
      <c r="C184" s="159">
        <f t="shared" si="4"/>
        <v>41390</v>
      </c>
      <c r="D184" s="160"/>
      <c r="E184" s="161"/>
      <c r="F184" s="162">
        <v>0</v>
      </c>
      <c r="G184" s="163">
        <f t="shared" si="5"/>
        <v>0</v>
      </c>
    </row>
    <row r="185" spans="1:7" x14ac:dyDescent="0.25">
      <c r="C185" s="159">
        <f t="shared" si="4"/>
        <v>41391</v>
      </c>
      <c r="D185" s="160"/>
      <c r="E185" s="161"/>
      <c r="F185" s="162">
        <v>0</v>
      </c>
      <c r="G185" s="163">
        <f t="shared" si="5"/>
        <v>0</v>
      </c>
    </row>
    <row r="186" spans="1:7" x14ac:dyDescent="0.25">
      <c r="C186" s="159">
        <f t="shared" si="4"/>
        <v>41392</v>
      </c>
      <c r="D186" s="160"/>
      <c r="E186" s="161"/>
      <c r="F186" s="162">
        <v>0</v>
      </c>
      <c r="G186" s="163">
        <f t="shared" si="5"/>
        <v>0</v>
      </c>
    </row>
    <row r="187" spans="1:7" x14ac:dyDescent="0.25">
      <c r="C187" s="159">
        <f t="shared" si="4"/>
        <v>41393</v>
      </c>
      <c r="D187" s="160"/>
      <c r="E187" s="161"/>
      <c r="F187" s="162">
        <v>0</v>
      </c>
      <c r="G187" s="163">
        <f t="shared" si="5"/>
        <v>0</v>
      </c>
    </row>
    <row r="188" spans="1:7" x14ac:dyDescent="0.25">
      <c r="C188" s="159">
        <f t="shared" si="4"/>
        <v>41394</v>
      </c>
      <c r="D188" s="160"/>
      <c r="E188" s="161"/>
      <c r="F188" s="162">
        <v>0</v>
      </c>
      <c r="G188" s="163">
        <f t="shared" si="5"/>
        <v>0</v>
      </c>
    </row>
    <row r="189" spans="1:7" x14ac:dyDescent="0.25">
      <c r="C189" s="159">
        <f t="shared" si="4"/>
        <v>41395</v>
      </c>
      <c r="D189" s="160"/>
      <c r="E189" s="161"/>
      <c r="F189" s="162">
        <v>0</v>
      </c>
      <c r="G189" s="163">
        <f t="shared" si="5"/>
        <v>0</v>
      </c>
    </row>
    <row r="190" spans="1:7" x14ac:dyDescent="0.25">
      <c r="C190" s="159">
        <f t="shared" si="4"/>
        <v>41396</v>
      </c>
      <c r="D190" s="160"/>
      <c r="E190" s="161"/>
      <c r="F190" s="162">
        <v>0</v>
      </c>
      <c r="G190" s="163">
        <f t="shared" si="5"/>
        <v>0</v>
      </c>
    </row>
    <row r="191" spans="1:7" x14ac:dyDescent="0.25">
      <c r="A191" s="149" t="s">
        <v>142</v>
      </c>
      <c r="C191" s="159">
        <f t="shared" si="4"/>
        <v>41397</v>
      </c>
      <c r="D191" s="160"/>
      <c r="E191" s="161"/>
      <c r="F191" s="162">
        <v>0</v>
      </c>
      <c r="G191" s="163">
        <f t="shared" si="5"/>
        <v>0</v>
      </c>
    </row>
    <row r="192" spans="1:7" x14ac:dyDescent="0.25">
      <c r="C192" s="159">
        <f t="shared" si="4"/>
        <v>41398</v>
      </c>
      <c r="D192" s="160"/>
      <c r="E192" s="161"/>
      <c r="F192" s="162">
        <v>0</v>
      </c>
      <c r="G192" s="163">
        <f t="shared" si="5"/>
        <v>0</v>
      </c>
    </row>
    <row r="193" spans="3:7" x14ac:dyDescent="0.25">
      <c r="C193" s="159">
        <f t="shared" si="4"/>
        <v>41399</v>
      </c>
      <c r="D193" s="160"/>
      <c r="E193" s="161"/>
      <c r="F193" s="162">
        <v>0</v>
      </c>
      <c r="G193" s="163">
        <f t="shared" si="5"/>
        <v>0</v>
      </c>
    </row>
    <row r="194" spans="3:7" x14ac:dyDescent="0.25">
      <c r="C194" s="159">
        <f t="shared" si="4"/>
        <v>41400</v>
      </c>
      <c r="D194" s="160"/>
      <c r="E194" s="161"/>
      <c r="F194" s="162">
        <v>0</v>
      </c>
      <c r="G194" s="163">
        <f t="shared" si="5"/>
        <v>0</v>
      </c>
    </row>
    <row r="195" spans="3:7" x14ac:dyDescent="0.25">
      <c r="C195" s="159">
        <f t="shared" si="4"/>
        <v>41401</v>
      </c>
      <c r="D195" s="160"/>
      <c r="E195" s="161"/>
      <c r="F195" s="162">
        <v>0</v>
      </c>
      <c r="G195" s="163">
        <f t="shared" si="5"/>
        <v>0</v>
      </c>
    </row>
    <row r="196" spans="3:7" x14ac:dyDescent="0.25">
      <c r="C196" s="159">
        <f t="shared" si="4"/>
        <v>41402</v>
      </c>
      <c r="D196" s="160"/>
      <c r="E196" s="161"/>
      <c r="F196" s="162">
        <v>0</v>
      </c>
      <c r="G196" s="163">
        <f t="shared" si="5"/>
        <v>0</v>
      </c>
    </row>
    <row r="197" spans="3:7" x14ac:dyDescent="0.25">
      <c r="C197" s="159">
        <f t="shared" si="4"/>
        <v>41403</v>
      </c>
      <c r="D197" s="160"/>
      <c r="E197" s="161"/>
      <c r="F197" s="162">
        <v>0</v>
      </c>
      <c r="G197" s="163">
        <f t="shared" si="5"/>
        <v>0</v>
      </c>
    </row>
    <row r="198" spans="3:7" x14ac:dyDescent="0.25">
      <c r="C198" s="159">
        <f t="shared" ref="C198:C261" si="6">C197+1</f>
        <v>41404</v>
      </c>
      <c r="D198" s="160"/>
      <c r="E198" s="161"/>
      <c r="F198" s="162">
        <v>0</v>
      </c>
      <c r="G198" s="163">
        <f t="shared" si="5"/>
        <v>0</v>
      </c>
    </row>
    <row r="199" spans="3:7" x14ac:dyDescent="0.25">
      <c r="C199" s="159">
        <f t="shared" si="6"/>
        <v>41405</v>
      </c>
      <c r="D199" s="160"/>
      <c r="E199" s="161"/>
      <c r="F199" s="162">
        <v>0</v>
      </c>
      <c r="G199" s="163">
        <f t="shared" si="5"/>
        <v>0</v>
      </c>
    </row>
    <row r="200" spans="3:7" x14ac:dyDescent="0.25">
      <c r="C200" s="159">
        <f t="shared" si="6"/>
        <v>41406</v>
      </c>
      <c r="D200" s="160"/>
      <c r="E200" s="161"/>
      <c r="F200" s="162">
        <v>0</v>
      </c>
      <c r="G200" s="163">
        <f t="shared" ref="G200:G240" si="7">F200*(D200/$D$377)</f>
        <v>0</v>
      </c>
    </row>
    <row r="201" spans="3:7" x14ac:dyDescent="0.25">
      <c r="C201" s="159">
        <f t="shared" si="6"/>
        <v>41407</v>
      </c>
      <c r="D201" s="160"/>
      <c r="E201" s="161"/>
      <c r="F201" s="162">
        <v>0</v>
      </c>
      <c r="G201" s="163">
        <f t="shared" si="7"/>
        <v>0</v>
      </c>
    </row>
    <row r="202" spans="3:7" x14ac:dyDescent="0.25">
      <c r="C202" s="159">
        <f t="shared" si="6"/>
        <v>41408</v>
      </c>
      <c r="D202" s="160"/>
      <c r="E202" s="161"/>
      <c r="F202" s="162">
        <v>0</v>
      </c>
      <c r="G202" s="163">
        <f t="shared" si="7"/>
        <v>0</v>
      </c>
    </row>
    <row r="203" spans="3:7" x14ac:dyDescent="0.25">
      <c r="C203" s="159">
        <f t="shared" si="6"/>
        <v>41409</v>
      </c>
      <c r="D203" s="160"/>
      <c r="E203" s="161"/>
      <c r="F203" s="162">
        <v>0</v>
      </c>
      <c r="G203" s="163">
        <f t="shared" si="7"/>
        <v>0</v>
      </c>
    </row>
    <row r="204" spans="3:7" x14ac:dyDescent="0.25">
      <c r="C204" s="159">
        <f t="shared" si="6"/>
        <v>41410</v>
      </c>
      <c r="D204" s="160"/>
      <c r="E204" s="161"/>
      <c r="F204" s="162">
        <v>0</v>
      </c>
      <c r="G204" s="163">
        <f t="shared" si="7"/>
        <v>0</v>
      </c>
    </row>
    <row r="205" spans="3:7" x14ac:dyDescent="0.25">
      <c r="C205" s="159">
        <f t="shared" si="6"/>
        <v>41411</v>
      </c>
      <c r="D205" s="160"/>
      <c r="E205" s="161"/>
      <c r="F205" s="162">
        <v>0</v>
      </c>
      <c r="G205" s="163">
        <f t="shared" si="7"/>
        <v>0</v>
      </c>
    </row>
    <row r="206" spans="3:7" x14ac:dyDescent="0.25">
      <c r="C206" s="159">
        <f t="shared" si="6"/>
        <v>41412</v>
      </c>
      <c r="D206" s="160"/>
      <c r="E206" s="161"/>
      <c r="F206" s="162">
        <v>0</v>
      </c>
      <c r="G206" s="163">
        <f t="shared" si="7"/>
        <v>0</v>
      </c>
    </row>
    <row r="207" spans="3:7" x14ac:dyDescent="0.25">
      <c r="C207" s="159">
        <f t="shared" si="6"/>
        <v>41413</v>
      </c>
      <c r="D207" s="160"/>
      <c r="E207" s="161"/>
      <c r="F207" s="162">
        <v>0</v>
      </c>
      <c r="G207" s="163">
        <f t="shared" si="7"/>
        <v>0</v>
      </c>
    </row>
    <row r="208" spans="3:7" x14ac:dyDescent="0.25">
      <c r="C208" s="159">
        <f t="shared" si="6"/>
        <v>41414</v>
      </c>
      <c r="D208" s="160"/>
      <c r="E208" s="161"/>
      <c r="F208" s="162">
        <v>0</v>
      </c>
      <c r="G208" s="163">
        <f t="shared" si="7"/>
        <v>0</v>
      </c>
    </row>
    <row r="209" spans="1:7" x14ac:dyDescent="0.25">
      <c r="C209" s="159">
        <f t="shared" si="6"/>
        <v>41415</v>
      </c>
      <c r="D209" s="160"/>
      <c r="E209" s="161"/>
      <c r="F209" s="162">
        <v>0</v>
      </c>
      <c r="G209" s="163">
        <f t="shared" si="7"/>
        <v>0</v>
      </c>
    </row>
    <row r="210" spans="1:7" x14ac:dyDescent="0.25">
      <c r="C210" s="159">
        <f t="shared" si="6"/>
        <v>41416</v>
      </c>
      <c r="D210" s="160"/>
      <c r="E210" s="161"/>
      <c r="F210" s="162">
        <v>0</v>
      </c>
      <c r="G210" s="163">
        <f t="shared" si="7"/>
        <v>0</v>
      </c>
    </row>
    <row r="211" spans="1:7" x14ac:dyDescent="0.25">
      <c r="C211" s="159">
        <f t="shared" si="6"/>
        <v>41417</v>
      </c>
      <c r="D211" s="160"/>
      <c r="E211" s="161"/>
      <c r="F211" s="162">
        <v>0</v>
      </c>
      <c r="G211" s="163">
        <f t="shared" si="7"/>
        <v>0</v>
      </c>
    </row>
    <row r="212" spans="1:7" x14ac:dyDescent="0.25">
      <c r="C212" s="159">
        <f t="shared" si="6"/>
        <v>41418</v>
      </c>
      <c r="D212" s="160"/>
      <c r="E212" s="161"/>
      <c r="F212" s="162">
        <v>0</v>
      </c>
      <c r="G212" s="163">
        <f t="shared" si="7"/>
        <v>0</v>
      </c>
    </row>
    <row r="213" spans="1:7" x14ac:dyDescent="0.25">
      <c r="C213" s="159">
        <f t="shared" si="6"/>
        <v>41419</v>
      </c>
      <c r="D213" s="160"/>
      <c r="E213" s="161"/>
      <c r="F213" s="162">
        <v>0</v>
      </c>
      <c r="G213" s="163">
        <f t="shared" si="7"/>
        <v>0</v>
      </c>
    </row>
    <row r="214" spans="1:7" x14ac:dyDescent="0.25">
      <c r="C214" s="159">
        <f t="shared" si="6"/>
        <v>41420</v>
      </c>
      <c r="D214" s="160"/>
      <c r="E214" s="161"/>
      <c r="F214" s="162">
        <v>0</v>
      </c>
      <c r="G214" s="163">
        <f t="shared" si="7"/>
        <v>0</v>
      </c>
    </row>
    <row r="215" spans="1:7" x14ac:dyDescent="0.25">
      <c r="C215" s="159">
        <f t="shared" si="6"/>
        <v>41421</v>
      </c>
      <c r="D215" s="160"/>
      <c r="E215" s="161"/>
      <c r="F215" s="162">
        <v>0</v>
      </c>
      <c r="G215" s="163">
        <f t="shared" si="7"/>
        <v>0</v>
      </c>
    </row>
    <row r="216" spans="1:7" x14ac:dyDescent="0.25">
      <c r="C216" s="159">
        <f t="shared" si="6"/>
        <v>41422</v>
      </c>
      <c r="D216" s="160"/>
      <c r="E216" s="161"/>
      <c r="F216" s="162">
        <v>0</v>
      </c>
      <c r="G216" s="163">
        <f t="shared" si="7"/>
        <v>0</v>
      </c>
    </row>
    <row r="217" spans="1:7" x14ac:dyDescent="0.25">
      <c r="C217" s="159">
        <f t="shared" si="6"/>
        <v>41423</v>
      </c>
      <c r="D217" s="160"/>
      <c r="E217" s="161"/>
      <c r="F217" s="162">
        <v>0</v>
      </c>
      <c r="G217" s="163">
        <f t="shared" si="7"/>
        <v>0</v>
      </c>
    </row>
    <row r="218" spans="1:7" x14ac:dyDescent="0.25">
      <c r="C218" s="159">
        <f t="shared" si="6"/>
        <v>41424</v>
      </c>
      <c r="D218" s="160"/>
      <c r="E218" s="161"/>
      <c r="F218" s="162">
        <v>0</v>
      </c>
      <c r="G218" s="163">
        <f t="shared" si="7"/>
        <v>0</v>
      </c>
    </row>
    <row r="219" spans="1:7" x14ac:dyDescent="0.25">
      <c r="C219" s="159">
        <f t="shared" si="6"/>
        <v>41425</v>
      </c>
      <c r="D219" s="160"/>
      <c r="E219" s="161"/>
      <c r="F219" s="162">
        <v>0</v>
      </c>
      <c r="G219" s="163">
        <f t="shared" si="7"/>
        <v>0</v>
      </c>
    </row>
    <row r="220" spans="1:7" x14ac:dyDescent="0.25">
      <c r="C220" s="159">
        <f t="shared" si="6"/>
        <v>41426</v>
      </c>
      <c r="D220" s="160"/>
      <c r="E220" s="161"/>
      <c r="F220" s="162">
        <v>0</v>
      </c>
      <c r="G220" s="163">
        <f t="shared" si="7"/>
        <v>0</v>
      </c>
    </row>
    <row r="221" spans="1:7" x14ac:dyDescent="0.25">
      <c r="A221" s="149" t="s">
        <v>141</v>
      </c>
      <c r="C221" s="159">
        <f t="shared" si="6"/>
        <v>41427</v>
      </c>
      <c r="D221" s="160"/>
      <c r="E221" s="161"/>
      <c r="F221" s="162">
        <v>0</v>
      </c>
      <c r="G221" s="163">
        <f t="shared" si="7"/>
        <v>0</v>
      </c>
    </row>
    <row r="222" spans="1:7" x14ac:dyDescent="0.25">
      <c r="C222" s="159">
        <f t="shared" si="6"/>
        <v>41428</v>
      </c>
      <c r="D222" s="160"/>
      <c r="E222" s="161"/>
      <c r="F222" s="162">
        <v>0</v>
      </c>
      <c r="G222" s="163">
        <f t="shared" si="7"/>
        <v>0</v>
      </c>
    </row>
    <row r="223" spans="1:7" x14ac:dyDescent="0.25">
      <c r="C223" s="159">
        <f t="shared" si="6"/>
        <v>41429</v>
      </c>
      <c r="D223" s="160"/>
      <c r="E223" s="161"/>
      <c r="F223" s="162">
        <v>0</v>
      </c>
      <c r="G223" s="163">
        <f t="shared" si="7"/>
        <v>0</v>
      </c>
    </row>
    <row r="224" spans="1:7" x14ac:dyDescent="0.25">
      <c r="C224" s="159">
        <f t="shared" si="6"/>
        <v>41430</v>
      </c>
      <c r="D224" s="160"/>
      <c r="E224" s="161"/>
      <c r="F224" s="162">
        <v>0</v>
      </c>
      <c r="G224" s="163">
        <f t="shared" si="7"/>
        <v>0</v>
      </c>
    </row>
    <row r="225" spans="3:7" x14ac:dyDescent="0.25">
      <c r="C225" s="159">
        <f t="shared" si="6"/>
        <v>41431</v>
      </c>
      <c r="D225" s="160"/>
      <c r="E225" s="161"/>
      <c r="F225" s="162">
        <v>0</v>
      </c>
      <c r="G225" s="163">
        <f t="shared" si="7"/>
        <v>0</v>
      </c>
    </row>
    <row r="226" spans="3:7" x14ac:dyDescent="0.25">
      <c r="C226" s="159">
        <f t="shared" si="6"/>
        <v>41432</v>
      </c>
      <c r="D226" s="160"/>
      <c r="E226" s="161"/>
      <c r="F226" s="162">
        <v>0</v>
      </c>
      <c r="G226" s="163">
        <f t="shared" si="7"/>
        <v>0</v>
      </c>
    </row>
    <row r="227" spans="3:7" x14ac:dyDescent="0.25">
      <c r="C227" s="159">
        <f t="shared" si="6"/>
        <v>41433</v>
      </c>
      <c r="D227" s="160"/>
      <c r="E227" s="161"/>
      <c r="F227" s="162">
        <v>0</v>
      </c>
      <c r="G227" s="163">
        <f t="shared" si="7"/>
        <v>0</v>
      </c>
    </row>
    <row r="228" spans="3:7" x14ac:dyDescent="0.25">
      <c r="C228" s="159">
        <f t="shared" si="6"/>
        <v>41434</v>
      </c>
      <c r="D228" s="160"/>
      <c r="E228" s="161"/>
      <c r="F228" s="162">
        <v>0</v>
      </c>
      <c r="G228" s="163">
        <f t="shared" si="7"/>
        <v>0</v>
      </c>
    </row>
    <row r="229" spans="3:7" x14ac:dyDescent="0.25">
      <c r="C229" s="159">
        <f t="shared" si="6"/>
        <v>41435</v>
      </c>
      <c r="D229" s="160"/>
      <c r="E229" s="161"/>
      <c r="F229" s="162">
        <v>0</v>
      </c>
      <c r="G229" s="163">
        <f t="shared" si="7"/>
        <v>0</v>
      </c>
    </row>
    <row r="230" spans="3:7" x14ac:dyDescent="0.25">
      <c r="C230" s="159">
        <f t="shared" si="6"/>
        <v>41436</v>
      </c>
      <c r="D230" s="160"/>
      <c r="E230" s="161"/>
      <c r="F230" s="162">
        <v>0</v>
      </c>
      <c r="G230" s="163">
        <f t="shared" si="7"/>
        <v>0</v>
      </c>
    </row>
    <row r="231" spans="3:7" x14ac:dyDescent="0.25">
      <c r="C231" s="159">
        <f t="shared" si="6"/>
        <v>41437</v>
      </c>
      <c r="D231" s="160"/>
      <c r="E231" s="161"/>
      <c r="F231" s="162">
        <v>0</v>
      </c>
      <c r="G231" s="163">
        <f t="shared" si="7"/>
        <v>0</v>
      </c>
    </row>
    <row r="232" spans="3:7" x14ac:dyDescent="0.25">
      <c r="C232" s="159">
        <f t="shared" si="6"/>
        <v>41438</v>
      </c>
      <c r="D232" s="160"/>
      <c r="E232" s="161"/>
      <c r="F232" s="162">
        <v>0</v>
      </c>
      <c r="G232" s="163">
        <f t="shared" si="7"/>
        <v>0</v>
      </c>
    </row>
    <row r="233" spans="3:7" x14ac:dyDescent="0.25">
      <c r="C233" s="159">
        <f t="shared" si="6"/>
        <v>41439</v>
      </c>
      <c r="D233" s="160"/>
      <c r="E233" s="161"/>
      <c r="F233" s="162">
        <v>0</v>
      </c>
      <c r="G233" s="163">
        <f t="shared" si="7"/>
        <v>0</v>
      </c>
    </row>
    <row r="234" spans="3:7" x14ac:dyDescent="0.25">
      <c r="C234" s="159">
        <f t="shared" si="6"/>
        <v>41440</v>
      </c>
      <c r="D234" s="160"/>
      <c r="E234" s="161"/>
      <c r="F234" s="162">
        <v>0</v>
      </c>
      <c r="G234" s="163">
        <f t="shared" si="7"/>
        <v>0</v>
      </c>
    </row>
    <row r="235" spans="3:7" x14ac:dyDescent="0.25">
      <c r="C235" s="159">
        <f t="shared" si="6"/>
        <v>41441</v>
      </c>
      <c r="D235" s="160"/>
      <c r="E235" s="161"/>
      <c r="F235" s="162">
        <v>0</v>
      </c>
      <c r="G235" s="163">
        <f t="shared" si="7"/>
        <v>0</v>
      </c>
    </row>
    <row r="236" spans="3:7" x14ac:dyDescent="0.25">
      <c r="C236" s="159">
        <f t="shared" si="6"/>
        <v>41442</v>
      </c>
      <c r="D236" s="160"/>
      <c r="E236" s="161"/>
      <c r="F236" s="162">
        <v>0</v>
      </c>
      <c r="G236" s="163">
        <f t="shared" si="7"/>
        <v>0</v>
      </c>
    </row>
    <row r="237" spans="3:7" x14ac:dyDescent="0.25">
      <c r="C237" s="159">
        <f t="shared" si="6"/>
        <v>41443</v>
      </c>
      <c r="D237" s="160"/>
      <c r="E237" s="161"/>
      <c r="F237" s="162">
        <v>0</v>
      </c>
      <c r="G237" s="163">
        <f t="shared" si="7"/>
        <v>0</v>
      </c>
    </row>
    <row r="238" spans="3:7" x14ac:dyDescent="0.25">
      <c r="C238" s="159">
        <f t="shared" si="6"/>
        <v>41444</v>
      </c>
      <c r="D238" s="160"/>
      <c r="E238" s="161"/>
      <c r="F238" s="162">
        <v>0</v>
      </c>
      <c r="G238" s="163">
        <f t="shared" si="7"/>
        <v>0</v>
      </c>
    </row>
    <row r="239" spans="3:7" x14ac:dyDescent="0.25">
      <c r="C239" s="159">
        <f t="shared" si="6"/>
        <v>41445</v>
      </c>
      <c r="D239" s="160"/>
      <c r="E239" s="161"/>
      <c r="F239" s="162">
        <v>0</v>
      </c>
      <c r="G239" s="163">
        <f t="shared" si="7"/>
        <v>0</v>
      </c>
    </row>
    <row r="240" spans="3:7" x14ac:dyDescent="0.25">
      <c r="C240" s="159">
        <f t="shared" si="6"/>
        <v>41446</v>
      </c>
      <c r="D240" s="160"/>
      <c r="E240" s="161"/>
      <c r="F240" s="162">
        <v>0</v>
      </c>
      <c r="G240" s="163">
        <f t="shared" si="7"/>
        <v>0</v>
      </c>
    </row>
    <row r="241" spans="1:7" x14ac:dyDescent="0.25">
      <c r="C241" s="159">
        <f t="shared" si="6"/>
        <v>41447</v>
      </c>
      <c r="D241" s="137"/>
      <c r="E241" s="161"/>
      <c r="F241" s="162">
        <v>0</v>
      </c>
      <c r="G241" s="163">
        <f>F241*(D241/$D$377)</f>
        <v>0</v>
      </c>
    </row>
    <row r="242" spans="1:7" x14ac:dyDescent="0.25">
      <c r="C242" s="159">
        <f t="shared" si="6"/>
        <v>41448</v>
      </c>
      <c r="D242" s="137"/>
      <c r="E242" s="161"/>
      <c r="F242" s="162">
        <v>0</v>
      </c>
      <c r="G242" s="163">
        <f t="shared" ref="G242:G305" si="8">F242*(D242/$D$377)</f>
        <v>0</v>
      </c>
    </row>
    <row r="243" spans="1:7" x14ac:dyDescent="0.25">
      <c r="C243" s="159">
        <f t="shared" si="6"/>
        <v>41449</v>
      </c>
      <c r="D243" s="137"/>
      <c r="E243" s="161"/>
      <c r="F243" s="162">
        <v>0</v>
      </c>
      <c r="G243" s="163">
        <f t="shared" si="8"/>
        <v>0</v>
      </c>
    </row>
    <row r="244" spans="1:7" x14ac:dyDescent="0.25">
      <c r="C244" s="159">
        <f t="shared" si="6"/>
        <v>41450</v>
      </c>
      <c r="D244" s="137"/>
      <c r="E244" s="161"/>
      <c r="F244" s="162">
        <v>0</v>
      </c>
      <c r="G244" s="163">
        <f t="shared" si="8"/>
        <v>0</v>
      </c>
    </row>
    <row r="245" spans="1:7" x14ac:dyDescent="0.25">
      <c r="C245" s="159">
        <f t="shared" si="6"/>
        <v>41451</v>
      </c>
      <c r="D245" s="137"/>
      <c r="E245" s="161"/>
      <c r="F245" s="162">
        <v>0</v>
      </c>
      <c r="G245" s="163">
        <f t="shared" si="8"/>
        <v>0</v>
      </c>
    </row>
    <row r="246" spans="1:7" x14ac:dyDescent="0.25">
      <c r="C246" s="159">
        <f t="shared" si="6"/>
        <v>41452</v>
      </c>
      <c r="D246" s="137"/>
      <c r="E246" s="161"/>
      <c r="F246" s="162">
        <v>0</v>
      </c>
      <c r="G246" s="163">
        <f t="shared" si="8"/>
        <v>0</v>
      </c>
    </row>
    <row r="247" spans="1:7" x14ac:dyDescent="0.25">
      <c r="C247" s="159">
        <f t="shared" si="6"/>
        <v>41453</v>
      </c>
      <c r="D247" s="137"/>
      <c r="E247" s="161"/>
      <c r="F247" s="162">
        <v>0</v>
      </c>
      <c r="G247" s="163">
        <f t="shared" si="8"/>
        <v>0</v>
      </c>
    </row>
    <row r="248" spans="1:7" x14ac:dyDescent="0.25">
      <c r="C248" s="159">
        <f t="shared" si="6"/>
        <v>41454</v>
      </c>
      <c r="D248" s="137"/>
      <c r="E248" s="161"/>
      <c r="F248" s="162">
        <v>0</v>
      </c>
      <c r="G248" s="163">
        <f t="shared" si="8"/>
        <v>0</v>
      </c>
    </row>
    <row r="249" spans="1:7" x14ac:dyDescent="0.25">
      <c r="C249" s="159">
        <f t="shared" si="6"/>
        <v>41455</v>
      </c>
      <c r="D249" s="137"/>
      <c r="E249" s="161"/>
      <c r="F249" s="162">
        <v>0</v>
      </c>
      <c r="G249" s="163">
        <f t="shared" si="8"/>
        <v>0</v>
      </c>
    </row>
    <row r="250" spans="1:7" x14ac:dyDescent="0.25">
      <c r="C250" s="159">
        <f t="shared" si="6"/>
        <v>41456</v>
      </c>
      <c r="D250" s="137"/>
      <c r="E250" s="161"/>
      <c r="F250" s="162">
        <v>0</v>
      </c>
      <c r="G250" s="163">
        <f t="shared" si="8"/>
        <v>0</v>
      </c>
    </row>
    <row r="251" spans="1:7" x14ac:dyDescent="0.25">
      <c r="C251" s="159">
        <f t="shared" si="6"/>
        <v>41457</v>
      </c>
      <c r="D251" s="137"/>
      <c r="E251" s="161"/>
      <c r="F251" s="162">
        <v>0</v>
      </c>
      <c r="G251" s="163">
        <f t="shared" si="8"/>
        <v>0</v>
      </c>
    </row>
    <row r="252" spans="1:7" x14ac:dyDescent="0.25">
      <c r="A252" s="149" t="s">
        <v>140</v>
      </c>
      <c r="C252" s="159">
        <f t="shared" si="6"/>
        <v>41458</v>
      </c>
      <c r="D252" s="137"/>
      <c r="E252" s="161"/>
      <c r="F252" s="162">
        <v>0</v>
      </c>
      <c r="G252" s="163">
        <f t="shared" si="8"/>
        <v>0</v>
      </c>
    </row>
    <row r="253" spans="1:7" x14ac:dyDescent="0.25">
      <c r="C253" s="159">
        <f t="shared" si="6"/>
        <v>41459</v>
      </c>
      <c r="D253" s="137"/>
      <c r="E253" s="161"/>
      <c r="F253" s="162">
        <v>0</v>
      </c>
      <c r="G253" s="163">
        <f t="shared" si="8"/>
        <v>0</v>
      </c>
    </row>
    <row r="254" spans="1:7" x14ac:dyDescent="0.25">
      <c r="C254" s="159">
        <f t="shared" si="6"/>
        <v>41460</v>
      </c>
      <c r="D254" s="137"/>
      <c r="E254" s="161"/>
      <c r="F254" s="162">
        <v>0</v>
      </c>
      <c r="G254" s="163">
        <f t="shared" si="8"/>
        <v>0</v>
      </c>
    </row>
    <row r="255" spans="1:7" x14ac:dyDescent="0.25">
      <c r="C255" s="159">
        <f t="shared" si="6"/>
        <v>41461</v>
      </c>
      <c r="D255" s="137"/>
      <c r="E255" s="161"/>
      <c r="F255" s="162">
        <v>0</v>
      </c>
      <c r="G255" s="163">
        <f t="shared" si="8"/>
        <v>0</v>
      </c>
    </row>
    <row r="256" spans="1:7" x14ac:dyDescent="0.25">
      <c r="C256" s="159">
        <f t="shared" si="6"/>
        <v>41462</v>
      </c>
      <c r="D256" s="137"/>
      <c r="E256" s="161"/>
      <c r="F256" s="162">
        <v>0</v>
      </c>
      <c r="G256" s="163">
        <f t="shared" si="8"/>
        <v>0</v>
      </c>
    </row>
    <row r="257" spans="3:7" x14ac:dyDescent="0.25">
      <c r="C257" s="159">
        <f t="shared" si="6"/>
        <v>41463</v>
      </c>
      <c r="D257" s="137"/>
      <c r="E257" s="161"/>
      <c r="F257" s="162">
        <v>0</v>
      </c>
      <c r="G257" s="163">
        <f t="shared" si="8"/>
        <v>0</v>
      </c>
    </row>
    <row r="258" spans="3:7" x14ac:dyDescent="0.25">
      <c r="C258" s="159">
        <f t="shared" si="6"/>
        <v>41464</v>
      </c>
      <c r="D258" s="137"/>
      <c r="E258" s="161"/>
      <c r="F258" s="162">
        <v>0</v>
      </c>
      <c r="G258" s="163">
        <f t="shared" si="8"/>
        <v>0</v>
      </c>
    </row>
    <row r="259" spans="3:7" x14ac:dyDescent="0.25">
      <c r="C259" s="159">
        <f t="shared" si="6"/>
        <v>41465</v>
      </c>
      <c r="D259" s="137"/>
      <c r="E259" s="161"/>
      <c r="F259" s="162">
        <v>0</v>
      </c>
      <c r="G259" s="163">
        <f t="shared" si="8"/>
        <v>0</v>
      </c>
    </row>
    <row r="260" spans="3:7" x14ac:dyDescent="0.25">
      <c r="C260" s="159">
        <f t="shared" si="6"/>
        <v>41466</v>
      </c>
      <c r="D260" s="137"/>
      <c r="E260" s="161"/>
      <c r="F260" s="162">
        <v>0</v>
      </c>
      <c r="G260" s="163">
        <f t="shared" si="8"/>
        <v>0</v>
      </c>
    </row>
    <row r="261" spans="3:7" x14ac:dyDescent="0.25">
      <c r="C261" s="159">
        <f t="shared" si="6"/>
        <v>41467</v>
      </c>
      <c r="D261" s="137"/>
      <c r="E261" s="161"/>
      <c r="F261" s="162">
        <v>0</v>
      </c>
      <c r="G261" s="163">
        <f t="shared" si="8"/>
        <v>0</v>
      </c>
    </row>
    <row r="262" spans="3:7" x14ac:dyDescent="0.25">
      <c r="C262" s="159">
        <f t="shared" ref="C262:C325" si="9">C261+1</f>
        <v>41468</v>
      </c>
      <c r="D262" s="137"/>
      <c r="E262" s="161"/>
      <c r="F262" s="162">
        <v>0</v>
      </c>
      <c r="G262" s="163">
        <f t="shared" si="8"/>
        <v>0</v>
      </c>
    </row>
    <row r="263" spans="3:7" x14ac:dyDescent="0.25">
      <c r="C263" s="159">
        <f t="shared" si="9"/>
        <v>41469</v>
      </c>
      <c r="D263" s="137"/>
      <c r="E263" s="161"/>
      <c r="F263" s="162">
        <v>0</v>
      </c>
      <c r="G263" s="163">
        <f t="shared" si="8"/>
        <v>0</v>
      </c>
    </row>
    <row r="264" spans="3:7" x14ac:dyDescent="0.25">
      <c r="C264" s="159">
        <f t="shared" si="9"/>
        <v>41470</v>
      </c>
      <c r="D264" s="137"/>
      <c r="E264" s="161"/>
      <c r="F264" s="162">
        <v>0</v>
      </c>
      <c r="G264" s="163">
        <f t="shared" si="8"/>
        <v>0</v>
      </c>
    </row>
    <row r="265" spans="3:7" x14ac:dyDescent="0.25">
      <c r="C265" s="159">
        <f t="shared" si="9"/>
        <v>41471</v>
      </c>
      <c r="D265" s="137"/>
      <c r="E265" s="161"/>
      <c r="F265" s="162">
        <v>0</v>
      </c>
      <c r="G265" s="163">
        <f t="shared" si="8"/>
        <v>0</v>
      </c>
    </row>
    <row r="266" spans="3:7" x14ac:dyDescent="0.25">
      <c r="C266" s="159">
        <f t="shared" si="9"/>
        <v>41472</v>
      </c>
      <c r="D266" s="137"/>
      <c r="E266" s="161"/>
      <c r="F266" s="162">
        <v>0</v>
      </c>
      <c r="G266" s="163">
        <f t="shared" si="8"/>
        <v>0</v>
      </c>
    </row>
    <row r="267" spans="3:7" x14ac:dyDescent="0.25">
      <c r="C267" s="159">
        <f t="shared" si="9"/>
        <v>41473</v>
      </c>
      <c r="D267" s="137"/>
      <c r="E267" s="161"/>
      <c r="F267" s="162">
        <v>0</v>
      </c>
      <c r="G267" s="163">
        <f t="shared" si="8"/>
        <v>0</v>
      </c>
    </row>
    <row r="268" spans="3:7" x14ac:dyDescent="0.25">
      <c r="C268" s="159">
        <f t="shared" si="9"/>
        <v>41474</v>
      </c>
      <c r="D268" s="137"/>
      <c r="E268" s="161"/>
      <c r="F268" s="162">
        <v>0</v>
      </c>
      <c r="G268" s="163">
        <f t="shared" si="8"/>
        <v>0</v>
      </c>
    </row>
    <row r="269" spans="3:7" x14ac:dyDescent="0.25">
      <c r="C269" s="159">
        <f t="shared" si="9"/>
        <v>41475</v>
      </c>
      <c r="D269" s="137"/>
      <c r="E269" s="161"/>
      <c r="F269" s="162">
        <v>0</v>
      </c>
      <c r="G269" s="163">
        <f t="shared" si="8"/>
        <v>0</v>
      </c>
    </row>
    <row r="270" spans="3:7" x14ac:dyDescent="0.25">
      <c r="C270" s="159">
        <f t="shared" si="9"/>
        <v>41476</v>
      </c>
      <c r="D270" s="137"/>
      <c r="E270" s="161"/>
      <c r="F270" s="162">
        <v>0</v>
      </c>
      <c r="G270" s="163">
        <f t="shared" si="8"/>
        <v>0</v>
      </c>
    </row>
    <row r="271" spans="3:7" x14ac:dyDescent="0.25">
      <c r="C271" s="159">
        <f t="shared" si="9"/>
        <v>41477</v>
      </c>
      <c r="D271" s="137"/>
      <c r="E271" s="161"/>
      <c r="F271" s="162">
        <v>0</v>
      </c>
      <c r="G271" s="163">
        <f t="shared" si="8"/>
        <v>0</v>
      </c>
    </row>
    <row r="272" spans="3:7" x14ac:dyDescent="0.25">
      <c r="C272" s="159">
        <f t="shared" si="9"/>
        <v>41478</v>
      </c>
      <c r="D272" s="137"/>
      <c r="E272" s="161"/>
      <c r="F272" s="162">
        <v>0</v>
      </c>
      <c r="G272" s="163">
        <f t="shared" si="8"/>
        <v>0</v>
      </c>
    </row>
    <row r="273" spans="1:7" x14ac:dyDescent="0.25">
      <c r="C273" s="159">
        <f t="shared" si="9"/>
        <v>41479</v>
      </c>
      <c r="D273" s="137"/>
      <c r="E273" s="161"/>
      <c r="F273" s="162">
        <v>0</v>
      </c>
      <c r="G273" s="163">
        <f t="shared" si="8"/>
        <v>0</v>
      </c>
    </row>
    <row r="274" spans="1:7" x14ac:dyDescent="0.25">
      <c r="C274" s="159">
        <f t="shared" si="9"/>
        <v>41480</v>
      </c>
      <c r="D274" s="137"/>
      <c r="E274" s="161"/>
      <c r="F274" s="162">
        <v>0</v>
      </c>
      <c r="G274" s="163">
        <f t="shared" si="8"/>
        <v>0</v>
      </c>
    </row>
    <row r="275" spans="1:7" x14ac:dyDescent="0.25">
      <c r="C275" s="159">
        <f t="shared" si="9"/>
        <v>41481</v>
      </c>
      <c r="D275" s="137"/>
      <c r="E275" s="161"/>
      <c r="F275" s="162">
        <v>0</v>
      </c>
      <c r="G275" s="163">
        <f t="shared" si="8"/>
        <v>0</v>
      </c>
    </row>
    <row r="276" spans="1:7" x14ac:dyDescent="0.25">
      <c r="C276" s="159">
        <f t="shared" si="9"/>
        <v>41482</v>
      </c>
      <c r="D276" s="137"/>
      <c r="E276" s="161"/>
      <c r="F276" s="162">
        <v>0</v>
      </c>
      <c r="G276" s="163">
        <f t="shared" si="8"/>
        <v>0</v>
      </c>
    </row>
    <row r="277" spans="1:7" x14ac:dyDescent="0.25">
      <c r="C277" s="159">
        <f t="shared" si="9"/>
        <v>41483</v>
      </c>
      <c r="D277" s="137"/>
      <c r="E277" s="161"/>
      <c r="F277" s="162">
        <v>0</v>
      </c>
      <c r="G277" s="163">
        <f t="shared" si="8"/>
        <v>0</v>
      </c>
    </row>
    <row r="278" spans="1:7" x14ac:dyDescent="0.25">
      <c r="C278" s="159">
        <f t="shared" si="9"/>
        <v>41484</v>
      </c>
      <c r="D278" s="137"/>
      <c r="E278" s="161"/>
      <c r="F278" s="162">
        <v>0</v>
      </c>
      <c r="G278" s="163">
        <f t="shared" si="8"/>
        <v>0</v>
      </c>
    </row>
    <row r="279" spans="1:7" x14ac:dyDescent="0.25">
      <c r="C279" s="159">
        <f t="shared" si="9"/>
        <v>41485</v>
      </c>
      <c r="D279" s="137"/>
      <c r="E279" s="161"/>
      <c r="F279" s="162">
        <v>0</v>
      </c>
      <c r="G279" s="163">
        <f t="shared" si="8"/>
        <v>0</v>
      </c>
    </row>
    <row r="280" spans="1:7" x14ac:dyDescent="0.25">
      <c r="C280" s="159">
        <f t="shared" si="9"/>
        <v>41486</v>
      </c>
      <c r="D280" s="137"/>
      <c r="E280" s="161"/>
      <c r="F280" s="162">
        <v>0</v>
      </c>
      <c r="G280" s="163">
        <f t="shared" si="8"/>
        <v>0</v>
      </c>
    </row>
    <row r="281" spans="1:7" x14ac:dyDescent="0.25">
      <c r="C281" s="159">
        <f t="shared" si="9"/>
        <v>41487</v>
      </c>
      <c r="D281" s="137"/>
      <c r="E281" s="161"/>
      <c r="F281" s="162">
        <v>0</v>
      </c>
      <c r="G281" s="163">
        <f t="shared" si="8"/>
        <v>0</v>
      </c>
    </row>
    <row r="282" spans="1:7" x14ac:dyDescent="0.25">
      <c r="C282" s="159">
        <f t="shared" si="9"/>
        <v>41488</v>
      </c>
      <c r="D282" s="137"/>
      <c r="E282" s="161"/>
      <c r="F282" s="162">
        <v>0</v>
      </c>
      <c r="G282" s="163">
        <f t="shared" si="8"/>
        <v>0</v>
      </c>
    </row>
    <row r="283" spans="1:7" x14ac:dyDescent="0.25">
      <c r="A283" s="149" t="s">
        <v>144</v>
      </c>
      <c r="C283" s="159">
        <f t="shared" si="9"/>
        <v>41489</v>
      </c>
      <c r="D283" s="137"/>
      <c r="E283" s="161"/>
      <c r="F283" s="162">
        <v>0</v>
      </c>
      <c r="G283" s="163">
        <f t="shared" si="8"/>
        <v>0</v>
      </c>
    </row>
    <row r="284" spans="1:7" x14ac:dyDescent="0.25">
      <c r="C284" s="159">
        <f t="shared" si="9"/>
        <v>41490</v>
      </c>
      <c r="D284" s="137"/>
      <c r="E284" s="161"/>
      <c r="F284" s="162">
        <v>0</v>
      </c>
      <c r="G284" s="163">
        <f t="shared" si="8"/>
        <v>0</v>
      </c>
    </row>
    <row r="285" spans="1:7" x14ac:dyDescent="0.25">
      <c r="C285" s="159">
        <f t="shared" si="9"/>
        <v>41491</v>
      </c>
      <c r="D285" s="137"/>
      <c r="E285" s="161"/>
      <c r="F285" s="162">
        <v>0</v>
      </c>
      <c r="G285" s="163">
        <f t="shared" si="8"/>
        <v>0</v>
      </c>
    </row>
    <row r="286" spans="1:7" x14ac:dyDescent="0.25">
      <c r="C286" s="159">
        <f t="shared" si="9"/>
        <v>41492</v>
      </c>
      <c r="D286" s="137"/>
      <c r="E286" s="161"/>
      <c r="F286" s="162">
        <v>0</v>
      </c>
      <c r="G286" s="163">
        <f t="shared" si="8"/>
        <v>0</v>
      </c>
    </row>
    <row r="287" spans="1:7" x14ac:dyDescent="0.25">
      <c r="C287" s="159">
        <f t="shared" si="9"/>
        <v>41493</v>
      </c>
      <c r="D287" s="137"/>
      <c r="E287" s="161"/>
      <c r="F287" s="162">
        <v>0</v>
      </c>
      <c r="G287" s="163">
        <f t="shared" si="8"/>
        <v>0</v>
      </c>
    </row>
    <row r="288" spans="1:7" x14ac:dyDescent="0.25">
      <c r="C288" s="159">
        <f t="shared" si="9"/>
        <v>41494</v>
      </c>
      <c r="D288" s="137"/>
      <c r="E288" s="161"/>
      <c r="F288" s="162">
        <v>0</v>
      </c>
      <c r="G288" s="163">
        <f t="shared" si="8"/>
        <v>0</v>
      </c>
    </row>
    <row r="289" spans="3:7" x14ac:dyDescent="0.25">
      <c r="C289" s="159">
        <f t="shared" si="9"/>
        <v>41495</v>
      </c>
      <c r="D289" s="137"/>
      <c r="E289" s="161"/>
      <c r="F289" s="162">
        <v>0</v>
      </c>
      <c r="G289" s="163">
        <f t="shared" si="8"/>
        <v>0</v>
      </c>
    </row>
    <row r="290" spans="3:7" x14ac:dyDescent="0.25">
      <c r="C290" s="159">
        <f t="shared" si="9"/>
        <v>41496</v>
      </c>
      <c r="D290" s="137"/>
      <c r="E290" s="161"/>
      <c r="F290" s="162">
        <v>0</v>
      </c>
      <c r="G290" s="163">
        <f t="shared" si="8"/>
        <v>0</v>
      </c>
    </row>
    <row r="291" spans="3:7" x14ac:dyDescent="0.25">
      <c r="C291" s="159">
        <f t="shared" si="9"/>
        <v>41497</v>
      </c>
      <c r="D291" s="137"/>
      <c r="E291" s="161"/>
      <c r="F291" s="162">
        <v>0</v>
      </c>
      <c r="G291" s="163">
        <f t="shared" si="8"/>
        <v>0</v>
      </c>
    </row>
    <row r="292" spans="3:7" x14ac:dyDescent="0.25">
      <c r="C292" s="159">
        <f t="shared" si="9"/>
        <v>41498</v>
      </c>
      <c r="D292" s="137"/>
      <c r="E292" s="161"/>
      <c r="F292" s="162">
        <v>0</v>
      </c>
      <c r="G292" s="163">
        <f t="shared" si="8"/>
        <v>0</v>
      </c>
    </row>
    <row r="293" spans="3:7" x14ac:dyDescent="0.25">
      <c r="C293" s="159">
        <f t="shared" si="9"/>
        <v>41499</v>
      </c>
      <c r="D293" s="137"/>
      <c r="E293" s="161"/>
      <c r="F293" s="162">
        <v>0</v>
      </c>
      <c r="G293" s="163">
        <f t="shared" si="8"/>
        <v>0</v>
      </c>
    </row>
    <row r="294" spans="3:7" x14ac:dyDescent="0.25">
      <c r="C294" s="159">
        <f t="shared" si="9"/>
        <v>41500</v>
      </c>
      <c r="D294" s="137"/>
      <c r="E294" s="161"/>
      <c r="F294" s="162">
        <v>0</v>
      </c>
      <c r="G294" s="163">
        <f t="shared" si="8"/>
        <v>0</v>
      </c>
    </row>
    <row r="295" spans="3:7" x14ac:dyDescent="0.25">
      <c r="C295" s="159">
        <f t="shared" si="9"/>
        <v>41501</v>
      </c>
      <c r="D295" s="137"/>
      <c r="E295" s="161"/>
      <c r="F295" s="162">
        <v>0</v>
      </c>
      <c r="G295" s="163">
        <f t="shared" si="8"/>
        <v>0</v>
      </c>
    </row>
    <row r="296" spans="3:7" x14ac:dyDescent="0.25">
      <c r="C296" s="159">
        <f t="shared" si="9"/>
        <v>41502</v>
      </c>
      <c r="D296" s="137"/>
      <c r="E296" s="161"/>
      <c r="F296" s="162">
        <v>0</v>
      </c>
      <c r="G296" s="163">
        <f t="shared" si="8"/>
        <v>0</v>
      </c>
    </row>
    <row r="297" spans="3:7" x14ac:dyDescent="0.25">
      <c r="C297" s="159">
        <f t="shared" si="9"/>
        <v>41503</v>
      </c>
      <c r="D297" s="137"/>
      <c r="E297" s="161"/>
      <c r="F297" s="162">
        <v>0</v>
      </c>
      <c r="G297" s="163">
        <f t="shared" si="8"/>
        <v>0</v>
      </c>
    </row>
    <row r="298" spans="3:7" x14ac:dyDescent="0.25">
      <c r="C298" s="159">
        <f t="shared" si="9"/>
        <v>41504</v>
      </c>
      <c r="D298" s="137"/>
      <c r="E298" s="161"/>
      <c r="F298" s="162">
        <v>0</v>
      </c>
      <c r="G298" s="163">
        <f t="shared" si="8"/>
        <v>0</v>
      </c>
    </row>
    <row r="299" spans="3:7" x14ac:dyDescent="0.25">
      <c r="C299" s="159">
        <f t="shared" si="9"/>
        <v>41505</v>
      </c>
      <c r="D299" s="137"/>
      <c r="E299" s="161"/>
      <c r="F299" s="162">
        <v>0</v>
      </c>
      <c r="G299" s="163">
        <f t="shared" si="8"/>
        <v>0</v>
      </c>
    </row>
    <row r="300" spans="3:7" x14ac:dyDescent="0.25">
      <c r="C300" s="159">
        <f t="shared" si="9"/>
        <v>41506</v>
      </c>
      <c r="D300" s="137"/>
      <c r="E300" s="161"/>
      <c r="F300" s="162">
        <v>0</v>
      </c>
      <c r="G300" s="163">
        <f t="shared" si="8"/>
        <v>0</v>
      </c>
    </row>
    <row r="301" spans="3:7" x14ac:dyDescent="0.25">
      <c r="C301" s="159">
        <f t="shared" si="9"/>
        <v>41507</v>
      </c>
      <c r="D301" s="137"/>
      <c r="E301" s="161"/>
      <c r="F301" s="162">
        <v>0</v>
      </c>
      <c r="G301" s="163">
        <f t="shared" si="8"/>
        <v>0</v>
      </c>
    </row>
    <row r="302" spans="3:7" x14ac:dyDescent="0.25">
      <c r="C302" s="159">
        <f t="shared" si="9"/>
        <v>41508</v>
      </c>
      <c r="D302" s="137"/>
      <c r="E302" s="161"/>
      <c r="F302" s="162">
        <v>0</v>
      </c>
      <c r="G302" s="163">
        <f t="shared" si="8"/>
        <v>0</v>
      </c>
    </row>
    <row r="303" spans="3:7" x14ac:dyDescent="0.25">
      <c r="C303" s="159">
        <f t="shared" si="9"/>
        <v>41509</v>
      </c>
      <c r="D303" s="137"/>
      <c r="E303" s="161"/>
      <c r="F303" s="162">
        <v>0</v>
      </c>
      <c r="G303" s="163">
        <f t="shared" si="8"/>
        <v>0</v>
      </c>
    </row>
    <row r="304" spans="3:7" x14ac:dyDescent="0.25">
      <c r="C304" s="159">
        <f t="shared" si="9"/>
        <v>41510</v>
      </c>
      <c r="D304" s="137"/>
      <c r="E304" s="161"/>
      <c r="F304" s="162">
        <v>0</v>
      </c>
      <c r="G304" s="163">
        <f t="shared" si="8"/>
        <v>0</v>
      </c>
    </row>
    <row r="305" spans="1:7" x14ac:dyDescent="0.25">
      <c r="C305" s="159">
        <f t="shared" si="9"/>
        <v>41511</v>
      </c>
      <c r="D305" s="137"/>
      <c r="E305" s="161"/>
      <c r="F305" s="162">
        <v>0</v>
      </c>
      <c r="G305" s="163">
        <f t="shared" si="8"/>
        <v>0</v>
      </c>
    </row>
    <row r="306" spans="1:7" x14ac:dyDescent="0.25">
      <c r="C306" s="159">
        <f t="shared" si="9"/>
        <v>41512</v>
      </c>
      <c r="D306" s="137"/>
      <c r="E306" s="161"/>
      <c r="F306" s="162">
        <v>0</v>
      </c>
      <c r="G306" s="163">
        <f t="shared" ref="G306:G369" si="10">F306*(D306/$D$377)</f>
        <v>0</v>
      </c>
    </row>
    <row r="307" spans="1:7" x14ac:dyDescent="0.25">
      <c r="C307" s="159">
        <f t="shared" si="9"/>
        <v>41513</v>
      </c>
      <c r="D307" s="137"/>
      <c r="E307" s="161"/>
      <c r="F307" s="162">
        <v>0</v>
      </c>
      <c r="G307" s="163">
        <f t="shared" si="10"/>
        <v>0</v>
      </c>
    </row>
    <row r="308" spans="1:7" x14ac:dyDescent="0.25">
      <c r="C308" s="159">
        <f t="shared" si="9"/>
        <v>41514</v>
      </c>
      <c r="D308" s="137"/>
      <c r="E308" s="161"/>
      <c r="F308" s="162">
        <v>0</v>
      </c>
      <c r="G308" s="163">
        <f t="shared" si="10"/>
        <v>0</v>
      </c>
    </row>
    <row r="309" spans="1:7" x14ac:dyDescent="0.25">
      <c r="C309" s="159">
        <f t="shared" si="9"/>
        <v>41515</v>
      </c>
      <c r="D309" s="137"/>
      <c r="E309" s="161"/>
      <c r="F309" s="162">
        <v>0</v>
      </c>
      <c r="G309" s="163">
        <f t="shared" si="10"/>
        <v>0</v>
      </c>
    </row>
    <row r="310" spans="1:7" x14ac:dyDescent="0.25">
      <c r="C310" s="159">
        <f t="shared" si="9"/>
        <v>41516</v>
      </c>
      <c r="D310" s="137"/>
      <c r="E310" s="161"/>
      <c r="F310" s="162">
        <v>0</v>
      </c>
      <c r="G310" s="163">
        <f t="shared" si="10"/>
        <v>0</v>
      </c>
    </row>
    <row r="311" spans="1:7" x14ac:dyDescent="0.25">
      <c r="A311" s="149" t="s">
        <v>144</v>
      </c>
      <c r="C311" s="159">
        <f t="shared" si="9"/>
        <v>41517</v>
      </c>
      <c r="D311" s="137"/>
      <c r="E311" s="161"/>
      <c r="F311" s="162">
        <v>0</v>
      </c>
      <c r="G311" s="163">
        <f t="shared" si="10"/>
        <v>0</v>
      </c>
    </row>
    <row r="312" spans="1:7" x14ac:dyDescent="0.25">
      <c r="C312" s="159">
        <f t="shared" si="9"/>
        <v>41518</v>
      </c>
      <c r="D312" s="137"/>
      <c r="E312" s="161"/>
      <c r="F312" s="162">
        <v>0</v>
      </c>
      <c r="G312" s="163">
        <f t="shared" si="10"/>
        <v>0</v>
      </c>
    </row>
    <row r="313" spans="1:7" x14ac:dyDescent="0.25">
      <c r="C313" s="159">
        <f t="shared" si="9"/>
        <v>41519</v>
      </c>
      <c r="D313" s="137"/>
      <c r="E313" s="161"/>
      <c r="F313" s="162">
        <v>0</v>
      </c>
      <c r="G313" s="163">
        <f t="shared" si="10"/>
        <v>0</v>
      </c>
    </row>
    <row r="314" spans="1:7" x14ac:dyDescent="0.25">
      <c r="C314" s="159">
        <f t="shared" si="9"/>
        <v>41520</v>
      </c>
      <c r="D314" s="137"/>
      <c r="E314" s="161"/>
      <c r="F314" s="162">
        <v>0</v>
      </c>
      <c r="G314" s="163">
        <f t="shared" si="10"/>
        <v>0</v>
      </c>
    </row>
    <row r="315" spans="1:7" x14ac:dyDescent="0.25">
      <c r="C315" s="159">
        <f t="shared" si="9"/>
        <v>41521</v>
      </c>
      <c r="D315" s="137"/>
      <c r="E315" s="161"/>
      <c r="F315" s="162">
        <v>0</v>
      </c>
      <c r="G315" s="163">
        <f t="shared" si="10"/>
        <v>0</v>
      </c>
    </row>
    <row r="316" spans="1:7" x14ac:dyDescent="0.25">
      <c r="C316" s="159">
        <f t="shared" si="9"/>
        <v>41522</v>
      </c>
      <c r="D316" s="137"/>
      <c r="E316" s="161"/>
      <c r="F316" s="162">
        <v>0</v>
      </c>
      <c r="G316" s="163">
        <f t="shared" si="10"/>
        <v>0</v>
      </c>
    </row>
    <row r="317" spans="1:7" x14ac:dyDescent="0.25">
      <c r="C317" s="159">
        <f t="shared" si="9"/>
        <v>41523</v>
      </c>
      <c r="D317" s="137"/>
      <c r="E317" s="161"/>
      <c r="F317" s="162">
        <v>0</v>
      </c>
      <c r="G317" s="163">
        <f t="shared" si="10"/>
        <v>0</v>
      </c>
    </row>
    <row r="318" spans="1:7" x14ac:dyDescent="0.25">
      <c r="C318" s="159">
        <f t="shared" si="9"/>
        <v>41524</v>
      </c>
      <c r="D318" s="137"/>
      <c r="E318" s="161"/>
      <c r="F318" s="162">
        <v>0</v>
      </c>
      <c r="G318" s="163">
        <f t="shared" si="10"/>
        <v>0</v>
      </c>
    </row>
    <row r="319" spans="1:7" x14ac:dyDescent="0.25">
      <c r="C319" s="159">
        <f t="shared" si="9"/>
        <v>41525</v>
      </c>
      <c r="D319" s="137"/>
      <c r="E319" s="161"/>
      <c r="F319" s="162">
        <v>0</v>
      </c>
      <c r="G319" s="163">
        <f t="shared" si="10"/>
        <v>0</v>
      </c>
    </row>
    <row r="320" spans="1:7" x14ac:dyDescent="0.25">
      <c r="C320" s="159">
        <f t="shared" si="9"/>
        <v>41526</v>
      </c>
      <c r="D320" s="137"/>
      <c r="E320" s="161"/>
      <c r="F320" s="162">
        <v>0</v>
      </c>
      <c r="G320" s="163">
        <f t="shared" si="10"/>
        <v>0</v>
      </c>
    </row>
    <row r="321" spans="3:7" x14ac:dyDescent="0.25">
      <c r="C321" s="159">
        <f t="shared" si="9"/>
        <v>41527</v>
      </c>
      <c r="D321" s="137"/>
      <c r="E321" s="161"/>
      <c r="F321" s="162">
        <v>0</v>
      </c>
      <c r="G321" s="163">
        <f t="shared" si="10"/>
        <v>0</v>
      </c>
    </row>
    <row r="322" spans="3:7" x14ac:dyDescent="0.25">
      <c r="C322" s="159">
        <f t="shared" si="9"/>
        <v>41528</v>
      </c>
      <c r="D322" s="137"/>
      <c r="E322" s="161"/>
      <c r="F322" s="162">
        <v>0</v>
      </c>
      <c r="G322" s="163">
        <f t="shared" si="10"/>
        <v>0</v>
      </c>
    </row>
    <row r="323" spans="3:7" x14ac:dyDescent="0.25">
      <c r="C323" s="159">
        <f t="shared" si="9"/>
        <v>41529</v>
      </c>
      <c r="D323" s="137"/>
      <c r="E323" s="161"/>
      <c r="F323" s="162">
        <v>0</v>
      </c>
      <c r="G323" s="163">
        <f t="shared" si="10"/>
        <v>0</v>
      </c>
    </row>
    <row r="324" spans="3:7" x14ac:dyDescent="0.25">
      <c r="C324" s="159">
        <f t="shared" si="9"/>
        <v>41530</v>
      </c>
      <c r="D324" s="137"/>
      <c r="E324" s="161"/>
      <c r="F324" s="162">
        <v>0</v>
      </c>
      <c r="G324" s="163">
        <f t="shared" si="10"/>
        <v>0</v>
      </c>
    </row>
    <row r="325" spans="3:7" x14ac:dyDescent="0.25">
      <c r="C325" s="159">
        <f t="shared" si="9"/>
        <v>41531</v>
      </c>
      <c r="D325" s="137"/>
      <c r="E325" s="161"/>
      <c r="F325" s="162">
        <v>0</v>
      </c>
      <c r="G325" s="163">
        <f t="shared" si="10"/>
        <v>0</v>
      </c>
    </row>
    <row r="326" spans="3:7" x14ac:dyDescent="0.25">
      <c r="C326" s="159">
        <f t="shared" ref="C326:C372" si="11">C325+1</f>
        <v>41532</v>
      </c>
      <c r="D326" s="137"/>
      <c r="E326" s="161"/>
      <c r="F326" s="162">
        <v>0</v>
      </c>
      <c r="G326" s="163">
        <f t="shared" si="10"/>
        <v>0</v>
      </c>
    </row>
    <row r="327" spans="3:7" x14ac:dyDescent="0.25">
      <c r="C327" s="159">
        <f t="shared" si="11"/>
        <v>41533</v>
      </c>
      <c r="D327" s="137"/>
      <c r="E327" s="161"/>
      <c r="F327" s="162">
        <v>0</v>
      </c>
      <c r="G327" s="163">
        <f t="shared" si="10"/>
        <v>0</v>
      </c>
    </row>
    <row r="328" spans="3:7" x14ac:dyDescent="0.25">
      <c r="C328" s="159">
        <f t="shared" si="11"/>
        <v>41534</v>
      </c>
      <c r="D328" s="137"/>
      <c r="E328" s="161"/>
      <c r="F328" s="162">
        <v>0</v>
      </c>
      <c r="G328" s="163">
        <f t="shared" si="10"/>
        <v>0</v>
      </c>
    </row>
    <row r="329" spans="3:7" x14ac:dyDescent="0.25">
      <c r="C329" s="159">
        <f t="shared" si="11"/>
        <v>41535</v>
      </c>
      <c r="D329" s="137"/>
      <c r="E329" s="161"/>
      <c r="F329" s="162">
        <v>0</v>
      </c>
      <c r="G329" s="163">
        <f t="shared" si="10"/>
        <v>0</v>
      </c>
    </row>
    <row r="330" spans="3:7" x14ac:dyDescent="0.25">
      <c r="C330" s="159">
        <f t="shared" si="11"/>
        <v>41536</v>
      </c>
      <c r="D330" s="137"/>
      <c r="E330" s="161"/>
      <c r="F330" s="162">
        <v>0</v>
      </c>
      <c r="G330" s="163">
        <f t="shared" si="10"/>
        <v>0</v>
      </c>
    </row>
    <row r="331" spans="3:7" x14ac:dyDescent="0.25">
      <c r="C331" s="159">
        <f t="shared" si="11"/>
        <v>41537</v>
      </c>
      <c r="D331" s="137"/>
      <c r="E331" s="161"/>
      <c r="F331" s="162">
        <v>0</v>
      </c>
      <c r="G331" s="163">
        <f t="shared" si="10"/>
        <v>0</v>
      </c>
    </row>
    <row r="332" spans="3:7" x14ac:dyDescent="0.25">
      <c r="C332" s="159">
        <f t="shared" si="11"/>
        <v>41538</v>
      </c>
      <c r="D332" s="137"/>
      <c r="E332" s="161"/>
      <c r="F332" s="162">
        <v>0</v>
      </c>
      <c r="G332" s="163">
        <f t="shared" si="10"/>
        <v>0</v>
      </c>
    </row>
    <row r="333" spans="3:7" x14ac:dyDescent="0.25">
      <c r="C333" s="159">
        <f t="shared" si="11"/>
        <v>41539</v>
      </c>
      <c r="D333" s="137"/>
      <c r="E333" s="161"/>
      <c r="F333" s="162">
        <v>0</v>
      </c>
      <c r="G333" s="163">
        <f t="shared" si="10"/>
        <v>0</v>
      </c>
    </row>
    <row r="334" spans="3:7" x14ac:dyDescent="0.25">
      <c r="C334" s="159">
        <f t="shared" si="11"/>
        <v>41540</v>
      </c>
      <c r="D334" s="137"/>
      <c r="E334" s="161"/>
      <c r="F334" s="162">
        <v>0</v>
      </c>
      <c r="G334" s="163">
        <f t="shared" si="10"/>
        <v>0</v>
      </c>
    </row>
    <row r="335" spans="3:7" x14ac:dyDescent="0.25">
      <c r="C335" s="159">
        <f t="shared" si="11"/>
        <v>41541</v>
      </c>
      <c r="D335" s="137"/>
      <c r="E335" s="161"/>
      <c r="F335" s="162">
        <v>0</v>
      </c>
      <c r="G335" s="163">
        <f t="shared" si="10"/>
        <v>0</v>
      </c>
    </row>
    <row r="336" spans="3:7" x14ac:dyDescent="0.25">
      <c r="C336" s="159">
        <f t="shared" si="11"/>
        <v>41542</v>
      </c>
      <c r="D336" s="137"/>
      <c r="E336" s="161"/>
      <c r="F336" s="162">
        <v>0</v>
      </c>
      <c r="G336" s="163">
        <f t="shared" si="10"/>
        <v>0</v>
      </c>
    </row>
    <row r="337" spans="1:7" x14ac:dyDescent="0.25">
      <c r="C337" s="159">
        <f t="shared" si="11"/>
        <v>41543</v>
      </c>
      <c r="D337" s="137"/>
      <c r="E337" s="161"/>
      <c r="F337" s="162">
        <v>0</v>
      </c>
      <c r="G337" s="163">
        <f t="shared" si="10"/>
        <v>0</v>
      </c>
    </row>
    <row r="338" spans="1:7" x14ac:dyDescent="0.25">
      <c r="C338" s="159">
        <f t="shared" si="11"/>
        <v>41544</v>
      </c>
      <c r="D338" s="137"/>
      <c r="E338" s="161"/>
      <c r="F338" s="162">
        <v>0</v>
      </c>
      <c r="G338" s="163">
        <f t="shared" si="10"/>
        <v>0</v>
      </c>
    </row>
    <row r="339" spans="1:7" x14ac:dyDescent="0.25">
      <c r="C339" s="159">
        <f t="shared" si="11"/>
        <v>41545</v>
      </c>
      <c r="D339" s="137"/>
      <c r="E339" s="161"/>
      <c r="F339" s="162">
        <v>0</v>
      </c>
      <c r="G339" s="163">
        <f t="shared" si="10"/>
        <v>0</v>
      </c>
    </row>
    <row r="340" spans="1:7" x14ac:dyDescent="0.25">
      <c r="A340" s="149" t="s">
        <v>141</v>
      </c>
      <c r="C340" s="159">
        <f t="shared" si="11"/>
        <v>41546</v>
      </c>
      <c r="D340" s="137"/>
      <c r="E340" s="161"/>
      <c r="F340" s="162">
        <v>0</v>
      </c>
      <c r="G340" s="163">
        <f t="shared" si="10"/>
        <v>0</v>
      </c>
    </row>
    <row r="341" spans="1:7" x14ac:dyDescent="0.25">
      <c r="C341" s="159">
        <f t="shared" si="11"/>
        <v>41547</v>
      </c>
      <c r="D341" s="137"/>
      <c r="E341" s="161"/>
      <c r="F341" s="162">
        <v>0</v>
      </c>
      <c r="G341" s="163">
        <f t="shared" si="10"/>
        <v>0</v>
      </c>
    </row>
    <row r="342" spans="1:7" x14ac:dyDescent="0.25">
      <c r="C342" s="159">
        <f t="shared" si="11"/>
        <v>41548</v>
      </c>
      <c r="D342" s="137"/>
      <c r="E342" s="161"/>
      <c r="F342" s="162">
        <v>0</v>
      </c>
      <c r="G342" s="163">
        <f t="shared" si="10"/>
        <v>0</v>
      </c>
    </row>
    <row r="343" spans="1:7" x14ac:dyDescent="0.25">
      <c r="C343" s="159">
        <f t="shared" si="11"/>
        <v>41549</v>
      </c>
      <c r="D343" s="137"/>
      <c r="E343" s="161"/>
      <c r="F343" s="162">
        <v>0</v>
      </c>
      <c r="G343" s="163">
        <f t="shared" si="10"/>
        <v>0</v>
      </c>
    </row>
    <row r="344" spans="1:7" x14ac:dyDescent="0.25">
      <c r="C344" s="159">
        <f t="shared" si="11"/>
        <v>41550</v>
      </c>
      <c r="D344" s="137"/>
      <c r="E344" s="161"/>
      <c r="F344" s="162">
        <v>0</v>
      </c>
      <c r="G344" s="163">
        <f t="shared" si="10"/>
        <v>0</v>
      </c>
    </row>
    <row r="345" spans="1:7" x14ac:dyDescent="0.25">
      <c r="C345" s="159">
        <f t="shared" si="11"/>
        <v>41551</v>
      </c>
      <c r="D345" s="137"/>
      <c r="E345" s="161"/>
      <c r="F345" s="162">
        <v>0</v>
      </c>
      <c r="G345" s="163">
        <f t="shared" si="10"/>
        <v>0</v>
      </c>
    </row>
    <row r="346" spans="1:7" x14ac:dyDescent="0.25">
      <c r="C346" s="159">
        <f t="shared" si="11"/>
        <v>41552</v>
      </c>
      <c r="D346" s="137"/>
      <c r="E346" s="161"/>
      <c r="F346" s="162">
        <v>0</v>
      </c>
      <c r="G346" s="163">
        <f t="shared" si="10"/>
        <v>0</v>
      </c>
    </row>
    <row r="347" spans="1:7" x14ac:dyDescent="0.25">
      <c r="C347" s="159">
        <f t="shared" si="11"/>
        <v>41553</v>
      </c>
      <c r="D347" s="137"/>
      <c r="E347" s="161"/>
      <c r="F347" s="162">
        <v>0</v>
      </c>
      <c r="G347" s="163">
        <f t="shared" si="10"/>
        <v>0</v>
      </c>
    </row>
    <row r="348" spans="1:7" x14ac:dyDescent="0.25">
      <c r="C348" s="159">
        <f t="shared" si="11"/>
        <v>41554</v>
      </c>
      <c r="D348" s="137"/>
      <c r="E348" s="161"/>
      <c r="F348" s="162">
        <v>0</v>
      </c>
      <c r="G348" s="163">
        <f t="shared" si="10"/>
        <v>0</v>
      </c>
    </row>
    <row r="349" spans="1:7" x14ac:dyDescent="0.25">
      <c r="C349" s="159">
        <f t="shared" si="11"/>
        <v>41555</v>
      </c>
      <c r="D349" s="137"/>
      <c r="E349" s="161"/>
      <c r="F349" s="162">
        <v>0</v>
      </c>
      <c r="G349" s="163">
        <f t="shared" si="10"/>
        <v>0</v>
      </c>
    </row>
    <row r="350" spans="1:7" x14ac:dyDescent="0.25">
      <c r="C350" s="159">
        <f t="shared" si="11"/>
        <v>41556</v>
      </c>
      <c r="D350" s="137"/>
      <c r="E350" s="161"/>
      <c r="F350" s="162">
        <v>0</v>
      </c>
      <c r="G350" s="163">
        <f t="shared" si="10"/>
        <v>0</v>
      </c>
    </row>
    <row r="351" spans="1:7" x14ac:dyDescent="0.25">
      <c r="C351" s="159">
        <f t="shared" si="11"/>
        <v>41557</v>
      </c>
      <c r="D351" s="137"/>
      <c r="E351" s="161"/>
      <c r="F351" s="162">
        <v>0</v>
      </c>
      <c r="G351" s="163">
        <f t="shared" si="10"/>
        <v>0</v>
      </c>
    </row>
    <row r="352" spans="1:7" x14ac:dyDescent="0.25">
      <c r="C352" s="159">
        <f t="shared" si="11"/>
        <v>41558</v>
      </c>
      <c r="D352" s="137"/>
      <c r="E352" s="161"/>
      <c r="F352" s="162">
        <v>0</v>
      </c>
      <c r="G352" s="163">
        <f t="shared" si="10"/>
        <v>0</v>
      </c>
    </row>
    <row r="353" spans="3:7" x14ac:dyDescent="0.25">
      <c r="C353" s="159">
        <f t="shared" si="11"/>
        <v>41559</v>
      </c>
      <c r="D353" s="137"/>
      <c r="E353" s="161"/>
      <c r="F353" s="162">
        <v>0</v>
      </c>
      <c r="G353" s="163">
        <f t="shared" si="10"/>
        <v>0</v>
      </c>
    </row>
    <row r="354" spans="3:7" x14ac:dyDescent="0.25">
      <c r="C354" s="159">
        <f t="shared" si="11"/>
        <v>41560</v>
      </c>
      <c r="D354" s="137"/>
      <c r="E354" s="161"/>
      <c r="F354" s="162">
        <v>0</v>
      </c>
      <c r="G354" s="163">
        <f t="shared" si="10"/>
        <v>0</v>
      </c>
    </row>
    <row r="355" spans="3:7" x14ac:dyDescent="0.25">
      <c r="C355" s="159">
        <f t="shared" si="11"/>
        <v>41561</v>
      </c>
      <c r="D355" s="137"/>
      <c r="E355" s="161"/>
      <c r="F355" s="162">
        <v>0</v>
      </c>
      <c r="G355" s="163">
        <f t="shared" si="10"/>
        <v>0</v>
      </c>
    </row>
    <row r="356" spans="3:7" x14ac:dyDescent="0.25">
      <c r="C356" s="159">
        <f t="shared" si="11"/>
        <v>41562</v>
      </c>
      <c r="D356" s="137"/>
      <c r="E356" s="161"/>
      <c r="F356" s="162">
        <v>0</v>
      </c>
      <c r="G356" s="163">
        <f t="shared" si="10"/>
        <v>0</v>
      </c>
    </row>
    <row r="357" spans="3:7" x14ac:dyDescent="0.25">
      <c r="C357" s="159">
        <f t="shared" si="11"/>
        <v>41563</v>
      </c>
      <c r="D357" s="137"/>
      <c r="E357" s="161"/>
      <c r="F357" s="162">
        <v>0</v>
      </c>
      <c r="G357" s="163">
        <f t="shared" si="10"/>
        <v>0</v>
      </c>
    </row>
    <row r="358" spans="3:7" x14ac:dyDescent="0.25">
      <c r="C358" s="159">
        <f t="shared" si="11"/>
        <v>41564</v>
      </c>
      <c r="D358" s="137"/>
      <c r="E358" s="161"/>
      <c r="F358" s="162">
        <v>0</v>
      </c>
      <c r="G358" s="163">
        <f t="shared" si="10"/>
        <v>0</v>
      </c>
    </row>
    <row r="359" spans="3:7" x14ac:dyDescent="0.25">
      <c r="C359" s="159">
        <f t="shared" si="11"/>
        <v>41565</v>
      </c>
      <c r="D359" s="137"/>
      <c r="E359" s="161"/>
      <c r="F359" s="162">
        <v>0</v>
      </c>
      <c r="G359" s="163">
        <f t="shared" si="10"/>
        <v>0</v>
      </c>
    </row>
    <row r="360" spans="3:7" x14ac:dyDescent="0.25">
      <c r="C360" s="159">
        <f t="shared" si="11"/>
        <v>41566</v>
      </c>
      <c r="D360" s="137"/>
      <c r="E360" s="161"/>
      <c r="F360" s="162">
        <v>0</v>
      </c>
      <c r="G360" s="163">
        <f t="shared" si="10"/>
        <v>0</v>
      </c>
    </row>
    <row r="361" spans="3:7" x14ac:dyDescent="0.25">
      <c r="C361" s="159">
        <f t="shared" si="11"/>
        <v>41567</v>
      </c>
      <c r="D361" s="137"/>
      <c r="E361" s="161"/>
      <c r="F361" s="162">
        <v>0</v>
      </c>
      <c r="G361" s="163">
        <f t="shared" si="10"/>
        <v>0</v>
      </c>
    </row>
    <row r="362" spans="3:7" x14ac:dyDescent="0.25">
      <c r="C362" s="159">
        <f t="shared" si="11"/>
        <v>41568</v>
      </c>
      <c r="D362" s="137"/>
      <c r="E362" s="161"/>
      <c r="F362" s="162">
        <v>0</v>
      </c>
      <c r="G362" s="163">
        <f t="shared" si="10"/>
        <v>0</v>
      </c>
    </row>
    <row r="363" spans="3:7" x14ac:dyDescent="0.25">
      <c r="C363" s="159">
        <f t="shared" si="11"/>
        <v>41569</v>
      </c>
      <c r="D363" s="137"/>
      <c r="E363" s="161"/>
      <c r="F363" s="162">
        <v>0</v>
      </c>
      <c r="G363" s="163">
        <f t="shared" si="10"/>
        <v>0</v>
      </c>
    </row>
    <row r="364" spans="3:7" x14ac:dyDescent="0.25">
      <c r="C364" s="159">
        <f t="shared" si="11"/>
        <v>41570</v>
      </c>
      <c r="D364" s="137"/>
      <c r="E364" s="161"/>
      <c r="F364" s="162">
        <v>0</v>
      </c>
      <c r="G364" s="163">
        <f t="shared" si="10"/>
        <v>0</v>
      </c>
    </row>
    <row r="365" spans="3:7" x14ac:dyDescent="0.25">
      <c r="C365" s="159">
        <f t="shared" si="11"/>
        <v>41571</v>
      </c>
      <c r="D365" s="137"/>
      <c r="E365" s="161"/>
      <c r="F365" s="162">
        <v>0</v>
      </c>
      <c r="G365" s="163">
        <f t="shared" si="10"/>
        <v>0</v>
      </c>
    </row>
    <row r="366" spans="3:7" x14ac:dyDescent="0.25">
      <c r="C366" s="159">
        <f t="shared" si="11"/>
        <v>41572</v>
      </c>
      <c r="D366" s="137"/>
      <c r="E366" s="161"/>
      <c r="F366" s="162">
        <v>0</v>
      </c>
      <c r="G366" s="163">
        <f t="shared" si="10"/>
        <v>0</v>
      </c>
    </row>
    <row r="367" spans="3:7" x14ac:dyDescent="0.25">
      <c r="C367" s="159">
        <f t="shared" si="11"/>
        <v>41573</v>
      </c>
      <c r="D367" s="137"/>
      <c r="E367" s="161"/>
      <c r="F367" s="162">
        <v>0</v>
      </c>
      <c r="G367" s="163">
        <f t="shared" si="10"/>
        <v>0</v>
      </c>
    </row>
    <row r="368" spans="3:7" x14ac:dyDescent="0.25">
      <c r="C368" s="159">
        <f t="shared" si="11"/>
        <v>41574</v>
      </c>
      <c r="D368" s="137"/>
      <c r="E368" s="161"/>
      <c r="F368" s="162">
        <v>0</v>
      </c>
      <c r="G368" s="163">
        <f t="shared" si="10"/>
        <v>0</v>
      </c>
    </row>
    <row r="369" spans="1:8" x14ac:dyDescent="0.25">
      <c r="C369" s="159">
        <f t="shared" si="11"/>
        <v>41575</v>
      </c>
      <c r="D369" s="137"/>
      <c r="E369" s="161"/>
      <c r="F369" s="162">
        <v>0</v>
      </c>
      <c r="G369" s="163">
        <f t="shared" si="10"/>
        <v>0</v>
      </c>
    </row>
    <row r="370" spans="1:8" x14ac:dyDescent="0.25">
      <c r="C370" s="159">
        <f t="shared" si="11"/>
        <v>41576</v>
      </c>
      <c r="D370" s="137"/>
      <c r="E370" s="161"/>
      <c r="F370" s="162">
        <v>0</v>
      </c>
      <c r="G370" s="163">
        <f>F370*(D370/$D$377)</f>
        <v>0</v>
      </c>
    </row>
    <row r="371" spans="1:8" x14ac:dyDescent="0.25">
      <c r="C371" s="159">
        <f t="shared" si="11"/>
        <v>41577</v>
      </c>
      <c r="D371" s="137"/>
      <c r="E371" s="161"/>
      <c r="F371" s="162">
        <v>0</v>
      </c>
      <c r="G371" s="163">
        <f>F371*(D371/$D$377)</f>
        <v>0</v>
      </c>
    </row>
    <row r="372" spans="1:8" x14ac:dyDescent="0.25">
      <c r="A372" s="149" t="s">
        <v>143</v>
      </c>
      <c r="C372" s="159">
        <f t="shared" si="11"/>
        <v>41578</v>
      </c>
      <c r="D372" s="137"/>
      <c r="E372" s="161"/>
      <c r="F372" s="162">
        <v>0</v>
      </c>
      <c r="G372" s="163">
        <f>F372*(D372/$D$377)</f>
        <v>0</v>
      </c>
    </row>
    <row r="373" spans="1:8" x14ac:dyDescent="0.25">
      <c r="C373" s="159"/>
      <c r="D373" s="160"/>
      <c r="E373" s="161"/>
      <c r="F373" s="162"/>
      <c r="G373" s="163"/>
    </row>
    <row r="374" spans="1:8" x14ac:dyDescent="0.25">
      <c r="C374" s="159"/>
      <c r="D374" s="160"/>
      <c r="E374" s="161"/>
      <c r="F374" s="161"/>
      <c r="G374" s="163"/>
    </row>
    <row r="375" spans="1:8" x14ac:dyDescent="0.25">
      <c r="C375" s="159"/>
      <c r="D375" s="160"/>
      <c r="E375" s="161"/>
      <c r="F375" s="161"/>
      <c r="G375" s="163"/>
    </row>
    <row r="376" spans="1:8" x14ac:dyDescent="0.25">
      <c r="C376" s="159"/>
      <c r="D376" s="105"/>
      <c r="E376" s="161"/>
      <c r="F376" s="161"/>
      <c r="G376" s="163"/>
    </row>
    <row r="377" spans="1:8" ht="53.4" thickBot="1" x14ac:dyDescent="0.3">
      <c r="C377" s="32" t="s">
        <v>104</v>
      </c>
      <c r="D377" s="106">
        <f>SUM(D8:D376)</f>
        <v>-1237494962.1400003</v>
      </c>
      <c r="E377" s="165"/>
      <c r="F377" s="161"/>
      <c r="G377" s="110">
        <f>SUM(G8:G376)</f>
        <v>3.8224518604801174E-3</v>
      </c>
      <c r="H377" s="155" t="s">
        <v>103</v>
      </c>
    </row>
    <row r="378" spans="1:8" ht="13.8" thickTop="1" x14ac:dyDescent="0.25">
      <c r="C378" s="32"/>
      <c r="D378" s="106"/>
      <c r="E378" s="165"/>
      <c r="F378" s="161"/>
    </row>
    <row r="379" spans="1:8" x14ac:dyDescent="0.25">
      <c r="C379" s="32"/>
      <c r="D379" s="106"/>
      <c r="E379" s="165"/>
      <c r="F379" s="161"/>
    </row>
    <row r="380" spans="1:8" ht="39.6" x14ac:dyDescent="0.25">
      <c r="C380" s="32" t="s">
        <v>100</v>
      </c>
      <c r="D380" s="109">
        <v>365</v>
      </c>
      <c r="E380" s="165"/>
      <c r="F380" s="161"/>
    </row>
    <row r="381" spans="1:8" x14ac:dyDescent="0.25">
      <c r="C381" s="159"/>
      <c r="D381" s="167"/>
      <c r="E381" s="165"/>
      <c r="F381" s="161"/>
      <c r="G381" s="165"/>
    </row>
    <row r="382" spans="1:8" ht="40.200000000000003" thickBot="1" x14ac:dyDescent="0.3">
      <c r="C382" s="168" t="s">
        <v>101</v>
      </c>
      <c r="D382" s="104">
        <f>ROUND(D377/D380,2)</f>
        <v>-3390397.16</v>
      </c>
      <c r="E382" s="169"/>
      <c r="F382" s="161"/>
    </row>
    <row r="383" spans="1:8" ht="13.8" thickTop="1" x14ac:dyDescent="0.25">
      <c r="D383" s="171"/>
      <c r="E383" s="172"/>
      <c r="F383" s="161"/>
      <c r="G383" s="172"/>
    </row>
    <row r="384" spans="1:8" x14ac:dyDescent="0.25">
      <c r="F384" s="161"/>
    </row>
    <row r="385" spans="6:6" x14ac:dyDescent="0.25">
      <c r="F385" s="161"/>
    </row>
    <row r="386" spans="6:6" x14ac:dyDescent="0.25">
      <c r="F386" s="161"/>
    </row>
    <row r="387" spans="6:6" x14ac:dyDescent="0.25">
      <c r="F387" s="161"/>
    </row>
    <row r="388" spans="6:6" x14ac:dyDescent="0.25">
      <c r="F388" s="161"/>
    </row>
    <row r="389" spans="6:6" x14ac:dyDescent="0.25">
      <c r="F389" s="161"/>
    </row>
    <row r="390" spans="6:6" x14ac:dyDescent="0.25">
      <c r="F390" s="161"/>
    </row>
    <row r="391" spans="6:6" x14ac:dyDescent="0.25">
      <c r="F391" s="161"/>
    </row>
    <row r="392" spans="6:6" x14ac:dyDescent="0.25">
      <c r="F392" s="161"/>
    </row>
    <row r="393" spans="6:6" x14ac:dyDescent="0.25">
      <c r="F393" s="161"/>
    </row>
    <row r="394" spans="6:6" x14ac:dyDescent="0.25">
      <c r="F394" s="161"/>
    </row>
    <row r="395" spans="6:6" x14ac:dyDescent="0.25">
      <c r="F395" s="161"/>
    </row>
    <row r="396" spans="6:6" x14ac:dyDescent="0.25">
      <c r="F396" s="161"/>
    </row>
    <row r="397" spans="6:6" x14ac:dyDescent="0.25">
      <c r="F397" s="161"/>
    </row>
    <row r="398" spans="6:6" x14ac:dyDescent="0.25">
      <c r="F398" s="161"/>
    </row>
    <row r="399" spans="6:6" x14ac:dyDescent="0.25">
      <c r="F399" s="161"/>
    </row>
    <row r="400" spans="6:6" x14ac:dyDescent="0.25">
      <c r="F400" s="161"/>
    </row>
    <row r="401" spans="6:6" x14ac:dyDescent="0.25">
      <c r="F401" s="161"/>
    </row>
    <row r="402" spans="6:6" x14ac:dyDescent="0.25">
      <c r="F402" s="161"/>
    </row>
    <row r="403" spans="6:6" x14ac:dyDescent="0.25">
      <c r="F403" s="161"/>
    </row>
    <row r="404" spans="6:6" x14ac:dyDescent="0.25">
      <c r="F404" s="161"/>
    </row>
    <row r="405" spans="6:6" x14ac:dyDescent="0.25">
      <c r="F405" s="161"/>
    </row>
    <row r="406" spans="6:6" x14ac:dyDescent="0.25">
      <c r="F406" s="161"/>
    </row>
    <row r="407" spans="6:6" x14ac:dyDescent="0.25">
      <c r="F407" s="161"/>
    </row>
    <row r="408" spans="6:6" x14ac:dyDescent="0.25">
      <c r="F408" s="161"/>
    </row>
    <row r="409" spans="6:6" x14ac:dyDescent="0.25">
      <c r="F409" s="161"/>
    </row>
    <row r="410" spans="6:6" x14ac:dyDescent="0.25">
      <c r="F410" s="161"/>
    </row>
    <row r="411" spans="6:6" x14ac:dyDescent="0.25">
      <c r="F411" s="161"/>
    </row>
    <row r="412" spans="6:6" x14ac:dyDescent="0.25">
      <c r="F412" s="161"/>
    </row>
    <row r="413" spans="6:6" x14ac:dyDescent="0.25">
      <c r="F413" s="161"/>
    </row>
    <row r="414" spans="6:6" x14ac:dyDescent="0.25">
      <c r="F414" s="161"/>
    </row>
    <row r="415" spans="6:6" x14ac:dyDescent="0.25">
      <c r="F415" s="161"/>
    </row>
    <row r="416" spans="6:6" x14ac:dyDescent="0.25">
      <c r="F416" s="161"/>
    </row>
    <row r="417" spans="6:6" x14ac:dyDescent="0.25">
      <c r="F417" s="161"/>
    </row>
    <row r="418" spans="6:6" x14ac:dyDescent="0.25">
      <c r="F418" s="161"/>
    </row>
    <row r="419" spans="6:6" x14ac:dyDescent="0.25">
      <c r="F419" s="161"/>
    </row>
    <row r="420" spans="6:6" x14ac:dyDescent="0.25">
      <c r="F420" s="161"/>
    </row>
    <row r="421" spans="6:6" x14ac:dyDescent="0.25">
      <c r="F421" s="161"/>
    </row>
    <row r="422" spans="6:6" x14ac:dyDescent="0.25">
      <c r="F422" s="161"/>
    </row>
    <row r="423" spans="6:6" x14ac:dyDescent="0.25">
      <c r="F423" s="161"/>
    </row>
    <row r="424" spans="6:6" x14ac:dyDescent="0.25">
      <c r="F424" s="161"/>
    </row>
    <row r="425" spans="6:6" x14ac:dyDescent="0.25">
      <c r="F425" s="161"/>
    </row>
    <row r="426" spans="6:6" x14ac:dyDescent="0.25">
      <c r="F426" s="161"/>
    </row>
    <row r="427" spans="6:6" x14ac:dyDescent="0.25">
      <c r="F427" s="161"/>
    </row>
    <row r="428" spans="6:6" x14ac:dyDescent="0.25">
      <c r="F428" s="161"/>
    </row>
    <row r="429" spans="6:6" x14ac:dyDescent="0.25">
      <c r="F429" s="161"/>
    </row>
    <row r="430" spans="6:6" x14ac:dyDescent="0.25">
      <c r="F430" s="161"/>
    </row>
    <row r="431" spans="6:6" x14ac:dyDescent="0.25">
      <c r="F431" s="161"/>
    </row>
    <row r="432" spans="6:6" x14ac:dyDescent="0.25">
      <c r="F432" s="161"/>
    </row>
    <row r="433" spans="6:6" x14ac:dyDescent="0.25">
      <c r="F433" s="161"/>
    </row>
    <row r="434" spans="6:6" x14ac:dyDescent="0.25">
      <c r="F434" s="161"/>
    </row>
    <row r="435" spans="6:6" x14ac:dyDescent="0.25">
      <c r="F435" s="161"/>
    </row>
  </sheetData>
  <mergeCells count="3">
    <mergeCell ref="A1:H1"/>
    <mergeCell ref="A2:H2"/>
    <mergeCell ref="A3:H3"/>
  </mergeCells>
  <printOptions horizontalCentered="1"/>
  <pageMargins left="0" right="0" top="1.29" bottom="0.33" header="0.25" footer="0"/>
  <pageSetup scale="91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417"/>
  <sheetViews>
    <sheetView zoomScale="80" zoomScaleNormal="80" workbookViewId="0">
      <pane xSplit="2" ySplit="8" topLeftCell="C386" activePane="bottomRight" state="frozen"/>
      <selection activeCell="G26" sqref="G26"/>
      <selection pane="topRight" activeCell="G26" sqref="G26"/>
      <selection pane="bottomLeft" activeCell="G26" sqref="G26"/>
      <selection pane="bottomRight" activeCell="E413" sqref="E413"/>
    </sheetView>
  </sheetViews>
  <sheetFormatPr defaultRowHeight="13.2" x14ac:dyDescent="0.25"/>
  <cols>
    <col min="1" max="1" width="2.33203125" style="170" customWidth="1"/>
    <col min="2" max="2" width="17" style="170" customWidth="1"/>
    <col min="3" max="3" width="15.6640625" style="170" customWidth="1"/>
    <col min="4" max="4" width="19.5546875" style="170" customWidth="1"/>
    <col min="5" max="5" width="18.33203125" style="170" bestFit="1" customWidth="1"/>
    <col min="6" max="6" width="1.109375" style="170" customWidth="1"/>
    <col min="7" max="7" width="15.6640625" style="170" customWidth="1"/>
    <col min="8" max="8" width="11.44140625" style="170" customWidth="1"/>
    <col min="9" max="9" width="10.109375" style="170" customWidth="1"/>
    <col min="10" max="10" width="12.6640625" style="170" customWidth="1"/>
    <col min="11" max="11" width="15.33203125" style="170" customWidth="1"/>
    <col min="12" max="12" width="1.33203125" style="170" customWidth="1"/>
    <col min="13" max="13" width="14.109375" style="183" customWidth="1"/>
    <col min="14" max="14" width="2.33203125" style="170" customWidth="1"/>
    <col min="15" max="15" width="17.5546875" style="170" bestFit="1" customWidth="1"/>
    <col min="16" max="16" width="2.33203125" style="170" customWidth="1"/>
    <col min="17" max="20" width="12.6640625" style="170" customWidth="1"/>
    <col min="21" max="256" width="9.109375" style="170"/>
    <col min="257" max="257" width="2.33203125" style="170" customWidth="1"/>
    <col min="258" max="258" width="17" style="170" customWidth="1"/>
    <col min="259" max="259" width="15.6640625" style="170" customWidth="1"/>
    <col min="260" max="260" width="19.5546875" style="170" customWidth="1"/>
    <col min="261" max="261" width="18.33203125" style="170" bestFit="1" customWidth="1"/>
    <col min="262" max="262" width="1.109375" style="170" customWidth="1"/>
    <col min="263" max="263" width="15.6640625" style="170" customWidth="1"/>
    <col min="264" max="264" width="11.44140625" style="170" customWidth="1"/>
    <col min="265" max="265" width="10.109375" style="170" customWidth="1"/>
    <col min="266" max="266" width="12.6640625" style="170" customWidth="1"/>
    <col min="267" max="267" width="15.33203125" style="170" customWidth="1"/>
    <col min="268" max="268" width="1.33203125" style="170" customWidth="1"/>
    <col min="269" max="269" width="14.109375" style="170" customWidth="1"/>
    <col min="270" max="270" width="2.33203125" style="170" customWidth="1"/>
    <col min="271" max="271" width="17.5546875" style="170" bestFit="1" customWidth="1"/>
    <col min="272" max="272" width="2.33203125" style="170" customWidth="1"/>
    <col min="273" max="276" width="12.6640625" style="170" customWidth="1"/>
    <col min="277" max="512" width="9.109375" style="170"/>
    <col min="513" max="513" width="2.33203125" style="170" customWidth="1"/>
    <col min="514" max="514" width="17" style="170" customWidth="1"/>
    <col min="515" max="515" width="15.6640625" style="170" customWidth="1"/>
    <col min="516" max="516" width="19.5546875" style="170" customWidth="1"/>
    <col min="517" max="517" width="18.33203125" style="170" bestFit="1" customWidth="1"/>
    <col min="518" max="518" width="1.109375" style="170" customWidth="1"/>
    <col min="519" max="519" width="15.6640625" style="170" customWidth="1"/>
    <col min="520" max="520" width="11.44140625" style="170" customWidth="1"/>
    <col min="521" max="521" width="10.109375" style="170" customWidth="1"/>
    <col min="522" max="522" width="12.6640625" style="170" customWidth="1"/>
    <col min="523" max="523" width="15.33203125" style="170" customWidth="1"/>
    <col min="524" max="524" width="1.33203125" style="170" customWidth="1"/>
    <col min="525" max="525" width="14.109375" style="170" customWidth="1"/>
    <col min="526" max="526" width="2.33203125" style="170" customWidth="1"/>
    <col min="527" max="527" width="17.5546875" style="170" bestFit="1" customWidth="1"/>
    <col min="528" max="528" width="2.33203125" style="170" customWidth="1"/>
    <col min="529" max="532" width="12.6640625" style="170" customWidth="1"/>
    <col min="533" max="768" width="9.109375" style="170"/>
    <col min="769" max="769" width="2.33203125" style="170" customWidth="1"/>
    <col min="770" max="770" width="17" style="170" customWidth="1"/>
    <col min="771" max="771" width="15.6640625" style="170" customWidth="1"/>
    <col min="772" max="772" width="19.5546875" style="170" customWidth="1"/>
    <col min="773" max="773" width="18.33203125" style="170" bestFit="1" customWidth="1"/>
    <col min="774" max="774" width="1.109375" style="170" customWidth="1"/>
    <col min="775" max="775" width="15.6640625" style="170" customWidth="1"/>
    <col min="776" max="776" width="11.44140625" style="170" customWidth="1"/>
    <col min="777" max="777" width="10.109375" style="170" customWidth="1"/>
    <col min="778" max="778" width="12.6640625" style="170" customWidth="1"/>
    <col min="779" max="779" width="15.33203125" style="170" customWidth="1"/>
    <col min="780" max="780" width="1.33203125" style="170" customWidth="1"/>
    <col min="781" max="781" width="14.109375" style="170" customWidth="1"/>
    <col min="782" max="782" width="2.33203125" style="170" customWidth="1"/>
    <col min="783" max="783" width="17.5546875" style="170" bestFit="1" customWidth="1"/>
    <col min="784" max="784" width="2.33203125" style="170" customWidth="1"/>
    <col min="785" max="788" width="12.6640625" style="170" customWidth="1"/>
    <col min="789" max="1024" width="9.109375" style="170"/>
    <col min="1025" max="1025" width="2.33203125" style="170" customWidth="1"/>
    <col min="1026" max="1026" width="17" style="170" customWidth="1"/>
    <col min="1027" max="1027" width="15.6640625" style="170" customWidth="1"/>
    <col min="1028" max="1028" width="19.5546875" style="170" customWidth="1"/>
    <col min="1029" max="1029" width="18.33203125" style="170" bestFit="1" customWidth="1"/>
    <col min="1030" max="1030" width="1.109375" style="170" customWidth="1"/>
    <col min="1031" max="1031" width="15.6640625" style="170" customWidth="1"/>
    <col min="1032" max="1032" width="11.44140625" style="170" customWidth="1"/>
    <col min="1033" max="1033" width="10.109375" style="170" customWidth="1"/>
    <col min="1034" max="1034" width="12.6640625" style="170" customWidth="1"/>
    <col min="1035" max="1035" width="15.33203125" style="170" customWidth="1"/>
    <col min="1036" max="1036" width="1.33203125" style="170" customWidth="1"/>
    <col min="1037" max="1037" width="14.109375" style="170" customWidth="1"/>
    <col min="1038" max="1038" width="2.33203125" style="170" customWidth="1"/>
    <col min="1039" max="1039" width="17.5546875" style="170" bestFit="1" customWidth="1"/>
    <col min="1040" max="1040" width="2.33203125" style="170" customWidth="1"/>
    <col min="1041" max="1044" width="12.6640625" style="170" customWidth="1"/>
    <col min="1045" max="1280" width="9.109375" style="170"/>
    <col min="1281" max="1281" width="2.33203125" style="170" customWidth="1"/>
    <col min="1282" max="1282" width="17" style="170" customWidth="1"/>
    <col min="1283" max="1283" width="15.6640625" style="170" customWidth="1"/>
    <col min="1284" max="1284" width="19.5546875" style="170" customWidth="1"/>
    <col min="1285" max="1285" width="18.33203125" style="170" bestFit="1" customWidth="1"/>
    <col min="1286" max="1286" width="1.109375" style="170" customWidth="1"/>
    <col min="1287" max="1287" width="15.6640625" style="170" customWidth="1"/>
    <col min="1288" max="1288" width="11.44140625" style="170" customWidth="1"/>
    <col min="1289" max="1289" width="10.109375" style="170" customWidth="1"/>
    <col min="1290" max="1290" width="12.6640625" style="170" customWidth="1"/>
    <col min="1291" max="1291" width="15.33203125" style="170" customWidth="1"/>
    <col min="1292" max="1292" width="1.33203125" style="170" customWidth="1"/>
    <col min="1293" max="1293" width="14.109375" style="170" customWidth="1"/>
    <col min="1294" max="1294" width="2.33203125" style="170" customWidth="1"/>
    <col min="1295" max="1295" width="17.5546875" style="170" bestFit="1" customWidth="1"/>
    <col min="1296" max="1296" width="2.33203125" style="170" customWidth="1"/>
    <col min="1297" max="1300" width="12.6640625" style="170" customWidth="1"/>
    <col min="1301" max="1536" width="9.109375" style="170"/>
    <col min="1537" max="1537" width="2.33203125" style="170" customWidth="1"/>
    <col min="1538" max="1538" width="17" style="170" customWidth="1"/>
    <col min="1539" max="1539" width="15.6640625" style="170" customWidth="1"/>
    <col min="1540" max="1540" width="19.5546875" style="170" customWidth="1"/>
    <col min="1541" max="1541" width="18.33203125" style="170" bestFit="1" customWidth="1"/>
    <col min="1542" max="1542" width="1.109375" style="170" customWidth="1"/>
    <col min="1543" max="1543" width="15.6640625" style="170" customWidth="1"/>
    <col min="1544" max="1544" width="11.44140625" style="170" customWidth="1"/>
    <col min="1545" max="1545" width="10.109375" style="170" customWidth="1"/>
    <col min="1546" max="1546" width="12.6640625" style="170" customWidth="1"/>
    <col min="1547" max="1547" width="15.33203125" style="170" customWidth="1"/>
    <col min="1548" max="1548" width="1.33203125" style="170" customWidth="1"/>
    <col min="1549" max="1549" width="14.109375" style="170" customWidth="1"/>
    <col min="1550" max="1550" width="2.33203125" style="170" customWidth="1"/>
    <col min="1551" max="1551" width="17.5546875" style="170" bestFit="1" customWidth="1"/>
    <col min="1552" max="1552" width="2.33203125" style="170" customWidth="1"/>
    <col min="1553" max="1556" width="12.6640625" style="170" customWidth="1"/>
    <col min="1557" max="1792" width="9.109375" style="170"/>
    <col min="1793" max="1793" width="2.33203125" style="170" customWidth="1"/>
    <col min="1794" max="1794" width="17" style="170" customWidth="1"/>
    <col min="1795" max="1795" width="15.6640625" style="170" customWidth="1"/>
    <col min="1796" max="1796" width="19.5546875" style="170" customWidth="1"/>
    <col min="1797" max="1797" width="18.33203125" style="170" bestFit="1" customWidth="1"/>
    <col min="1798" max="1798" width="1.109375" style="170" customWidth="1"/>
    <col min="1799" max="1799" width="15.6640625" style="170" customWidth="1"/>
    <col min="1800" max="1800" width="11.44140625" style="170" customWidth="1"/>
    <col min="1801" max="1801" width="10.109375" style="170" customWidth="1"/>
    <col min="1802" max="1802" width="12.6640625" style="170" customWidth="1"/>
    <col min="1803" max="1803" width="15.33203125" style="170" customWidth="1"/>
    <col min="1804" max="1804" width="1.33203125" style="170" customWidth="1"/>
    <col min="1805" max="1805" width="14.109375" style="170" customWidth="1"/>
    <col min="1806" max="1806" width="2.33203125" style="170" customWidth="1"/>
    <col min="1807" max="1807" width="17.5546875" style="170" bestFit="1" customWidth="1"/>
    <col min="1808" max="1808" width="2.33203125" style="170" customWidth="1"/>
    <col min="1809" max="1812" width="12.6640625" style="170" customWidth="1"/>
    <col min="1813" max="2048" width="9.109375" style="170"/>
    <col min="2049" max="2049" width="2.33203125" style="170" customWidth="1"/>
    <col min="2050" max="2050" width="17" style="170" customWidth="1"/>
    <col min="2051" max="2051" width="15.6640625" style="170" customWidth="1"/>
    <col min="2052" max="2052" width="19.5546875" style="170" customWidth="1"/>
    <col min="2053" max="2053" width="18.33203125" style="170" bestFit="1" customWidth="1"/>
    <col min="2054" max="2054" width="1.109375" style="170" customWidth="1"/>
    <col min="2055" max="2055" width="15.6640625" style="170" customWidth="1"/>
    <col min="2056" max="2056" width="11.44140625" style="170" customWidth="1"/>
    <col min="2057" max="2057" width="10.109375" style="170" customWidth="1"/>
    <col min="2058" max="2058" width="12.6640625" style="170" customWidth="1"/>
    <col min="2059" max="2059" width="15.33203125" style="170" customWidth="1"/>
    <col min="2060" max="2060" width="1.33203125" style="170" customWidth="1"/>
    <col min="2061" max="2061" width="14.109375" style="170" customWidth="1"/>
    <col min="2062" max="2062" width="2.33203125" style="170" customWidth="1"/>
    <col min="2063" max="2063" width="17.5546875" style="170" bestFit="1" customWidth="1"/>
    <col min="2064" max="2064" width="2.33203125" style="170" customWidth="1"/>
    <col min="2065" max="2068" width="12.6640625" style="170" customWidth="1"/>
    <col min="2069" max="2304" width="9.109375" style="170"/>
    <col min="2305" max="2305" width="2.33203125" style="170" customWidth="1"/>
    <col min="2306" max="2306" width="17" style="170" customWidth="1"/>
    <col min="2307" max="2307" width="15.6640625" style="170" customWidth="1"/>
    <col min="2308" max="2308" width="19.5546875" style="170" customWidth="1"/>
    <col min="2309" max="2309" width="18.33203125" style="170" bestFit="1" customWidth="1"/>
    <col min="2310" max="2310" width="1.109375" style="170" customWidth="1"/>
    <col min="2311" max="2311" width="15.6640625" style="170" customWidth="1"/>
    <col min="2312" max="2312" width="11.44140625" style="170" customWidth="1"/>
    <col min="2313" max="2313" width="10.109375" style="170" customWidth="1"/>
    <col min="2314" max="2314" width="12.6640625" style="170" customWidth="1"/>
    <col min="2315" max="2315" width="15.33203125" style="170" customWidth="1"/>
    <col min="2316" max="2316" width="1.33203125" style="170" customWidth="1"/>
    <col min="2317" max="2317" width="14.109375" style="170" customWidth="1"/>
    <col min="2318" max="2318" width="2.33203125" style="170" customWidth="1"/>
    <col min="2319" max="2319" width="17.5546875" style="170" bestFit="1" customWidth="1"/>
    <col min="2320" max="2320" width="2.33203125" style="170" customWidth="1"/>
    <col min="2321" max="2324" width="12.6640625" style="170" customWidth="1"/>
    <col min="2325" max="2560" width="9.109375" style="170"/>
    <col min="2561" max="2561" width="2.33203125" style="170" customWidth="1"/>
    <col min="2562" max="2562" width="17" style="170" customWidth="1"/>
    <col min="2563" max="2563" width="15.6640625" style="170" customWidth="1"/>
    <col min="2564" max="2564" width="19.5546875" style="170" customWidth="1"/>
    <col min="2565" max="2565" width="18.33203125" style="170" bestFit="1" customWidth="1"/>
    <col min="2566" max="2566" width="1.109375" style="170" customWidth="1"/>
    <col min="2567" max="2567" width="15.6640625" style="170" customWidth="1"/>
    <col min="2568" max="2568" width="11.44140625" style="170" customWidth="1"/>
    <col min="2569" max="2569" width="10.109375" style="170" customWidth="1"/>
    <col min="2570" max="2570" width="12.6640625" style="170" customWidth="1"/>
    <col min="2571" max="2571" width="15.33203125" style="170" customWidth="1"/>
    <col min="2572" max="2572" width="1.33203125" style="170" customWidth="1"/>
    <col min="2573" max="2573" width="14.109375" style="170" customWidth="1"/>
    <col min="2574" max="2574" width="2.33203125" style="170" customWidth="1"/>
    <col min="2575" max="2575" width="17.5546875" style="170" bestFit="1" customWidth="1"/>
    <col min="2576" max="2576" width="2.33203125" style="170" customWidth="1"/>
    <col min="2577" max="2580" width="12.6640625" style="170" customWidth="1"/>
    <col min="2581" max="2816" width="9.109375" style="170"/>
    <col min="2817" max="2817" width="2.33203125" style="170" customWidth="1"/>
    <col min="2818" max="2818" width="17" style="170" customWidth="1"/>
    <col min="2819" max="2819" width="15.6640625" style="170" customWidth="1"/>
    <col min="2820" max="2820" width="19.5546875" style="170" customWidth="1"/>
    <col min="2821" max="2821" width="18.33203125" style="170" bestFit="1" customWidth="1"/>
    <col min="2822" max="2822" width="1.109375" style="170" customWidth="1"/>
    <col min="2823" max="2823" width="15.6640625" style="170" customWidth="1"/>
    <col min="2824" max="2824" width="11.44140625" style="170" customWidth="1"/>
    <col min="2825" max="2825" width="10.109375" style="170" customWidth="1"/>
    <col min="2826" max="2826" width="12.6640625" style="170" customWidth="1"/>
    <col min="2827" max="2827" width="15.33203125" style="170" customWidth="1"/>
    <col min="2828" max="2828" width="1.33203125" style="170" customWidth="1"/>
    <col min="2829" max="2829" width="14.109375" style="170" customWidth="1"/>
    <col min="2830" max="2830" width="2.33203125" style="170" customWidth="1"/>
    <col min="2831" max="2831" width="17.5546875" style="170" bestFit="1" customWidth="1"/>
    <col min="2832" max="2832" width="2.33203125" style="170" customWidth="1"/>
    <col min="2833" max="2836" width="12.6640625" style="170" customWidth="1"/>
    <col min="2837" max="3072" width="9.109375" style="170"/>
    <col min="3073" max="3073" width="2.33203125" style="170" customWidth="1"/>
    <col min="3074" max="3074" width="17" style="170" customWidth="1"/>
    <col min="3075" max="3075" width="15.6640625" style="170" customWidth="1"/>
    <col min="3076" max="3076" width="19.5546875" style="170" customWidth="1"/>
    <col min="3077" max="3077" width="18.33203125" style="170" bestFit="1" customWidth="1"/>
    <col min="3078" max="3078" width="1.109375" style="170" customWidth="1"/>
    <col min="3079" max="3079" width="15.6640625" style="170" customWidth="1"/>
    <col min="3080" max="3080" width="11.44140625" style="170" customWidth="1"/>
    <col min="3081" max="3081" width="10.109375" style="170" customWidth="1"/>
    <col min="3082" max="3082" width="12.6640625" style="170" customWidth="1"/>
    <col min="3083" max="3083" width="15.33203125" style="170" customWidth="1"/>
    <col min="3084" max="3084" width="1.33203125" style="170" customWidth="1"/>
    <col min="3085" max="3085" width="14.109375" style="170" customWidth="1"/>
    <col min="3086" max="3086" width="2.33203125" style="170" customWidth="1"/>
    <col min="3087" max="3087" width="17.5546875" style="170" bestFit="1" customWidth="1"/>
    <col min="3088" max="3088" width="2.33203125" style="170" customWidth="1"/>
    <col min="3089" max="3092" width="12.6640625" style="170" customWidth="1"/>
    <col min="3093" max="3328" width="9.109375" style="170"/>
    <col min="3329" max="3329" width="2.33203125" style="170" customWidth="1"/>
    <col min="3330" max="3330" width="17" style="170" customWidth="1"/>
    <col min="3331" max="3331" width="15.6640625" style="170" customWidth="1"/>
    <col min="3332" max="3332" width="19.5546875" style="170" customWidth="1"/>
    <col min="3333" max="3333" width="18.33203125" style="170" bestFit="1" customWidth="1"/>
    <col min="3334" max="3334" width="1.109375" style="170" customWidth="1"/>
    <col min="3335" max="3335" width="15.6640625" style="170" customWidth="1"/>
    <col min="3336" max="3336" width="11.44140625" style="170" customWidth="1"/>
    <col min="3337" max="3337" width="10.109375" style="170" customWidth="1"/>
    <col min="3338" max="3338" width="12.6640625" style="170" customWidth="1"/>
    <col min="3339" max="3339" width="15.33203125" style="170" customWidth="1"/>
    <col min="3340" max="3340" width="1.33203125" style="170" customWidth="1"/>
    <col min="3341" max="3341" width="14.109375" style="170" customWidth="1"/>
    <col min="3342" max="3342" width="2.33203125" style="170" customWidth="1"/>
    <col min="3343" max="3343" width="17.5546875" style="170" bestFit="1" customWidth="1"/>
    <col min="3344" max="3344" width="2.33203125" style="170" customWidth="1"/>
    <col min="3345" max="3348" width="12.6640625" style="170" customWidth="1"/>
    <col min="3349" max="3584" width="9.109375" style="170"/>
    <col min="3585" max="3585" width="2.33203125" style="170" customWidth="1"/>
    <col min="3586" max="3586" width="17" style="170" customWidth="1"/>
    <col min="3587" max="3587" width="15.6640625" style="170" customWidth="1"/>
    <col min="3588" max="3588" width="19.5546875" style="170" customWidth="1"/>
    <col min="3589" max="3589" width="18.33203125" style="170" bestFit="1" customWidth="1"/>
    <col min="3590" max="3590" width="1.109375" style="170" customWidth="1"/>
    <col min="3591" max="3591" width="15.6640625" style="170" customWidth="1"/>
    <col min="3592" max="3592" width="11.44140625" style="170" customWidth="1"/>
    <col min="3593" max="3593" width="10.109375" style="170" customWidth="1"/>
    <col min="3594" max="3594" width="12.6640625" style="170" customWidth="1"/>
    <col min="3595" max="3595" width="15.33203125" style="170" customWidth="1"/>
    <col min="3596" max="3596" width="1.33203125" style="170" customWidth="1"/>
    <col min="3597" max="3597" width="14.109375" style="170" customWidth="1"/>
    <col min="3598" max="3598" width="2.33203125" style="170" customWidth="1"/>
    <col min="3599" max="3599" width="17.5546875" style="170" bestFit="1" customWidth="1"/>
    <col min="3600" max="3600" width="2.33203125" style="170" customWidth="1"/>
    <col min="3601" max="3604" width="12.6640625" style="170" customWidth="1"/>
    <col min="3605" max="3840" width="9.109375" style="170"/>
    <col min="3841" max="3841" width="2.33203125" style="170" customWidth="1"/>
    <col min="3842" max="3842" width="17" style="170" customWidth="1"/>
    <col min="3843" max="3843" width="15.6640625" style="170" customWidth="1"/>
    <col min="3844" max="3844" width="19.5546875" style="170" customWidth="1"/>
    <col min="3845" max="3845" width="18.33203125" style="170" bestFit="1" customWidth="1"/>
    <col min="3846" max="3846" width="1.109375" style="170" customWidth="1"/>
    <col min="3847" max="3847" width="15.6640625" style="170" customWidth="1"/>
    <col min="3848" max="3848" width="11.44140625" style="170" customWidth="1"/>
    <col min="3849" max="3849" width="10.109375" style="170" customWidth="1"/>
    <col min="3850" max="3850" width="12.6640625" style="170" customWidth="1"/>
    <col min="3851" max="3851" width="15.33203125" style="170" customWidth="1"/>
    <col min="3852" max="3852" width="1.33203125" style="170" customWidth="1"/>
    <col min="3853" max="3853" width="14.109375" style="170" customWidth="1"/>
    <col min="3854" max="3854" width="2.33203125" style="170" customWidth="1"/>
    <col min="3855" max="3855" width="17.5546875" style="170" bestFit="1" customWidth="1"/>
    <col min="3856" max="3856" width="2.33203125" style="170" customWidth="1"/>
    <col min="3857" max="3860" width="12.6640625" style="170" customWidth="1"/>
    <col min="3861" max="4096" width="9.109375" style="170"/>
    <col min="4097" max="4097" width="2.33203125" style="170" customWidth="1"/>
    <col min="4098" max="4098" width="17" style="170" customWidth="1"/>
    <col min="4099" max="4099" width="15.6640625" style="170" customWidth="1"/>
    <col min="4100" max="4100" width="19.5546875" style="170" customWidth="1"/>
    <col min="4101" max="4101" width="18.33203125" style="170" bestFit="1" customWidth="1"/>
    <col min="4102" max="4102" width="1.109375" style="170" customWidth="1"/>
    <col min="4103" max="4103" width="15.6640625" style="170" customWidth="1"/>
    <col min="4104" max="4104" width="11.44140625" style="170" customWidth="1"/>
    <col min="4105" max="4105" width="10.109375" style="170" customWidth="1"/>
    <col min="4106" max="4106" width="12.6640625" style="170" customWidth="1"/>
    <col min="4107" max="4107" width="15.33203125" style="170" customWidth="1"/>
    <col min="4108" max="4108" width="1.33203125" style="170" customWidth="1"/>
    <col min="4109" max="4109" width="14.109375" style="170" customWidth="1"/>
    <col min="4110" max="4110" width="2.33203125" style="170" customWidth="1"/>
    <col min="4111" max="4111" width="17.5546875" style="170" bestFit="1" customWidth="1"/>
    <col min="4112" max="4112" width="2.33203125" style="170" customWidth="1"/>
    <col min="4113" max="4116" width="12.6640625" style="170" customWidth="1"/>
    <col min="4117" max="4352" width="9.109375" style="170"/>
    <col min="4353" max="4353" width="2.33203125" style="170" customWidth="1"/>
    <col min="4354" max="4354" width="17" style="170" customWidth="1"/>
    <col min="4355" max="4355" width="15.6640625" style="170" customWidth="1"/>
    <col min="4356" max="4356" width="19.5546875" style="170" customWidth="1"/>
    <col min="4357" max="4357" width="18.33203125" style="170" bestFit="1" customWidth="1"/>
    <col min="4358" max="4358" width="1.109375" style="170" customWidth="1"/>
    <col min="4359" max="4359" width="15.6640625" style="170" customWidth="1"/>
    <col min="4360" max="4360" width="11.44140625" style="170" customWidth="1"/>
    <col min="4361" max="4361" width="10.109375" style="170" customWidth="1"/>
    <col min="4362" max="4362" width="12.6640625" style="170" customWidth="1"/>
    <col min="4363" max="4363" width="15.33203125" style="170" customWidth="1"/>
    <col min="4364" max="4364" width="1.33203125" style="170" customWidth="1"/>
    <col min="4365" max="4365" width="14.109375" style="170" customWidth="1"/>
    <col min="4366" max="4366" width="2.33203125" style="170" customWidth="1"/>
    <col min="4367" max="4367" width="17.5546875" style="170" bestFit="1" customWidth="1"/>
    <col min="4368" max="4368" width="2.33203125" style="170" customWidth="1"/>
    <col min="4369" max="4372" width="12.6640625" style="170" customWidth="1"/>
    <col min="4373" max="4608" width="9.109375" style="170"/>
    <col min="4609" max="4609" width="2.33203125" style="170" customWidth="1"/>
    <col min="4610" max="4610" width="17" style="170" customWidth="1"/>
    <col min="4611" max="4611" width="15.6640625" style="170" customWidth="1"/>
    <col min="4612" max="4612" width="19.5546875" style="170" customWidth="1"/>
    <col min="4613" max="4613" width="18.33203125" style="170" bestFit="1" customWidth="1"/>
    <col min="4614" max="4614" width="1.109375" style="170" customWidth="1"/>
    <col min="4615" max="4615" width="15.6640625" style="170" customWidth="1"/>
    <col min="4616" max="4616" width="11.44140625" style="170" customWidth="1"/>
    <col min="4617" max="4617" width="10.109375" style="170" customWidth="1"/>
    <col min="4618" max="4618" width="12.6640625" style="170" customWidth="1"/>
    <col min="4619" max="4619" width="15.33203125" style="170" customWidth="1"/>
    <col min="4620" max="4620" width="1.33203125" style="170" customWidth="1"/>
    <col min="4621" max="4621" width="14.109375" style="170" customWidth="1"/>
    <col min="4622" max="4622" width="2.33203125" style="170" customWidth="1"/>
    <col min="4623" max="4623" width="17.5546875" style="170" bestFit="1" customWidth="1"/>
    <col min="4624" max="4624" width="2.33203125" style="170" customWidth="1"/>
    <col min="4625" max="4628" width="12.6640625" style="170" customWidth="1"/>
    <col min="4629" max="4864" width="9.109375" style="170"/>
    <col min="4865" max="4865" width="2.33203125" style="170" customWidth="1"/>
    <col min="4866" max="4866" width="17" style="170" customWidth="1"/>
    <col min="4867" max="4867" width="15.6640625" style="170" customWidth="1"/>
    <col min="4868" max="4868" width="19.5546875" style="170" customWidth="1"/>
    <col min="4869" max="4869" width="18.33203125" style="170" bestFit="1" customWidth="1"/>
    <col min="4870" max="4870" width="1.109375" style="170" customWidth="1"/>
    <col min="4871" max="4871" width="15.6640625" style="170" customWidth="1"/>
    <col min="4872" max="4872" width="11.44140625" style="170" customWidth="1"/>
    <col min="4873" max="4873" width="10.109375" style="170" customWidth="1"/>
    <col min="4874" max="4874" width="12.6640625" style="170" customWidth="1"/>
    <col min="4875" max="4875" width="15.33203125" style="170" customWidth="1"/>
    <col min="4876" max="4876" width="1.33203125" style="170" customWidth="1"/>
    <col min="4877" max="4877" width="14.109375" style="170" customWidth="1"/>
    <col min="4878" max="4878" width="2.33203125" style="170" customWidth="1"/>
    <col min="4879" max="4879" width="17.5546875" style="170" bestFit="1" customWidth="1"/>
    <col min="4880" max="4880" width="2.33203125" style="170" customWidth="1"/>
    <col min="4881" max="4884" width="12.6640625" style="170" customWidth="1"/>
    <col min="4885" max="5120" width="9.109375" style="170"/>
    <col min="5121" max="5121" width="2.33203125" style="170" customWidth="1"/>
    <col min="5122" max="5122" width="17" style="170" customWidth="1"/>
    <col min="5123" max="5123" width="15.6640625" style="170" customWidth="1"/>
    <col min="5124" max="5124" width="19.5546875" style="170" customWidth="1"/>
    <col min="5125" max="5125" width="18.33203125" style="170" bestFit="1" customWidth="1"/>
    <col min="5126" max="5126" width="1.109375" style="170" customWidth="1"/>
    <col min="5127" max="5127" width="15.6640625" style="170" customWidth="1"/>
    <col min="5128" max="5128" width="11.44140625" style="170" customWidth="1"/>
    <col min="5129" max="5129" width="10.109375" style="170" customWidth="1"/>
    <col min="5130" max="5130" width="12.6640625" style="170" customWidth="1"/>
    <col min="5131" max="5131" width="15.33203125" style="170" customWidth="1"/>
    <col min="5132" max="5132" width="1.33203125" style="170" customWidth="1"/>
    <col min="5133" max="5133" width="14.109375" style="170" customWidth="1"/>
    <col min="5134" max="5134" width="2.33203125" style="170" customWidth="1"/>
    <col min="5135" max="5135" width="17.5546875" style="170" bestFit="1" customWidth="1"/>
    <col min="5136" max="5136" width="2.33203125" style="170" customWidth="1"/>
    <col min="5137" max="5140" width="12.6640625" style="170" customWidth="1"/>
    <col min="5141" max="5376" width="9.109375" style="170"/>
    <col min="5377" max="5377" width="2.33203125" style="170" customWidth="1"/>
    <col min="5378" max="5378" width="17" style="170" customWidth="1"/>
    <col min="5379" max="5379" width="15.6640625" style="170" customWidth="1"/>
    <col min="5380" max="5380" width="19.5546875" style="170" customWidth="1"/>
    <col min="5381" max="5381" width="18.33203125" style="170" bestFit="1" customWidth="1"/>
    <col min="5382" max="5382" width="1.109375" style="170" customWidth="1"/>
    <col min="5383" max="5383" width="15.6640625" style="170" customWidth="1"/>
    <col min="5384" max="5384" width="11.44140625" style="170" customWidth="1"/>
    <col min="5385" max="5385" width="10.109375" style="170" customWidth="1"/>
    <col min="5386" max="5386" width="12.6640625" style="170" customWidth="1"/>
    <col min="5387" max="5387" width="15.33203125" style="170" customWidth="1"/>
    <col min="5388" max="5388" width="1.33203125" style="170" customWidth="1"/>
    <col min="5389" max="5389" width="14.109375" style="170" customWidth="1"/>
    <col min="5390" max="5390" width="2.33203125" style="170" customWidth="1"/>
    <col min="5391" max="5391" width="17.5546875" style="170" bestFit="1" customWidth="1"/>
    <col min="5392" max="5392" width="2.33203125" style="170" customWidth="1"/>
    <col min="5393" max="5396" width="12.6640625" style="170" customWidth="1"/>
    <col min="5397" max="5632" width="9.109375" style="170"/>
    <col min="5633" max="5633" width="2.33203125" style="170" customWidth="1"/>
    <col min="5634" max="5634" width="17" style="170" customWidth="1"/>
    <col min="5635" max="5635" width="15.6640625" style="170" customWidth="1"/>
    <col min="5636" max="5636" width="19.5546875" style="170" customWidth="1"/>
    <col min="5637" max="5637" width="18.33203125" style="170" bestFit="1" customWidth="1"/>
    <col min="5638" max="5638" width="1.109375" style="170" customWidth="1"/>
    <col min="5639" max="5639" width="15.6640625" style="170" customWidth="1"/>
    <col min="5640" max="5640" width="11.44140625" style="170" customWidth="1"/>
    <col min="5641" max="5641" width="10.109375" style="170" customWidth="1"/>
    <col min="5642" max="5642" width="12.6640625" style="170" customWidth="1"/>
    <col min="5643" max="5643" width="15.33203125" style="170" customWidth="1"/>
    <col min="5644" max="5644" width="1.33203125" style="170" customWidth="1"/>
    <col min="5645" max="5645" width="14.109375" style="170" customWidth="1"/>
    <col min="5646" max="5646" width="2.33203125" style="170" customWidth="1"/>
    <col min="5647" max="5647" width="17.5546875" style="170" bestFit="1" customWidth="1"/>
    <col min="5648" max="5648" width="2.33203125" style="170" customWidth="1"/>
    <col min="5649" max="5652" width="12.6640625" style="170" customWidth="1"/>
    <col min="5653" max="5888" width="9.109375" style="170"/>
    <col min="5889" max="5889" width="2.33203125" style="170" customWidth="1"/>
    <col min="5890" max="5890" width="17" style="170" customWidth="1"/>
    <col min="5891" max="5891" width="15.6640625" style="170" customWidth="1"/>
    <col min="5892" max="5892" width="19.5546875" style="170" customWidth="1"/>
    <col min="5893" max="5893" width="18.33203125" style="170" bestFit="1" customWidth="1"/>
    <col min="5894" max="5894" width="1.109375" style="170" customWidth="1"/>
    <col min="5895" max="5895" width="15.6640625" style="170" customWidth="1"/>
    <col min="5896" max="5896" width="11.44140625" style="170" customWidth="1"/>
    <col min="5897" max="5897" width="10.109375" style="170" customWidth="1"/>
    <col min="5898" max="5898" width="12.6640625" style="170" customWidth="1"/>
    <col min="5899" max="5899" width="15.33203125" style="170" customWidth="1"/>
    <col min="5900" max="5900" width="1.33203125" style="170" customWidth="1"/>
    <col min="5901" max="5901" width="14.109375" style="170" customWidth="1"/>
    <col min="5902" max="5902" width="2.33203125" style="170" customWidth="1"/>
    <col min="5903" max="5903" width="17.5546875" style="170" bestFit="1" customWidth="1"/>
    <col min="5904" max="5904" width="2.33203125" style="170" customWidth="1"/>
    <col min="5905" max="5908" width="12.6640625" style="170" customWidth="1"/>
    <col min="5909" max="6144" width="9.109375" style="170"/>
    <col min="6145" max="6145" width="2.33203125" style="170" customWidth="1"/>
    <col min="6146" max="6146" width="17" style="170" customWidth="1"/>
    <col min="6147" max="6147" width="15.6640625" style="170" customWidth="1"/>
    <col min="6148" max="6148" width="19.5546875" style="170" customWidth="1"/>
    <col min="6149" max="6149" width="18.33203125" style="170" bestFit="1" customWidth="1"/>
    <col min="6150" max="6150" width="1.109375" style="170" customWidth="1"/>
    <col min="6151" max="6151" width="15.6640625" style="170" customWidth="1"/>
    <col min="6152" max="6152" width="11.44140625" style="170" customWidth="1"/>
    <col min="6153" max="6153" width="10.109375" style="170" customWidth="1"/>
    <col min="6154" max="6154" width="12.6640625" style="170" customWidth="1"/>
    <col min="6155" max="6155" width="15.33203125" style="170" customWidth="1"/>
    <col min="6156" max="6156" width="1.33203125" style="170" customWidth="1"/>
    <col min="6157" max="6157" width="14.109375" style="170" customWidth="1"/>
    <col min="6158" max="6158" width="2.33203125" style="170" customWidth="1"/>
    <col min="6159" max="6159" width="17.5546875" style="170" bestFit="1" customWidth="1"/>
    <col min="6160" max="6160" width="2.33203125" style="170" customWidth="1"/>
    <col min="6161" max="6164" width="12.6640625" style="170" customWidth="1"/>
    <col min="6165" max="6400" width="9.109375" style="170"/>
    <col min="6401" max="6401" width="2.33203125" style="170" customWidth="1"/>
    <col min="6402" max="6402" width="17" style="170" customWidth="1"/>
    <col min="6403" max="6403" width="15.6640625" style="170" customWidth="1"/>
    <col min="6404" max="6404" width="19.5546875" style="170" customWidth="1"/>
    <col min="6405" max="6405" width="18.33203125" style="170" bestFit="1" customWidth="1"/>
    <col min="6406" max="6406" width="1.109375" style="170" customWidth="1"/>
    <col min="6407" max="6407" width="15.6640625" style="170" customWidth="1"/>
    <col min="6408" max="6408" width="11.44140625" style="170" customWidth="1"/>
    <col min="6409" max="6409" width="10.109375" style="170" customWidth="1"/>
    <col min="6410" max="6410" width="12.6640625" style="170" customWidth="1"/>
    <col min="6411" max="6411" width="15.33203125" style="170" customWidth="1"/>
    <col min="6412" max="6412" width="1.33203125" style="170" customWidth="1"/>
    <col min="6413" max="6413" width="14.109375" style="170" customWidth="1"/>
    <col min="6414" max="6414" width="2.33203125" style="170" customWidth="1"/>
    <col min="6415" max="6415" width="17.5546875" style="170" bestFit="1" customWidth="1"/>
    <col min="6416" max="6416" width="2.33203125" style="170" customWidth="1"/>
    <col min="6417" max="6420" width="12.6640625" style="170" customWidth="1"/>
    <col min="6421" max="6656" width="9.109375" style="170"/>
    <col min="6657" max="6657" width="2.33203125" style="170" customWidth="1"/>
    <col min="6658" max="6658" width="17" style="170" customWidth="1"/>
    <col min="6659" max="6659" width="15.6640625" style="170" customWidth="1"/>
    <col min="6660" max="6660" width="19.5546875" style="170" customWidth="1"/>
    <col min="6661" max="6661" width="18.33203125" style="170" bestFit="1" customWidth="1"/>
    <col min="6662" max="6662" width="1.109375" style="170" customWidth="1"/>
    <col min="6663" max="6663" width="15.6640625" style="170" customWidth="1"/>
    <col min="6664" max="6664" width="11.44140625" style="170" customWidth="1"/>
    <col min="6665" max="6665" width="10.109375" style="170" customWidth="1"/>
    <col min="6666" max="6666" width="12.6640625" style="170" customWidth="1"/>
    <col min="6667" max="6667" width="15.33203125" style="170" customWidth="1"/>
    <col min="6668" max="6668" width="1.33203125" style="170" customWidth="1"/>
    <col min="6669" max="6669" width="14.109375" style="170" customWidth="1"/>
    <col min="6670" max="6670" width="2.33203125" style="170" customWidth="1"/>
    <col min="6671" max="6671" width="17.5546875" style="170" bestFit="1" customWidth="1"/>
    <col min="6672" max="6672" width="2.33203125" style="170" customWidth="1"/>
    <col min="6673" max="6676" width="12.6640625" style="170" customWidth="1"/>
    <col min="6677" max="6912" width="9.109375" style="170"/>
    <col min="6913" max="6913" width="2.33203125" style="170" customWidth="1"/>
    <col min="6914" max="6914" width="17" style="170" customWidth="1"/>
    <col min="6915" max="6915" width="15.6640625" style="170" customWidth="1"/>
    <col min="6916" max="6916" width="19.5546875" style="170" customWidth="1"/>
    <col min="6917" max="6917" width="18.33203125" style="170" bestFit="1" customWidth="1"/>
    <col min="6918" max="6918" width="1.109375" style="170" customWidth="1"/>
    <col min="6919" max="6919" width="15.6640625" style="170" customWidth="1"/>
    <col min="6920" max="6920" width="11.44140625" style="170" customWidth="1"/>
    <col min="6921" max="6921" width="10.109375" style="170" customWidth="1"/>
    <col min="6922" max="6922" width="12.6640625" style="170" customWidth="1"/>
    <col min="6923" max="6923" width="15.33203125" style="170" customWidth="1"/>
    <col min="6924" max="6924" width="1.33203125" style="170" customWidth="1"/>
    <col min="6925" max="6925" width="14.109375" style="170" customWidth="1"/>
    <col min="6926" max="6926" width="2.33203125" style="170" customWidth="1"/>
    <col min="6927" max="6927" width="17.5546875" style="170" bestFit="1" customWidth="1"/>
    <col min="6928" max="6928" width="2.33203125" style="170" customWidth="1"/>
    <col min="6929" max="6932" width="12.6640625" style="170" customWidth="1"/>
    <col min="6933" max="7168" width="9.109375" style="170"/>
    <col min="7169" max="7169" width="2.33203125" style="170" customWidth="1"/>
    <col min="7170" max="7170" width="17" style="170" customWidth="1"/>
    <col min="7171" max="7171" width="15.6640625" style="170" customWidth="1"/>
    <col min="7172" max="7172" width="19.5546875" style="170" customWidth="1"/>
    <col min="7173" max="7173" width="18.33203125" style="170" bestFit="1" customWidth="1"/>
    <col min="7174" max="7174" width="1.109375" style="170" customWidth="1"/>
    <col min="7175" max="7175" width="15.6640625" style="170" customWidth="1"/>
    <col min="7176" max="7176" width="11.44140625" style="170" customWidth="1"/>
    <col min="7177" max="7177" width="10.109375" style="170" customWidth="1"/>
    <col min="7178" max="7178" width="12.6640625" style="170" customWidth="1"/>
    <col min="7179" max="7179" width="15.33203125" style="170" customWidth="1"/>
    <col min="7180" max="7180" width="1.33203125" style="170" customWidth="1"/>
    <col min="7181" max="7181" width="14.109375" style="170" customWidth="1"/>
    <col min="7182" max="7182" width="2.33203125" style="170" customWidth="1"/>
    <col min="7183" max="7183" width="17.5546875" style="170" bestFit="1" customWidth="1"/>
    <col min="7184" max="7184" width="2.33203125" style="170" customWidth="1"/>
    <col min="7185" max="7188" width="12.6640625" style="170" customWidth="1"/>
    <col min="7189" max="7424" width="9.109375" style="170"/>
    <col min="7425" max="7425" width="2.33203125" style="170" customWidth="1"/>
    <col min="7426" max="7426" width="17" style="170" customWidth="1"/>
    <col min="7427" max="7427" width="15.6640625" style="170" customWidth="1"/>
    <col min="7428" max="7428" width="19.5546875" style="170" customWidth="1"/>
    <col min="7429" max="7429" width="18.33203125" style="170" bestFit="1" customWidth="1"/>
    <col min="7430" max="7430" width="1.109375" style="170" customWidth="1"/>
    <col min="7431" max="7431" width="15.6640625" style="170" customWidth="1"/>
    <col min="7432" max="7432" width="11.44140625" style="170" customWidth="1"/>
    <col min="7433" max="7433" width="10.109375" style="170" customWidth="1"/>
    <col min="7434" max="7434" width="12.6640625" style="170" customWidth="1"/>
    <col min="7435" max="7435" width="15.33203125" style="170" customWidth="1"/>
    <col min="7436" max="7436" width="1.33203125" style="170" customWidth="1"/>
    <col min="7437" max="7437" width="14.109375" style="170" customWidth="1"/>
    <col min="7438" max="7438" width="2.33203125" style="170" customWidth="1"/>
    <col min="7439" max="7439" width="17.5546875" style="170" bestFit="1" customWidth="1"/>
    <col min="7440" max="7440" width="2.33203125" style="170" customWidth="1"/>
    <col min="7441" max="7444" width="12.6640625" style="170" customWidth="1"/>
    <col min="7445" max="7680" width="9.109375" style="170"/>
    <col min="7681" max="7681" width="2.33203125" style="170" customWidth="1"/>
    <col min="7682" max="7682" width="17" style="170" customWidth="1"/>
    <col min="7683" max="7683" width="15.6640625" style="170" customWidth="1"/>
    <col min="7684" max="7684" width="19.5546875" style="170" customWidth="1"/>
    <col min="7685" max="7685" width="18.33203125" style="170" bestFit="1" customWidth="1"/>
    <col min="7686" max="7686" width="1.109375" style="170" customWidth="1"/>
    <col min="7687" max="7687" width="15.6640625" style="170" customWidth="1"/>
    <col min="7688" max="7688" width="11.44140625" style="170" customWidth="1"/>
    <col min="7689" max="7689" width="10.109375" style="170" customWidth="1"/>
    <col min="7690" max="7690" width="12.6640625" style="170" customWidth="1"/>
    <col min="7691" max="7691" width="15.33203125" style="170" customWidth="1"/>
    <col min="7692" max="7692" width="1.33203125" style="170" customWidth="1"/>
    <col min="7693" max="7693" width="14.109375" style="170" customWidth="1"/>
    <col min="7694" max="7694" width="2.33203125" style="170" customWidth="1"/>
    <col min="7695" max="7695" width="17.5546875" style="170" bestFit="1" customWidth="1"/>
    <col min="7696" max="7696" width="2.33203125" style="170" customWidth="1"/>
    <col min="7697" max="7700" width="12.6640625" style="170" customWidth="1"/>
    <col min="7701" max="7936" width="9.109375" style="170"/>
    <col min="7937" max="7937" width="2.33203125" style="170" customWidth="1"/>
    <col min="7938" max="7938" width="17" style="170" customWidth="1"/>
    <col min="7939" max="7939" width="15.6640625" style="170" customWidth="1"/>
    <col min="7940" max="7940" width="19.5546875" style="170" customWidth="1"/>
    <col min="7941" max="7941" width="18.33203125" style="170" bestFit="1" customWidth="1"/>
    <col min="7942" max="7942" width="1.109375" style="170" customWidth="1"/>
    <col min="7943" max="7943" width="15.6640625" style="170" customWidth="1"/>
    <col min="7944" max="7944" width="11.44140625" style="170" customWidth="1"/>
    <col min="7945" max="7945" width="10.109375" style="170" customWidth="1"/>
    <col min="7946" max="7946" width="12.6640625" style="170" customWidth="1"/>
    <col min="7947" max="7947" width="15.33203125" style="170" customWidth="1"/>
    <col min="7948" max="7948" width="1.33203125" style="170" customWidth="1"/>
    <col min="7949" max="7949" width="14.109375" style="170" customWidth="1"/>
    <col min="7950" max="7950" width="2.33203125" style="170" customWidth="1"/>
    <col min="7951" max="7951" width="17.5546875" style="170" bestFit="1" customWidth="1"/>
    <col min="7952" max="7952" width="2.33203125" style="170" customWidth="1"/>
    <col min="7953" max="7956" width="12.6640625" style="170" customWidth="1"/>
    <col min="7957" max="8192" width="9.109375" style="170"/>
    <col min="8193" max="8193" width="2.33203125" style="170" customWidth="1"/>
    <col min="8194" max="8194" width="17" style="170" customWidth="1"/>
    <col min="8195" max="8195" width="15.6640625" style="170" customWidth="1"/>
    <col min="8196" max="8196" width="19.5546875" style="170" customWidth="1"/>
    <col min="8197" max="8197" width="18.33203125" style="170" bestFit="1" customWidth="1"/>
    <col min="8198" max="8198" width="1.109375" style="170" customWidth="1"/>
    <col min="8199" max="8199" width="15.6640625" style="170" customWidth="1"/>
    <col min="8200" max="8200" width="11.44140625" style="170" customWidth="1"/>
    <col min="8201" max="8201" width="10.109375" style="170" customWidth="1"/>
    <col min="8202" max="8202" width="12.6640625" style="170" customWidth="1"/>
    <col min="8203" max="8203" width="15.33203125" style="170" customWidth="1"/>
    <col min="8204" max="8204" width="1.33203125" style="170" customWidth="1"/>
    <col min="8205" max="8205" width="14.109375" style="170" customWidth="1"/>
    <col min="8206" max="8206" width="2.33203125" style="170" customWidth="1"/>
    <col min="8207" max="8207" width="17.5546875" style="170" bestFit="1" customWidth="1"/>
    <col min="8208" max="8208" width="2.33203125" style="170" customWidth="1"/>
    <col min="8209" max="8212" width="12.6640625" style="170" customWidth="1"/>
    <col min="8213" max="8448" width="9.109375" style="170"/>
    <col min="8449" max="8449" width="2.33203125" style="170" customWidth="1"/>
    <col min="8450" max="8450" width="17" style="170" customWidth="1"/>
    <col min="8451" max="8451" width="15.6640625" style="170" customWidth="1"/>
    <col min="8452" max="8452" width="19.5546875" style="170" customWidth="1"/>
    <col min="8453" max="8453" width="18.33203125" style="170" bestFit="1" customWidth="1"/>
    <col min="8454" max="8454" width="1.109375" style="170" customWidth="1"/>
    <col min="8455" max="8455" width="15.6640625" style="170" customWidth="1"/>
    <col min="8456" max="8456" width="11.44140625" style="170" customWidth="1"/>
    <col min="8457" max="8457" width="10.109375" style="170" customWidth="1"/>
    <col min="8458" max="8458" width="12.6640625" style="170" customWidth="1"/>
    <col min="8459" max="8459" width="15.33203125" style="170" customWidth="1"/>
    <col min="8460" max="8460" width="1.33203125" style="170" customWidth="1"/>
    <col min="8461" max="8461" width="14.109375" style="170" customWidth="1"/>
    <col min="8462" max="8462" width="2.33203125" style="170" customWidth="1"/>
    <col min="8463" max="8463" width="17.5546875" style="170" bestFit="1" customWidth="1"/>
    <col min="8464" max="8464" width="2.33203125" style="170" customWidth="1"/>
    <col min="8465" max="8468" width="12.6640625" style="170" customWidth="1"/>
    <col min="8469" max="8704" width="9.109375" style="170"/>
    <col min="8705" max="8705" width="2.33203125" style="170" customWidth="1"/>
    <col min="8706" max="8706" width="17" style="170" customWidth="1"/>
    <col min="8707" max="8707" width="15.6640625" style="170" customWidth="1"/>
    <col min="8708" max="8708" width="19.5546875" style="170" customWidth="1"/>
    <col min="8709" max="8709" width="18.33203125" style="170" bestFit="1" customWidth="1"/>
    <col min="8710" max="8710" width="1.109375" style="170" customWidth="1"/>
    <col min="8711" max="8711" width="15.6640625" style="170" customWidth="1"/>
    <col min="8712" max="8712" width="11.44140625" style="170" customWidth="1"/>
    <col min="8713" max="8713" width="10.109375" style="170" customWidth="1"/>
    <col min="8714" max="8714" width="12.6640625" style="170" customWidth="1"/>
    <col min="8715" max="8715" width="15.33203125" style="170" customWidth="1"/>
    <col min="8716" max="8716" width="1.33203125" style="170" customWidth="1"/>
    <col min="8717" max="8717" width="14.109375" style="170" customWidth="1"/>
    <col min="8718" max="8718" width="2.33203125" style="170" customWidth="1"/>
    <col min="8719" max="8719" width="17.5546875" style="170" bestFit="1" customWidth="1"/>
    <col min="8720" max="8720" width="2.33203125" style="170" customWidth="1"/>
    <col min="8721" max="8724" width="12.6640625" style="170" customWidth="1"/>
    <col min="8725" max="8960" width="9.109375" style="170"/>
    <col min="8961" max="8961" width="2.33203125" style="170" customWidth="1"/>
    <col min="8962" max="8962" width="17" style="170" customWidth="1"/>
    <col min="8963" max="8963" width="15.6640625" style="170" customWidth="1"/>
    <col min="8964" max="8964" width="19.5546875" style="170" customWidth="1"/>
    <col min="8965" max="8965" width="18.33203125" style="170" bestFit="1" customWidth="1"/>
    <col min="8966" max="8966" width="1.109375" style="170" customWidth="1"/>
    <col min="8967" max="8967" width="15.6640625" style="170" customWidth="1"/>
    <col min="8968" max="8968" width="11.44140625" style="170" customWidth="1"/>
    <col min="8969" max="8969" width="10.109375" style="170" customWidth="1"/>
    <col min="8970" max="8970" width="12.6640625" style="170" customWidth="1"/>
    <col min="8971" max="8971" width="15.33203125" style="170" customWidth="1"/>
    <col min="8972" max="8972" width="1.33203125" style="170" customWidth="1"/>
    <col min="8973" max="8973" width="14.109375" style="170" customWidth="1"/>
    <col min="8974" max="8974" width="2.33203125" style="170" customWidth="1"/>
    <col min="8975" max="8975" width="17.5546875" style="170" bestFit="1" customWidth="1"/>
    <col min="8976" max="8976" width="2.33203125" style="170" customWidth="1"/>
    <col min="8977" max="8980" width="12.6640625" style="170" customWidth="1"/>
    <col min="8981" max="9216" width="9.109375" style="170"/>
    <col min="9217" max="9217" width="2.33203125" style="170" customWidth="1"/>
    <col min="9218" max="9218" width="17" style="170" customWidth="1"/>
    <col min="9219" max="9219" width="15.6640625" style="170" customWidth="1"/>
    <col min="9220" max="9220" width="19.5546875" style="170" customWidth="1"/>
    <col min="9221" max="9221" width="18.33203125" style="170" bestFit="1" customWidth="1"/>
    <col min="9222" max="9222" width="1.109375" style="170" customWidth="1"/>
    <col min="9223" max="9223" width="15.6640625" style="170" customWidth="1"/>
    <col min="9224" max="9224" width="11.44140625" style="170" customWidth="1"/>
    <col min="9225" max="9225" width="10.109375" style="170" customWidth="1"/>
    <col min="9226" max="9226" width="12.6640625" style="170" customWidth="1"/>
    <col min="9227" max="9227" width="15.33203125" style="170" customWidth="1"/>
    <col min="9228" max="9228" width="1.33203125" style="170" customWidth="1"/>
    <col min="9229" max="9229" width="14.109375" style="170" customWidth="1"/>
    <col min="9230" max="9230" width="2.33203125" style="170" customWidth="1"/>
    <col min="9231" max="9231" width="17.5546875" style="170" bestFit="1" customWidth="1"/>
    <col min="9232" max="9232" width="2.33203125" style="170" customWidth="1"/>
    <col min="9233" max="9236" width="12.6640625" style="170" customWidth="1"/>
    <col min="9237" max="9472" width="9.109375" style="170"/>
    <col min="9473" max="9473" width="2.33203125" style="170" customWidth="1"/>
    <col min="9474" max="9474" width="17" style="170" customWidth="1"/>
    <col min="9475" max="9475" width="15.6640625" style="170" customWidth="1"/>
    <col min="9476" max="9476" width="19.5546875" style="170" customWidth="1"/>
    <col min="9477" max="9477" width="18.33203125" style="170" bestFit="1" customWidth="1"/>
    <col min="9478" max="9478" width="1.109375" style="170" customWidth="1"/>
    <col min="9479" max="9479" width="15.6640625" style="170" customWidth="1"/>
    <col min="9480" max="9480" width="11.44140625" style="170" customWidth="1"/>
    <col min="9481" max="9481" width="10.109375" style="170" customWidth="1"/>
    <col min="9482" max="9482" width="12.6640625" style="170" customWidth="1"/>
    <col min="9483" max="9483" width="15.33203125" style="170" customWidth="1"/>
    <col min="9484" max="9484" width="1.33203125" style="170" customWidth="1"/>
    <col min="9485" max="9485" width="14.109375" style="170" customWidth="1"/>
    <col min="9486" max="9486" width="2.33203125" style="170" customWidth="1"/>
    <col min="9487" max="9487" width="17.5546875" style="170" bestFit="1" customWidth="1"/>
    <col min="9488" max="9488" width="2.33203125" style="170" customWidth="1"/>
    <col min="9489" max="9492" width="12.6640625" style="170" customWidth="1"/>
    <col min="9493" max="9728" width="9.109375" style="170"/>
    <col min="9729" max="9729" width="2.33203125" style="170" customWidth="1"/>
    <col min="9730" max="9730" width="17" style="170" customWidth="1"/>
    <col min="9731" max="9731" width="15.6640625" style="170" customWidth="1"/>
    <col min="9732" max="9732" width="19.5546875" style="170" customWidth="1"/>
    <col min="9733" max="9733" width="18.33203125" style="170" bestFit="1" customWidth="1"/>
    <col min="9734" max="9734" width="1.109375" style="170" customWidth="1"/>
    <col min="9735" max="9735" width="15.6640625" style="170" customWidth="1"/>
    <col min="9736" max="9736" width="11.44140625" style="170" customWidth="1"/>
    <col min="9737" max="9737" width="10.109375" style="170" customWidth="1"/>
    <col min="9738" max="9738" width="12.6640625" style="170" customWidth="1"/>
    <col min="9739" max="9739" width="15.33203125" style="170" customWidth="1"/>
    <col min="9740" max="9740" width="1.33203125" style="170" customWidth="1"/>
    <col min="9741" max="9741" width="14.109375" style="170" customWidth="1"/>
    <col min="9742" max="9742" width="2.33203125" style="170" customWidth="1"/>
    <col min="9743" max="9743" width="17.5546875" style="170" bestFit="1" customWidth="1"/>
    <col min="9744" max="9744" width="2.33203125" style="170" customWidth="1"/>
    <col min="9745" max="9748" width="12.6640625" style="170" customWidth="1"/>
    <col min="9749" max="9984" width="9.109375" style="170"/>
    <col min="9985" max="9985" width="2.33203125" style="170" customWidth="1"/>
    <col min="9986" max="9986" width="17" style="170" customWidth="1"/>
    <col min="9987" max="9987" width="15.6640625" style="170" customWidth="1"/>
    <col min="9988" max="9988" width="19.5546875" style="170" customWidth="1"/>
    <col min="9989" max="9989" width="18.33203125" style="170" bestFit="1" customWidth="1"/>
    <col min="9990" max="9990" width="1.109375" style="170" customWidth="1"/>
    <col min="9991" max="9991" width="15.6640625" style="170" customWidth="1"/>
    <col min="9992" max="9992" width="11.44140625" style="170" customWidth="1"/>
    <col min="9993" max="9993" width="10.109375" style="170" customWidth="1"/>
    <col min="9994" max="9994" width="12.6640625" style="170" customWidth="1"/>
    <col min="9995" max="9995" width="15.33203125" style="170" customWidth="1"/>
    <col min="9996" max="9996" width="1.33203125" style="170" customWidth="1"/>
    <col min="9997" max="9997" width="14.109375" style="170" customWidth="1"/>
    <col min="9998" max="9998" width="2.33203125" style="170" customWidth="1"/>
    <col min="9999" max="9999" width="17.5546875" style="170" bestFit="1" customWidth="1"/>
    <col min="10000" max="10000" width="2.33203125" style="170" customWidth="1"/>
    <col min="10001" max="10004" width="12.6640625" style="170" customWidth="1"/>
    <col min="10005" max="10240" width="9.109375" style="170"/>
    <col min="10241" max="10241" width="2.33203125" style="170" customWidth="1"/>
    <col min="10242" max="10242" width="17" style="170" customWidth="1"/>
    <col min="10243" max="10243" width="15.6640625" style="170" customWidth="1"/>
    <col min="10244" max="10244" width="19.5546875" style="170" customWidth="1"/>
    <col min="10245" max="10245" width="18.33203125" style="170" bestFit="1" customWidth="1"/>
    <col min="10246" max="10246" width="1.109375" style="170" customWidth="1"/>
    <col min="10247" max="10247" width="15.6640625" style="170" customWidth="1"/>
    <col min="10248" max="10248" width="11.44140625" style="170" customWidth="1"/>
    <col min="10249" max="10249" width="10.109375" style="170" customWidth="1"/>
    <col min="10250" max="10250" width="12.6640625" style="170" customWidth="1"/>
    <col min="10251" max="10251" width="15.33203125" style="170" customWidth="1"/>
    <col min="10252" max="10252" width="1.33203125" style="170" customWidth="1"/>
    <col min="10253" max="10253" width="14.109375" style="170" customWidth="1"/>
    <col min="10254" max="10254" width="2.33203125" style="170" customWidth="1"/>
    <col min="10255" max="10255" width="17.5546875" style="170" bestFit="1" customWidth="1"/>
    <col min="10256" max="10256" width="2.33203125" style="170" customWidth="1"/>
    <col min="10257" max="10260" width="12.6640625" style="170" customWidth="1"/>
    <col min="10261" max="10496" width="9.109375" style="170"/>
    <col min="10497" max="10497" width="2.33203125" style="170" customWidth="1"/>
    <col min="10498" max="10498" width="17" style="170" customWidth="1"/>
    <col min="10499" max="10499" width="15.6640625" style="170" customWidth="1"/>
    <col min="10500" max="10500" width="19.5546875" style="170" customWidth="1"/>
    <col min="10501" max="10501" width="18.33203125" style="170" bestFit="1" customWidth="1"/>
    <col min="10502" max="10502" width="1.109375" style="170" customWidth="1"/>
    <col min="10503" max="10503" width="15.6640625" style="170" customWidth="1"/>
    <col min="10504" max="10504" width="11.44140625" style="170" customWidth="1"/>
    <col min="10505" max="10505" width="10.109375" style="170" customWidth="1"/>
    <col min="10506" max="10506" width="12.6640625" style="170" customWidth="1"/>
    <col min="10507" max="10507" width="15.33203125" style="170" customWidth="1"/>
    <col min="10508" max="10508" width="1.33203125" style="170" customWidth="1"/>
    <col min="10509" max="10509" width="14.109375" style="170" customWidth="1"/>
    <col min="10510" max="10510" width="2.33203125" style="170" customWidth="1"/>
    <col min="10511" max="10511" width="17.5546875" style="170" bestFit="1" customWidth="1"/>
    <col min="10512" max="10512" width="2.33203125" style="170" customWidth="1"/>
    <col min="10513" max="10516" width="12.6640625" style="170" customWidth="1"/>
    <col min="10517" max="10752" width="9.109375" style="170"/>
    <col min="10753" max="10753" width="2.33203125" style="170" customWidth="1"/>
    <col min="10754" max="10754" width="17" style="170" customWidth="1"/>
    <col min="10755" max="10755" width="15.6640625" style="170" customWidth="1"/>
    <col min="10756" max="10756" width="19.5546875" style="170" customWidth="1"/>
    <col min="10757" max="10757" width="18.33203125" style="170" bestFit="1" customWidth="1"/>
    <col min="10758" max="10758" width="1.109375" style="170" customWidth="1"/>
    <col min="10759" max="10759" width="15.6640625" style="170" customWidth="1"/>
    <col min="10760" max="10760" width="11.44140625" style="170" customWidth="1"/>
    <col min="10761" max="10761" width="10.109375" style="170" customWidth="1"/>
    <col min="10762" max="10762" width="12.6640625" style="170" customWidth="1"/>
    <col min="10763" max="10763" width="15.33203125" style="170" customWidth="1"/>
    <col min="10764" max="10764" width="1.33203125" style="170" customWidth="1"/>
    <col min="10765" max="10765" width="14.109375" style="170" customWidth="1"/>
    <col min="10766" max="10766" width="2.33203125" style="170" customWidth="1"/>
    <col min="10767" max="10767" width="17.5546875" style="170" bestFit="1" customWidth="1"/>
    <col min="10768" max="10768" width="2.33203125" style="170" customWidth="1"/>
    <col min="10769" max="10772" width="12.6640625" style="170" customWidth="1"/>
    <col min="10773" max="11008" width="9.109375" style="170"/>
    <col min="11009" max="11009" width="2.33203125" style="170" customWidth="1"/>
    <col min="11010" max="11010" width="17" style="170" customWidth="1"/>
    <col min="11011" max="11011" width="15.6640625" style="170" customWidth="1"/>
    <col min="11012" max="11012" width="19.5546875" style="170" customWidth="1"/>
    <col min="11013" max="11013" width="18.33203125" style="170" bestFit="1" customWidth="1"/>
    <col min="11014" max="11014" width="1.109375" style="170" customWidth="1"/>
    <col min="11015" max="11015" width="15.6640625" style="170" customWidth="1"/>
    <col min="11016" max="11016" width="11.44140625" style="170" customWidth="1"/>
    <col min="11017" max="11017" width="10.109375" style="170" customWidth="1"/>
    <col min="11018" max="11018" width="12.6640625" style="170" customWidth="1"/>
    <col min="11019" max="11019" width="15.33203125" style="170" customWidth="1"/>
    <col min="11020" max="11020" width="1.33203125" style="170" customWidth="1"/>
    <col min="11021" max="11021" width="14.109375" style="170" customWidth="1"/>
    <col min="11022" max="11022" width="2.33203125" style="170" customWidth="1"/>
    <col min="11023" max="11023" width="17.5546875" style="170" bestFit="1" customWidth="1"/>
    <col min="11024" max="11024" width="2.33203125" style="170" customWidth="1"/>
    <col min="11025" max="11028" width="12.6640625" style="170" customWidth="1"/>
    <col min="11029" max="11264" width="9.109375" style="170"/>
    <col min="11265" max="11265" width="2.33203125" style="170" customWidth="1"/>
    <col min="11266" max="11266" width="17" style="170" customWidth="1"/>
    <col min="11267" max="11267" width="15.6640625" style="170" customWidth="1"/>
    <col min="11268" max="11268" width="19.5546875" style="170" customWidth="1"/>
    <col min="11269" max="11269" width="18.33203125" style="170" bestFit="1" customWidth="1"/>
    <col min="11270" max="11270" width="1.109375" style="170" customWidth="1"/>
    <col min="11271" max="11271" width="15.6640625" style="170" customWidth="1"/>
    <col min="11272" max="11272" width="11.44140625" style="170" customWidth="1"/>
    <col min="11273" max="11273" width="10.109375" style="170" customWidth="1"/>
    <col min="11274" max="11274" width="12.6640625" style="170" customWidth="1"/>
    <col min="11275" max="11275" width="15.33203125" style="170" customWidth="1"/>
    <col min="11276" max="11276" width="1.33203125" style="170" customWidth="1"/>
    <col min="11277" max="11277" width="14.109375" style="170" customWidth="1"/>
    <col min="11278" max="11278" width="2.33203125" style="170" customWidth="1"/>
    <col min="11279" max="11279" width="17.5546875" style="170" bestFit="1" customWidth="1"/>
    <col min="11280" max="11280" width="2.33203125" style="170" customWidth="1"/>
    <col min="11281" max="11284" width="12.6640625" style="170" customWidth="1"/>
    <col min="11285" max="11520" width="9.109375" style="170"/>
    <col min="11521" max="11521" width="2.33203125" style="170" customWidth="1"/>
    <col min="11522" max="11522" width="17" style="170" customWidth="1"/>
    <col min="11523" max="11523" width="15.6640625" style="170" customWidth="1"/>
    <col min="11524" max="11524" width="19.5546875" style="170" customWidth="1"/>
    <col min="11525" max="11525" width="18.33203125" style="170" bestFit="1" customWidth="1"/>
    <col min="11526" max="11526" width="1.109375" style="170" customWidth="1"/>
    <col min="11527" max="11527" width="15.6640625" style="170" customWidth="1"/>
    <col min="11528" max="11528" width="11.44140625" style="170" customWidth="1"/>
    <col min="11529" max="11529" width="10.109375" style="170" customWidth="1"/>
    <col min="11530" max="11530" width="12.6640625" style="170" customWidth="1"/>
    <col min="11531" max="11531" width="15.33203125" style="170" customWidth="1"/>
    <col min="11532" max="11532" width="1.33203125" style="170" customWidth="1"/>
    <col min="11533" max="11533" width="14.109375" style="170" customWidth="1"/>
    <col min="11534" max="11534" width="2.33203125" style="170" customWidth="1"/>
    <col min="11535" max="11535" width="17.5546875" style="170" bestFit="1" customWidth="1"/>
    <col min="11536" max="11536" width="2.33203125" style="170" customWidth="1"/>
    <col min="11537" max="11540" width="12.6640625" style="170" customWidth="1"/>
    <col min="11541" max="11776" width="9.109375" style="170"/>
    <col min="11777" max="11777" width="2.33203125" style="170" customWidth="1"/>
    <col min="11778" max="11778" width="17" style="170" customWidth="1"/>
    <col min="11779" max="11779" width="15.6640625" style="170" customWidth="1"/>
    <col min="11780" max="11780" width="19.5546875" style="170" customWidth="1"/>
    <col min="11781" max="11781" width="18.33203125" style="170" bestFit="1" customWidth="1"/>
    <col min="11782" max="11782" width="1.109375" style="170" customWidth="1"/>
    <col min="11783" max="11783" width="15.6640625" style="170" customWidth="1"/>
    <col min="11784" max="11784" width="11.44140625" style="170" customWidth="1"/>
    <col min="11785" max="11785" width="10.109375" style="170" customWidth="1"/>
    <col min="11786" max="11786" width="12.6640625" style="170" customWidth="1"/>
    <col min="11787" max="11787" width="15.33203125" style="170" customWidth="1"/>
    <col min="11788" max="11788" width="1.33203125" style="170" customWidth="1"/>
    <col min="11789" max="11789" width="14.109375" style="170" customWidth="1"/>
    <col min="11790" max="11790" width="2.33203125" style="170" customWidth="1"/>
    <col min="11791" max="11791" width="17.5546875" style="170" bestFit="1" customWidth="1"/>
    <col min="11792" max="11792" width="2.33203125" style="170" customWidth="1"/>
    <col min="11793" max="11796" width="12.6640625" style="170" customWidth="1"/>
    <col min="11797" max="12032" width="9.109375" style="170"/>
    <col min="12033" max="12033" width="2.33203125" style="170" customWidth="1"/>
    <col min="12034" max="12034" width="17" style="170" customWidth="1"/>
    <col min="12035" max="12035" width="15.6640625" style="170" customWidth="1"/>
    <col min="12036" max="12036" width="19.5546875" style="170" customWidth="1"/>
    <col min="12037" max="12037" width="18.33203125" style="170" bestFit="1" customWidth="1"/>
    <col min="12038" max="12038" width="1.109375" style="170" customWidth="1"/>
    <col min="12039" max="12039" width="15.6640625" style="170" customWidth="1"/>
    <col min="12040" max="12040" width="11.44140625" style="170" customWidth="1"/>
    <col min="12041" max="12041" width="10.109375" style="170" customWidth="1"/>
    <col min="12042" max="12042" width="12.6640625" style="170" customWidth="1"/>
    <col min="12043" max="12043" width="15.33203125" style="170" customWidth="1"/>
    <col min="12044" max="12044" width="1.33203125" style="170" customWidth="1"/>
    <col min="12045" max="12045" width="14.109375" style="170" customWidth="1"/>
    <col min="12046" max="12046" width="2.33203125" style="170" customWidth="1"/>
    <col min="12047" max="12047" width="17.5546875" style="170" bestFit="1" customWidth="1"/>
    <col min="12048" max="12048" width="2.33203125" style="170" customWidth="1"/>
    <col min="12049" max="12052" width="12.6640625" style="170" customWidth="1"/>
    <col min="12053" max="12288" width="9.109375" style="170"/>
    <col min="12289" max="12289" width="2.33203125" style="170" customWidth="1"/>
    <col min="12290" max="12290" width="17" style="170" customWidth="1"/>
    <col min="12291" max="12291" width="15.6640625" style="170" customWidth="1"/>
    <col min="12292" max="12292" width="19.5546875" style="170" customWidth="1"/>
    <col min="12293" max="12293" width="18.33203125" style="170" bestFit="1" customWidth="1"/>
    <col min="12294" max="12294" width="1.109375" style="170" customWidth="1"/>
    <col min="12295" max="12295" width="15.6640625" style="170" customWidth="1"/>
    <col min="12296" max="12296" width="11.44140625" style="170" customWidth="1"/>
    <col min="12297" max="12297" width="10.109375" style="170" customWidth="1"/>
    <col min="12298" max="12298" width="12.6640625" style="170" customWidth="1"/>
    <col min="12299" max="12299" width="15.33203125" style="170" customWidth="1"/>
    <col min="12300" max="12300" width="1.33203125" style="170" customWidth="1"/>
    <col min="12301" max="12301" width="14.109375" style="170" customWidth="1"/>
    <col min="12302" max="12302" width="2.33203125" style="170" customWidth="1"/>
    <col min="12303" max="12303" width="17.5546875" style="170" bestFit="1" customWidth="1"/>
    <col min="12304" max="12304" width="2.33203125" style="170" customWidth="1"/>
    <col min="12305" max="12308" width="12.6640625" style="170" customWidth="1"/>
    <col min="12309" max="12544" width="9.109375" style="170"/>
    <col min="12545" max="12545" width="2.33203125" style="170" customWidth="1"/>
    <col min="12546" max="12546" width="17" style="170" customWidth="1"/>
    <col min="12547" max="12547" width="15.6640625" style="170" customWidth="1"/>
    <col min="12548" max="12548" width="19.5546875" style="170" customWidth="1"/>
    <col min="12549" max="12549" width="18.33203125" style="170" bestFit="1" customWidth="1"/>
    <col min="12550" max="12550" width="1.109375" style="170" customWidth="1"/>
    <col min="12551" max="12551" width="15.6640625" style="170" customWidth="1"/>
    <col min="12552" max="12552" width="11.44140625" style="170" customWidth="1"/>
    <col min="12553" max="12553" width="10.109375" style="170" customWidth="1"/>
    <col min="12554" max="12554" width="12.6640625" style="170" customWidth="1"/>
    <col min="12555" max="12555" width="15.33203125" style="170" customWidth="1"/>
    <col min="12556" max="12556" width="1.33203125" style="170" customWidth="1"/>
    <col min="12557" max="12557" width="14.109375" style="170" customWidth="1"/>
    <col min="12558" max="12558" width="2.33203125" style="170" customWidth="1"/>
    <col min="12559" max="12559" width="17.5546875" style="170" bestFit="1" customWidth="1"/>
    <col min="12560" max="12560" width="2.33203125" style="170" customWidth="1"/>
    <col min="12561" max="12564" width="12.6640625" style="170" customWidth="1"/>
    <col min="12565" max="12800" width="9.109375" style="170"/>
    <col min="12801" max="12801" width="2.33203125" style="170" customWidth="1"/>
    <col min="12802" max="12802" width="17" style="170" customWidth="1"/>
    <col min="12803" max="12803" width="15.6640625" style="170" customWidth="1"/>
    <col min="12804" max="12804" width="19.5546875" style="170" customWidth="1"/>
    <col min="12805" max="12805" width="18.33203125" style="170" bestFit="1" customWidth="1"/>
    <col min="12806" max="12806" width="1.109375" style="170" customWidth="1"/>
    <col min="12807" max="12807" width="15.6640625" style="170" customWidth="1"/>
    <col min="12808" max="12808" width="11.44140625" style="170" customWidth="1"/>
    <col min="12809" max="12809" width="10.109375" style="170" customWidth="1"/>
    <col min="12810" max="12810" width="12.6640625" style="170" customWidth="1"/>
    <col min="12811" max="12811" width="15.33203125" style="170" customWidth="1"/>
    <col min="12812" max="12812" width="1.33203125" style="170" customWidth="1"/>
    <col min="12813" max="12813" width="14.109375" style="170" customWidth="1"/>
    <col min="12814" max="12814" width="2.33203125" style="170" customWidth="1"/>
    <col min="12815" max="12815" width="17.5546875" style="170" bestFit="1" customWidth="1"/>
    <col min="12816" max="12816" width="2.33203125" style="170" customWidth="1"/>
    <col min="12817" max="12820" width="12.6640625" style="170" customWidth="1"/>
    <col min="12821" max="13056" width="9.109375" style="170"/>
    <col min="13057" max="13057" width="2.33203125" style="170" customWidth="1"/>
    <col min="13058" max="13058" width="17" style="170" customWidth="1"/>
    <col min="13059" max="13059" width="15.6640625" style="170" customWidth="1"/>
    <col min="13060" max="13060" width="19.5546875" style="170" customWidth="1"/>
    <col min="13061" max="13061" width="18.33203125" style="170" bestFit="1" customWidth="1"/>
    <col min="13062" max="13062" width="1.109375" style="170" customWidth="1"/>
    <col min="13063" max="13063" width="15.6640625" style="170" customWidth="1"/>
    <col min="13064" max="13064" width="11.44140625" style="170" customWidth="1"/>
    <col min="13065" max="13065" width="10.109375" style="170" customWidth="1"/>
    <col min="13066" max="13066" width="12.6640625" style="170" customWidth="1"/>
    <col min="13067" max="13067" width="15.33203125" style="170" customWidth="1"/>
    <col min="13068" max="13068" width="1.33203125" style="170" customWidth="1"/>
    <col min="13069" max="13069" width="14.109375" style="170" customWidth="1"/>
    <col min="13070" max="13070" width="2.33203125" style="170" customWidth="1"/>
    <col min="13071" max="13071" width="17.5546875" style="170" bestFit="1" customWidth="1"/>
    <col min="13072" max="13072" width="2.33203125" style="170" customWidth="1"/>
    <col min="13073" max="13076" width="12.6640625" style="170" customWidth="1"/>
    <col min="13077" max="13312" width="9.109375" style="170"/>
    <col min="13313" max="13313" width="2.33203125" style="170" customWidth="1"/>
    <col min="13314" max="13314" width="17" style="170" customWidth="1"/>
    <col min="13315" max="13315" width="15.6640625" style="170" customWidth="1"/>
    <col min="13316" max="13316" width="19.5546875" style="170" customWidth="1"/>
    <col min="13317" max="13317" width="18.33203125" style="170" bestFit="1" customWidth="1"/>
    <col min="13318" max="13318" width="1.109375" style="170" customWidth="1"/>
    <col min="13319" max="13319" width="15.6640625" style="170" customWidth="1"/>
    <col min="13320" max="13320" width="11.44140625" style="170" customWidth="1"/>
    <col min="13321" max="13321" width="10.109375" style="170" customWidth="1"/>
    <col min="13322" max="13322" width="12.6640625" style="170" customWidth="1"/>
    <col min="13323" max="13323" width="15.33203125" style="170" customWidth="1"/>
    <col min="13324" max="13324" width="1.33203125" style="170" customWidth="1"/>
    <col min="13325" max="13325" width="14.109375" style="170" customWidth="1"/>
    <col min="13326" max="13326" width="2.33203125" style="170" customWidth="1"/>
    <col min="13327" max="13327" width="17.5546875" style="170" bestFit="1" customWidth="1"/>
    <col min="13328" max="13328" width="2.33203125" style="170" customWidth="1"/>
    <col min="13329" max="13332" width="12.6640625" style="170" customWidth="1"/>
    <col min="13333" max="13568" width="9.109375" style="170"/>
    <col min="13569" max="13569" width="2.33203125" style="170" customWidth="1"/>
    <col min="13570" max="13570" width="17" style="170" customWidth="1"/>
    <col min="13571" max="13571" width="15.6640625" style="170" customWidth="1"/>
    <col min="13572" max="13572" width="19.5546875" style="170" customWidth="1"/>
    <col min="13573" max="13573" width="18.33203125" style="170" bestFit="1" customWidth="1"/>
    <col min="13574" max="13574" width="1.109375" style="170" customWidth="1"/>
    <col min="13575" max="13575" width="15.6640625" style="170" customWidth="1"/>
    <col min="13576" max="13576" width="11.44140625" style="170" customWidth="1"/>
    <col min="13577" max="13577" width="10.109375" style="170" customWidth="1"/>
    <col min="13578" max="13578" width="12.6640625" style="170" customWidth="1"/>
    <col min="13579" max="13579" width="15.33203125" style="170" customWidth="1"/>
    <col min="13580" max="13580" width="1.33203125" style="170" customWidth="1"/>
    <col min="13581" max="13581" width="14.109375" style="170" customWidth="1"/>
    <col min="13582" max="13582" width="2.33203125" style="170" customWidth="1"/>
    <col min="13583" max="13583" width="17.5546875" style="170" bestFit="1" customWidth="1"/>
    <col min="13584" max="13584" width="2.33203125" style="170" customWidth="1"/>
    <col min="13585" max="13588" width="12.6640625" style="170" customWidth="1"/>
    <col min="13589" max="13824" width="9.109375" style="170"/>
    <col min="13825" max="13825" width="2.33203125" style="170" customWidth="1"/>
    <col min="13826" max="13826" width="17" style="170" customWidth="1"/>
    <col min="13827" max="13827" width="15.6640625" style="170" customWidth="1"/>
    <col min="13828" max="13828" width="19.5546875" style="170" customWidth="1"/>
    <col min="13829" max="13829" width="18.33203125" style="170" bestFit="1" customWidth="1"/>
    <col min="13830" max="13830" width="1.109375" style="170" customWidth="1"/>
    <col min="13831" max="13831" width="15.6640625" style="170" customWidth="1"/>
    <col min="13832" max="13832" width="11.44140625" style="170" customWidth="1"/>
    <col min="13833" max="13833" width="10.109375" style="170" customWidth="1"/>
    <col min="13834" max="13834" width="12.6640625" style="170" customWidth="1"/>
    <col min="13835" max="13835" width="15.33203125" style="170" customWidth="1"/>
    <col min="13836" max="13836" width="1.33203125" style="170" customWidth="1"/>
    <col min="13837" max="13837" width="14.109375" style="170" customWidth="1"/>
    <col min="13838" max="13838" width="2.33203125" style="170" customWidth="1"/>
    <col min="13839" max="13839" width="17.5546875" style="170" bestFit="1" customWidth="1"/>
    <col min="13840" max="13840" width="2.33203125" style="170" customWidth="1"/>
    <col min="13841" max="13844" width="12.6640625" style="170" customWidth="1"/>
    <col min="13845" max="14080" width="9.109375" style="170"/>
    <col min="14081" max="14081" width="2.33203125" style="170" customWidth="1"/>
    <col min="14082" max="14082" width="17" style="170" customWidth="1"/>
    <col min="14083" max="14083" width="15.6640625" style="170" customWidth="1"/>
    <col min="14084" max="14084" width="19.5546875" style="170" customWidth="1"/>
    <col min="14085" max="14085" width="18.33203125" style="170" bestFit="1" customWidth="1"/>
    <col min="14086" max="14086" width="1.109375" style="170" customWidth="1"/>
    <col min="14087" max="14087" width="15.6640625" style="170" customWidth="1"/>
    <col min="14088" max="14088" width="11.44140625" style="170" customWidth="1"/>
    <col min="14089" max="14089" width="10.109375" style="170" customWidth="1"/>
    <col min="14090" max="14090" width="12.6640625" style="170" customWidth="1"/>
    <col min="14091" max="14091" width="15.33203125" style="170" customWidth="1"/>
    <col min="14092" max="14092" width="1.33203125" style="170" customWidth="1"/>
    <col min="14093" max="14093" width="14.109375" style="170" customWidth="1"/>
    <col min="14094" max="14094" width="2.33203125" style="170" customWidth="1"/>
    <col min="14095" max="14095" width="17.5546875" style="170" bestFit="1" customWidth="1"/>
    <col min="14096" max="14096" width="2.33203125" style="170" customWidth="1"/>
    <col min="14097" max="14100" width="12.6640625" style="170" customWidth="1"/>
    <col min="14101" max="14336" width="9.109375" style="170"/>
    <col min="14337" max="14337" width="2.33203125" style="170" customWidth="1"/>
    <col min="14338" max="14338" width="17" style="170" customWidth="1"/>
    <col min="14339" max="14339" width="15.6640625" style="170" customWidth="1"/>
    <col min="14340" max="14340" width="19.5546875" style="170" customWidth="1"/>
    <col min="14341" max="14341" width="18.33203125" style="170" bestFit="1" customWidth="1"/>
    <col min="14342" max="14342" width="1.109375" style="170" customWidth="1"/>
    <col min="14343" max="14343" width="15.6640625" style="170" customWidth="1"/>
    <col min="14344" max="14344" width="11.44140625" style="170" customWidth="1"/>
    <col min="14345" max="14345" width="10.109375" style="170" customWidth="1"/>
    <col min="14346" max="14346" width="12.6640625" style="170" customWidth="1"/>
    <col min="14347" max="14347" width="15.33203125" style="170" customWidth="1"/>
    <col min="14348" max="14348" width="1.33203125" style="170" customWidth="1"/>
    <col min="14349" max="14349" width="14.109375" style="170" customWidth="1"/>
    <col min="14350" max="14350" width="2.33203125" style="170" customWidth="1"/>
    <col min="14351" max="14351" width="17.5546875" style="170" bestFit="1" customWidth="1"/>
    <col min="14352" max="14352" width="2.33203125" style="170" customWidth="1"/>
    <col min="14353" max="14356" width="12.6640625" style="170" customWidth="1"/>
    <col min="14357" max="14592" width="9.109375" style="170"/>
    <col min="14593" max="14593" width="2.33203125" style="170" customWidth="1"/>
    <col min="14594" max="14594" width="17" style="170" customWidth="1"/>
    <col min="14595" max="14595" width="15.6640625" style="170" customWidth="1"/>
    <col min="14596" max="14596" width="19.5546875" style="170" customWidth="1"/>
    <col min="14597" max="14597" width="18.33203125" style="170" bestFit="1" customWidth="1"/>
    <col min="14598" max="14598" width="1.109375" style="170" customWidth="1"/>
    <col min="14599" max="14599" width="15.6640625" style="170" customWidth="1"/>
    <col min="14600" max="14600" width="11.44140625" style="170" customWidth="1"/>
    <col min="14601" max="14601" width="10.109375" style="170" customWidth="1"/>
    <col min="14602" max="14602" width="12.6640625" style="170" customWidth="1"/>
    <col min="14603" max="14603" width="15.33203125" style="170" customWidth="1"/>
    <col min="14604" max="14604" width="1.33203125" style="170" customWidth="1"/>
    <col min="14605" max="14605" width="14.109375" style="170" customWidth="1"/>
    <col min="14606" max="14606" width="2.33203125" style="170" customWidth="1"/>
    <col min="14607" max="14607" width="17.5546875" style="170" bestFit="1" customWidth="1"/>
    <col min="14608" max="14608" width="2.33203125" style="170" customWidth="1"/>
    <col min="14609" max="14612" width="12.6640625" style="170" customWidth="1"/>
    <col min="14613" max="14848" width="9.109375" style="170"/>
    <col min="14849" max="14849" width="2.33203125" style="170" customWidth="1"/>
    <col min="14850" max="14850" width="17" style="170" customWidth="1"/>
    <col min="14851" max="14851" width="15.6640625" style="170" customWidth="1"/>
    <col min="14852" max="14852" width="19.5546875" style="170" customWidth="1"/>
    <col min="14853" max="14853" width="18.33203125" style="170" bestFit="1" customWidth="1"/>
    <col min="14854" max="14854" width="1.109375" style="170" customWidth="1"/>
    <col min="14855" max="14855" width="15.6640625" style="170" customWidth="1"/>
    <col min="14856" max="14856" width="11.44140625" style="170" customWidth="1"/>
    <col min="14857" max="14857" width="10.109375" style="170" customWidth="1"/>
    <col min="14858" max="14858" width="12.6640625" style="170" customWidth="1"/>
    <col min="14859" max="14859" width="15.33203125" style="170" customWidth="1"/>
    <col min="14860" max="14860" width="1.33203125" style="170" customWidth="1"/>
    <col min="14861" max="14861" width="14.109375" style="170" customWidth="1"/>
    <col min="14862" max="14862" width="2.33203125" style="170" customWidth="1"/>
    <col min="14863" max="14863" width="17.5546875" style="170" bestFit="1" customWidth="1"/>
    <col min="14864" max="14864" width="2.33203125" style="170" customWidth="1"/>
    <col min="14865" max="14868" width="12.6640625" style="170" customWidth="1"/>
    <col min="14869" max="15104" width="9.109375" style="170"/>
    <col min="15105" max="15105" width="2.33203125" style="170" customWidth="1"/>
    <col min="15106" max="15106" width="17" style="170" customWidth="1"/>
    <col min="15107" max="15107" width="15.6640625" style="170" customWidth="1"/>
    <col min="15108" max="15108" width="19.5546875" style="170" customWidth="1"/>
    <col min="15109" max="15109" width="18.33203125" style="170" bestFit="1" customWidth="1"/>
    <col min="15110" max="15110" width="1.109375" style="170" customWidth="1"/>
    <col min="15111" max="15111" width="15.6640625" style="170" customWidth="1"/>
    <col min="15112" max="15112" width="11.44140625" style="170" customWidth="1"/>
    <col min="15113" max="15113" width="10.109375" style="170" customWidth="1"/>
    <col min="15114" max="15114" width="12.6640625" style="170" customWidth="1"/>
    <col min="15115" max="15115" width="15.33203125" style="170" customWidth="1"/>
    <col min="15116" max="15116" width="1.33203125" style="170" customWidth="1"/>
    <col min="15117" max="15117" width="14.109375" style="170" customWidth="1"/>
    <col min="15118" max="15118" width="2.33203125" style="170" customWidth="1"/>
    <col min="15119" max="15119" width="17.5546875" style="170" bestFit="1" customWidth="1"/>
    <col min="15120" max="15120" width="2.33203125" style="170" customWidth="1"/>
    <col min="15121" max="15124" width="12.6640625" style="170" customWidth="1"/>
    <col min="15125" max="15360" width="9.109375" style="170"/>
    <col min="15361" max="15361" width="2.33203125" style="170" customWidth="1"/>
    <col min="15362" max="15362" width="17" style="170" customWidth="1"/>
    <col min="15363" max="15363" width="15.6640625" style="170" customWidth="1"/>
    <col min="15364" max="15364" width="19.5546875" style="170" customWidth="1"/>
    <col min="15365" max="15365" width="18.33203125" style="170" bestFit="1" customWidth="1"/>
    <col min="15366" max="15366" width="1.109375" style="170" customWidth="1"/>
    <col min="15367" max="15367" width="15.6640625" style="170" customWidth="1"/>
    <col min="15368" max="15368" width="11.44140625" style="170" customWidth="1"/>
    <col min="15369" max="15369" width="10.109375" style="170" customWidth="1"/>
    <col min="15370" max="15370" width="12.6640625" style="170" customWidth="1"/>
    <col min="15371" max="15371" width="15.33203125" style="170" customWidth="1"/>
    <col min="15372" max="15372" width="1.33203125" style="170" customWidth="1"/>
    <col min="15373" max="15373" width="14.109375" style="170" customWidth="1"/>
    <col min="15374" max="15374" width="2.33203125" style="170" customWidth="1"/>
    <col min="15375" max="15375" width="17.5546875" style="170" bestFit="1" customWidth="1"/>
    <col min="15376" max="15376" width="2.33203125" style="170" customWidth="1"/>
    <col min="15377" max="15380" width="12.6640625" style="170" customWidth="1"/>
    <col min="15381" max="15616" width="9.109375" style="170"/>
    <col min="15617" max="15617" width="2.33203125" style="170" customWidth="1"/>
    <col min="15618" max="15618" width="17" style="170" customWidth="1"/>
    <col min="15619" max="15619" width="15.6640625" style="170" customWidth="1"/>
    <col min="15620" max="15620" width="19.5546875" style="170" customWidth="1"/>
    <col min="15621" max="15621" width="18.33203125" style="170" bestFit="1" customWidth="1"/>
    <col min="15622" max="15622" width="1.109375" style="170" customWidth="1"/>
    <col min="15623" max="15623" width="15.6640625" style="170" customWidth="1"/>
    <col min="15624" max="15624" width="11.44140625" style="170" customWidth="1"/>
    <col min="15625" max="15625" width="10.109375" style="170" customWidth="1"/>
    <col min="15626" max="15626" width="12.6640625" style="170" customWidth="1"/>
    <col min="15627" max="15627" width="15.33203125" style="170" customWidth="1"/>
    <col min="15628" max="15628" width="1.33203125" style="170" customWidth="1"/>
    <col min="15629" max="15629" width="14.109375" style="170" customWidth="1"/>
    <col min="15630" max="15630" width="2.33203125" style="170" customWidth="1"/>
    <col min="15631" max="15631" width="17.5546875" style="170" bestFit="1" customWidth="1"/>
    <col min="15632" max="15632" width="2.33203125" style="170" customWidth="1"/>
    <col min="15633" max="15636" width="12.6640625" style="170" customWidth="1"/>
    <col min="15637" max="15872" width="9.109375" style="170"/>
    <col min="15873" max="15873" width="2.33203125" style="170" customWidth="1"/>
    <col min="15874" max="15874" width="17" style="170" customWidth="1"/>
    <col min="15875" max="15875" width="15.6640625" style="170" customWidth="1"/>
    <col min="15876" max="15876" width="19.5546875" style="170" customWidth="1"/>
    <col min="15877" max="15877" width="18.33203125" style="170" bestFit="1" customWidth="1"/>
    <col min="15878" max="15878" width="1.109375" style="170" customWidth="1"/>
    <col min="15879" max="15879" width="15.6640625" style="170" customWidth="1"/>
    <col min="15880" max="15880" width="11.44140625" style="170" customWidth="1"/>
    <col min="15881" max="15881" width="10.109375" style="170" customWidth="1"/>
    <col min="15882" max="15882" width="12.6640625" style="170" customWidth="1"/>
    <col min="15883" max="15883" width="15.33203125" style="170" customWidth="1"/>
    <col min="15884" max="15884" width="1.33203125" style="170" customWidth="1"/>
    <col min="15885" max="15885" width="14.109375" style="170" customWidth="1"/>
    <col min="15886" max="15886" width="2.33203125" style="170" customWidth="1"/>
    <col min="15887" max="15887" width="17.5546875" style="170" bestFit="1" customWidth="1"/>
    <col min="15888" max="15888" width="2.33203125" style="170" customWidth="1"/>
    <col min="15889" max="15892" width="12.6640625" style="170" customWidth="1"/>
    <col min="15893" max="16128" width="9.109375" style="170"/>
    <col min="16129" max="16129" width="2.33203125" style="170" customWidth="1"/>
    <col min="16130" max="16130" width="17" style="170" customWidth="1"/>
    <col min="16131" max="16131" width="15.6640625" style="170" customWidth="1"/>
    <col min="16132" max="16132" width="19.5546875" style="170" customWidth="1"/>
    <col min="16133" max="16133" width="18.33203125" style="170" bestFit="1" customWidth="1"/>
    <col min="16134" max="16134" width="1.109375" style="170" customWidth="1"/>
    <col min="16135" max="16135" width="15.6640625" style="170" customWidth="1"/>
    <col min="16136" max="16136" width="11.44140625" style="170" customWidth="1"/>
    <col min="16137" max="16137" width="10.109375" style="170" customWidth="1"/>
    <col min="16138" max="16138" width="12.6640625" style="170" customWidth="1"/>
    <col min="16139" max="16139" width="15.33203125" style="170" customWidth="1"/>
    <col min="16140" max="16140" width="1.33203125" style="170" customWidth="1"/>
    <col min="16141" max="16141" width="14.109375" style="170" customWidth="1"/>
    <col min="16142" max="16142" width="2.33203125" style="170" customWidth="1"/>
    <col min="16143" max="16143" width="17.5546875" style="170" bestFit="1" customWidth="1"/>
    <col min="16144" max="16144" width="2.33203125" style="170" customWidth="1"/>
    <col min="16145" max="16148" width="12.6640625" style="170" customWidth="1"/>
    <col min="16149" max="16384" width="9.109375" style="170"/>
  </cols>
  <sheetData>
    <row r="1" spans="2:15" x14ac:dyDescent="0.25">
      <c r="B1" s="207" t="s">
        <v>0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</row>
    <row r="2" spans="2:15" x14ac:dyDescent="0.25">
      <c r="B2" s="207" t="s">
        <v>106</v>
      </c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</row>
    <row r="3" spans="2:15" x14ac:dyDescent="0.25">
      <c r="B3" s="207" t="s">
        <v>194</v>
      </c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</row>
    <row r="5" spans="2:15" x14ac:dyDescent="0.25">
      <c r="C5" s="209" t="s">
        <v>107</v>
      </c>
      <c r="D5" s="209"/>
      <c r="E5" s="209"/>
      <c r="G5" s="209" t="s">
        <v>108</v>
      </c>
      <c r="H5" s="209"/>
      <c r="I5" s="209"/>
      <c r="J5" s="209"/>
      <c r="K5" s="209"/>
      <c r="L5" s="210"/>
      <c r="M5" s="210"/>
    </row>
    <row r="6" spans="2:15" s="179" customFormat="1" ht="80.099999999999994" customHeight="1" x14ac:dyDescent="0.25">
      <c r="B6" s="174" t="s">
        <v>49</v>
      </c>
      <c r="C6" s="175" t="s">
        <v>126</v>
      </c>
      <c r="D6" s="175" t="s">
        <v>127</v>
      </c>
      <c r="E6" s="175" t="s">
        <v>109</v>
      </c>
      <c r="F6" s="155"/>
      <c r="G6" s="176" t="s">
        <v>128</v>
      </c>
      <c r="H6" s="176" t="s">
        <v>127</v>
      </c>
      <c r="I6" s="176" t="s">
        <v>110</v>
      </c>
      <c r="J6" s="176" t="s">
        <v>111</v>
      </c>
      <c r="K6" s="176" t="s">
        <v>129</v>
      </c>
      <c r="L6" s="177"/>
      <c r="M6" s="178" t="s">
        <v>112</v>
      </c>
    </row>
    <row r="7" spans="2:15" s="179" customFormat="1" ht="12.75" customHeight="1" x14ac:dyDescent="0.25">
      <c r="B7" s="180"/>
      <c r="C7" s="153" t="s">
        <v>113</v>
      </c>
      <c r="D7" s="153" t="s">
        <v>114</v>
      </c>
      <c r="E7" s="181" t="s">
        <v>115</v>
      </c>
      <c r="F7" s="170"/>
      <c r="G7" s="153" t="s">
        <v>116</v>
      </c>
      <c r="H7" s="153" t="s">
        <v>117</v>
      </c>
      <c r="I7" s="181" t="s">
        <v>118</v>
      </c>
      <c r="J7" s="181" t="s">
        <v>119</v>
      </c>
      <c r="K7" s="181" t="s">
        <v>120</v>
      </c>
      <c r="L7" s="170"/>
      <c r="M7" s="182" t="s">
        <v>121</v>
      </c>
    </row>
    <row r="8" spans="2:15" x14ac:dyDescent="0.25">
      <c r="B8" s="153"/>
      <c r="C8" s="158"/>
      <c r="E8" s="158"/>
      <c r="F8" s="158"/>
    </row>
    <row r="9" spans="2:15" x14ac:dyDescent="0.25">
      <c r="B9" s="107">
        <v>41183</v>
      </c>
      <c r="C9" s="108">
        <v>37332164.530000001</v>
      </c>
      <c r="D9" s="118">
        <v>3.1000000000000001E-5</v>
      </c>
      <c r="E9" s="119">
        <f t="shared" ref="E9:E72" si="0">C9*D9</f>
        <v>1157.29710043</v>
      </c>
      <c r="F9" s="108"/>
      <c r="G9" s="108">
        <v>2007957.43</v>
      </c>
      <c r="H9" s="111">
        <v>3.1000000000000001E-5</v>
      </c>
      <c r="I9" s="112">
        <v>31.47</v>
      </c>
      <c r="J9" s="184">
        <f t="shared" ref="J9:J72" si="1">IF(K9&lt;&gt;0,ROUND(H9*I9,6),0)</f>
        <v>9.7599999999999998E-4</v>
      </c>
      <c r="K9" s="119">
        <v>1959.77</v>
      </c>
      <c r="L9" s="148"/>
      <c r="M9" s="184">
        <f t="shared" ref="M9:M72" si="2">K9/C9</f>
        <v>5.2495482773979937E-5</v>
      </c>
      <c r="O9" s="118"/>
    </row>
    <row r="10" spans="2:15" x14ac:dyDescent="0.25">
      <c r="B10" s="107">
        <v>41184</v>
      </c>
      <c r="C10" s="108">
        <v>37301871.909999996</v>
      </c>
      <c r="D10" s="118">
        <v>3.1000000000000001E-5</v>
      </c>
      <c r="E10" s="119">
        <f t="shared" si="0"/>
        <v>1156.35802921</v>
      </c>
      <c r="F10" s="108"/>
      <c r="G10" s="108">
        <v>1619618.79</v>
      </c>
      <c r="H10" s="111">
        <v>3.1000000000000001E-5</v>
      </c>
      <c r="I10" s="112">
        <v>31.47</v>
      </c>
      <c r="J10" s="184">
        <f t="shared" si="1"/>
        <v>9.7599999999999998E-4</v>
      </c>
      <c r="K10" s="119">
        <v>1580.75</v>
      </c>
      <c r="L10" s="148"/>
      <c r="M10" s="184">
        <f t="shared" si="2"/>
        <v>4.237722985629115E-5</v>
      </c>
      <c r="O10" s="118"/>
    </row>
    <row r="11" spans="2:15" x14ac:dyDescent="0.25">
      <c r="B11" s="107">
        <v>41185</v>
      </c>
      <c r="C11" s="108">
        <v>37823832.18</v>
      </c>
      <c r="D11" s="118">
        <v>3.1000000000000001E-5</v>
      </c>
      <c r="E11" s="119">
        <f t="shared" si="0"/>
        <v>1172.5387975799999</v>
      </c>
      <c r="F11" s="108"/>
      <c r="G11" s="108">
        <v>2584394.9300000002</v>
      </c>
      <c r="H11" s="111">
        <v>3.1000000000000001E-5</v>
      </c>
      <c r="I11" s="112">
        <v>31.47</v>
      </c>
      <c r="J11" s="184">
        <f t="shared" si="1"/>
        <v>9.7599999999999998E-4</v>
      </c>
      <c r="K11" s="119">
        <v>2522.37</v>
      </c>
      <c r="L11" s="148"/>
      <c r="M11" s="184">
        <f t="shared" si="2"/>
        <v>6.6687319994343313E-5</v>
      </c>
      <c r="O11" s="118"/>
    </row>
    <row r="12" spans="2:15" x14ac:dyDescent="0.25">
      <c r="B12" s="107">
        <v>41186</v>
      </c>
      <c r="C12" s="108">
        <v>38627504.039999999</v>
      </c>
      <c r="D12" s="118">
        <v>3.1000000000000001E-5</v>
      </c>
      <c r="E12" s="119">
        <f t="shared" si="0"/>
        <v>1197.4526252400001</v>
      </c>
      <c r="F12" s="108"/>
      <c r="G12" s="108">
        <v>2434571.89</v>
      </c>
      <c r="H12" s="111">
        <v>3.1000000000000001E-5</v>
      </c>
      <c r="I12" s="112">
        <v>31.47</v>
      </c>
      <c r="J12" s="184">
        <f t="shared" si="1"/>
        <v>9.7599999999999998E-4</v>
      </c>
      <c r="K12" s="119">
        <v>2376.14</v>
      </c>
      <c r="L12" s="148"/>
      <c r="M12" s="184">
        <f t="shared" si="2"/>
        <v>6.1514199766555763E-5</v>
      </c>
      <c r="O12" s="118"/>
    </row>
    <row r="13" spans="2:15" x14ac:dyDescent="0.25">
      <c r="B13" s="107">
        <v>41187</v>
      </c>
      <c r="C13" s="108">
        <v>38490539.07</v>
      </c>
      <c r="D13" s="118">
        <v>3.1000000000000001E-5</v>
      </c>
      <c r="E13" s="119">
        <f t="shared" si="0"/>
        <v>1193.2067111700001</v>
      </c>
      <c r="F13" s="108"/>
      <c r="G13" s="108">
        <v>2247673.11</v>
      </c>
      <c r="H13" s="111">
        <v>3.1000000000000001E-5</v>
      </c>
      <c r="I13" s="112">
        <v>35.68</v>
      </c>
      <c r="J13" s="184">
        <f t="shared" si="1"/>
        <v>1.106E-3</v>
      </c>
      <c r="K13" s="119">
        <v>2485.9299999999998</v>
      </c>
      <c r="L13" s="148"/>
      <c r="M13" s="184">
        <f t="shared" si="2"/>
        <v>6.458548152518769E-5</v>
      </c>
      <c r="O13" s="118"/>
    </row>
    <row r="14" spans="2:15" x14ac:dyDescent="0.25">
      <c r="B14" s="107">
        <v>41188</v>
      </c>
      <c r="C14" s="108">
        <v>38490539.07</v>
      </c>
      <c r="D14" s="118">
        <v>3.1000000000000001E-5</v>
      </c>
      <c r="E14" s="119">
        <f t="shared" si="0"/>
        <v>1193.2067111700001</v>
      </c>
      <c r="F14" s="108"/>
      <c r="G14" s="108">
        <v>0</v>
      </c>
      <c r="H14" s="111">
        <v>3.1000000000000001E-5</v>
      </c>
      <c r="I14" s="112">
        <v>35.68</v>
      </c>
      <c r="J14" s="184">
        <f t="shared" si="1"/>
        <v>0</v>
      </c>
      <c r="K14" s="119">
        <v>0</v>
      </c>
      <c r="L14" s="148"/>
      <c r="M14" s="184">
        <f t="shared" si="2"/>
        <v>0</v>
      </c>
      <c r="O14" s="118"/>
    </row>
    <row r="15" spans="2:15" x14ac:dyDescent="0.25">
      <c r="B15" s="107">
        <v>41189</v>
      </c>
      <c r="C15" s="108">
        <v>38490539.07</v>
      </c>
      <c r="D15" s="118">
        <v>3.1000000000000001E-5</v>
      </c>
      <c r="E15" s="119">
        <f t="shared" si="0"/>
        <v>1193.2067111700001</v>
      </c>
      <c r="F15" s="108"/>
      <c r="G15" s="108">
        <v>0</v>
      </c>
      <c r="H15" s="111">
        <v>3.1000000000000001E-5</v>
      </c>
      <c r="I15" s="112">
        <v>35.68</v>
      </c>
      <c r="J15" s="184">
        <f t="shared" si="1"/>
        <v>0</v>
      </c>
      <c r="K15" s="119">
        <v>0</v>
      </c>
      <c r="L15" s="148"/>
      <c r="M15" s="184">
        <f t="shared" si="2"/>
        <v>0</v>
      </c>
      <c r="O15" s="118"/>
    </row>
    <row r="16" spans="2:15" x14ac:dyDescent="0.25">
      <c r="B16" s="107">
        <v>41190</v>
      </c>
      <c r="C16" s="108">
        <v>42441584.439999998</v>
      </c>
      <c r="D16" s="118">
        <v>3.1000000000000001E-5</v>
      </c>
      <c r="E16" s="119">
        <f t="shared" si="0"/>
        <v>1315.6891176399999</v>
      </c>
      <c r="F16" s="108"/>
      <c r="G16" s="108">
        <v>5536936.0800000001</v>
      </c>
      <c r="H16" s="111">
        <v>3.1000000000000001E-5</v>
      </c>
      <c r="I16" s="112">
        <v>35.68</v>
      </c>
      <c r="J16" s="184">
        <f t="shared" si="1"/>
        <v>1.106E-3</v>
      </c>
      <c r="K16" s="119">
        <v>6123.85</v>
      </c>
      <c r="L16" s="148"/>
      <c r="M16" s="184">
        <f t="shared" si="2"/>
        <v>1.4428891100089195E-4</v>
      </c>
      <c r="O16" s="118"/>
    </row>
    <row r="17" spans="2:15" x14ac:dyDescent="0.25">
      <c r="B17" s="107">
        <v>41191</v>
      </c>
      <c r="C17" s="108">
        <v>42685814.979999997</v>
      </c>
      <c r="D17" s="118">
        <v>3.1000000000000001E-5</v>
      </c>
      <c r="E17" s="119">
        <f t="shared" si="0"/>
        <v>1323.2602643799999</v>
      </c>
      <c r="F17" s="108"/>
      <c r="G17" s="108">
        <v>2196291.88</v>
      </c>
      <c r="H17" s="111">
        <v>3.1000000000000001E-5</v>
      </c>
      <c r="I17" s="112">
        <v>35.68</v>
      </c>
      <c r="J17" s="184">
        <f t="shared" si="1"/>
        <v>1.106E-3</v>
      </c>
      <c r="K17" s="119">
        <v>2429.1</v>
      </c>
      <c r="L17" s="148"/>
      <c r="M17" s="184">
        <f t="shared" si="2"/>
        <v>5.6906492265360988E-5</v>
      </c>
      <c r="O17" s="118"/>
    </row>
    <row r="18" spans="2:15" x14ac:dyDescent="0.25">
      <c r="B18" s="107">
        <v>41192</v>
      </c>
      <c r="C18" s="108">
        <v>42560245.689999998</v>
      </c>
      <c r="D18" s="118">
        <v>3.1000000000000001E-5</v>
      </c>
      <c r="E18" s="119">
        <f t="shared" si="0"/>
        <v>1319.36761639</v>
      </c>
      <c r="F18" s="108"/>
      <c r="G18" s="108">
        <v>1376017.89</v>
      </c>
      <c r="H18" s="111">
        <v>3.1000000000000001E-5</v>
      </c>
      <c r="I18" s="112">
        <v>35.68</v>
      </c>
      <c r="J18" s="184">
        <f t="shared" si="1"/>
        <v>1.106E-3</v>
      </c>
      <c r="K18" s="119">
        <v>1521.88</v>
      </c>
      <c r="L18" s="148"/>
      <c r="M18" s="184">
        <f t="shared" si="2"/>
        <v>3.5758252221687308E-5</v>
      </c>
      <c r="O18" s="118"/>
    </row>
    <row r="19" spans="2:15" x14ac:dyDescent="0.25">
      <c r="B19" s="107">
        <v>41193</v>
      </c>
      <c r="C19" s="108">
        <v>42176379.649999999</v>
      </c>
      <c r="D19" s="118">
        <v>3.1000000000000001E-5</v>
      </c>
      <c r="E19" s="119">
        <f t="shared" si="0"/>
        <v>1307.4677691500001</v>
      </c>
      <c r="F19" s="108"/>
      <c r="G19" s="108">
        <v>1454327.9</v>
      </c>
      <c r="H19" s="111">
        <v>3.1000000000000001E-5</v>
      </c>
      <c r="I19" s="112">
        <v>35.68</v>
      </c>
      <c r="J19" s="184">
        <f t="shared" si="1"/>
        <v>1.106E-3</v>
      </c>
      <c r="K19" s="119">
        <v>1608.49</v>
      </c>
      <c r="L19" s="148"/>
      <c r="M19" s="184">
        <f t="shared" si="2"/>
        <v>3.8137223093779694E-5</v>
      </c>
      <c r="O19" s="118"/>
    </row>
    <row r="20" spans="2:15" x14ac:dyDescent="0.25">
      <c r="B20" s="107">
        <v>41194</v>
      </c>
      <c r="C20" s="108">
        <v>42441144.689999998</v>
      </c>
      <c r="D20" s="118">
        <v>3.1000000000000001E-5</v>
      </c>
      <c r="E20" s="119">
        <f t="shared" si="0"/>
        <v>1315.6754853899999</v>
      </c>
      <c r="F20" s="108"/>
      <c r="G20" s="108">
        <v>1878908.11</v>
      </c>
      <c r="H20" s="111">
        <v>3.1000000000000001E-5</v>
      </c>
      <c r="I20" s="112">
        <v>35.68</v>
      </c>
      <c r="J20" s="184">
        <f t="shared" si="1"/>
        <v>1.106E-3</v>
      </c>
      <c r="K20" s="119">
        <v>2078.0700000000002</v>
      </c>
      <c r="L20" s="148"/>
      <c r="M20" s="184">
        <f t="shared" si="2"/>
        <v>4.8963570968189177E-5</v>
      </c>
      <c r="O20" s="118"/>
    </row>
    <row r="21" spans="2:15" x14ac:dyDescent="0.25">
      <c r="B21" s="107">
        <v>41195</v>
      </c>
      <c r="C21" s="108">
        <v>42441144.689999998</v>
      </c>
      <c r="D21" s="118">
        <v>3.1000000000000001E-5</v>
      </c>
      <c r="E21" s="119">
        <f t="shared" si="0"/>
        <v>1315.6754853899999</v>
      </c>
      <c r="F21" s="108"/>
      <c r="G21" s="108">
        <v>0</v>
      </c>
      <c r="H21" s="111">
        <v>3.1000000000000001E-5</v>
      </c>
      <c r="I21" s="112">
        <v>35.68</v>
      </c>
      <c r="J21" s="184">
        <f t="shared" si="1"/>
        <v>0</v>
      </c>
      <c r="K21" s="119">
        <v>0</v>
      </c>
      <c r="L21" s="148"/>
      <c r="M21" s="184">
        <f t="shared" si="2"/>
        <v>0</v>
      </c>
      <c r="O21" s="118"/>
    </row>
    <row r="22" spans="2:15" x14ac:dyDescent="0.25">
      <c r="B22" s="107">
        <v>41196</v>
      </c>
      <c r="C22" s="108">
        <v>42441144.689999998</v>
      </c>
      <c r="D22" s="118">
        <v>3.1000000000000001E-5</v>
      </c>
      <c r="E22" s="119">
        <f t="shared" si="0"/>
        <v>1315.6754853899999</v>
      </c>
      <c r="F22" s="108"/>
      <c r="G22" s="108">
        <v>0</v>
      </c>
      <c r="H22" s="111">
        <v>3.1000000000000001E-5</v>
      </c>
      <c r="I22" s="112">
        <v>35.68</v>
      </c>
      <c r="J22" s="184">
        <f t="shared" si="1"/>
        <v>0</v>
      </c>
      <c r="K22" s="119">
        <v>0</v>
      </c>
      <c r="L22" s="148"/>
      <c r="M22" s="184">
        <f t="shared" si="2"/>
        <v>0</v>
      </c>
      <c r="O22" s="118"/>
    </row>
    <row r="23" spans="2:15" x14ac:dyDescent="0.25">
      <c r="B23" s="107">
        <v>41197</v>
      </c>
      <c r="C23" s="108">
        <v>41426629.350000001</v>
      </c>
      <c r="D23" s="118">
        <v>3.1000000000000001E-5</v>
      </c>
      <c r="E23" s="119">
        <f t="shared" si="0"/>
        <v>1284.2255098500002</v>
      </c>
      <c r="F23" s="108"/>
      <c r="G23" s="108">
        <v>1420458.31</v>
      </c>
      <c r="H23" s="111">
        <v>3.1000000000000001E-5</v>
      </c>
      <c r="I23" s="112">
        <v>35.68</v>
      </c>
      <c r="J23" s="184">
        <f t="shared" si="1"/>
        <v>1.106E-3</v>
      </c>
      <c r="K23" s="119">
        <v>1571.03</v>
      </c>
      <c r="L23" s="148"/>
      <c r="M23" s="184">
        <f t="shared" si="2"/>
        <v>3.7923191547322928E-5</v>
      </c>
      <c r="O23" s="118"/>
    </row>
    <row r="24" spans="2:15" x14ac:dyDescent="0.25">
      <c r="B24" s="107">
        <v>41198</v>
      </c>
      <c r="C24" s="108">
        <v>40876347.490000002</v>
      </c>
      <c r="D24" s="118">
        <v>3.1000000000000001E-5</v>
      </c>
      <c r="E24" s="119">
        <f t="shared" si="0"/>
        <v>1267.1667721900001</v>
      </c>
      <c r="F24" s="108"/>
      <c r="G24" s="108">
        <v>1372650.47</v>
      </c>
      <c r="H24" s="111">
        <v>3.1000000000000001E-5</v>
      </c>
      <c r="I24" s="112">
        <v>35.68</v>
      </c>
      <c r="J24" s="184">
        <f t="shared" si="1"/>
        <v>1.106E-3</v>
      </c>
      <c r="K24" s="119">
        <v>1518.15</v>
      </c>
      <c r="L24" s="148"/>
      <c r="M24" s="184">
        <f t="shared" si="2"/>
        <v>3.7140060040134472E-5</v>
      </c>
      <c r="O24" s="118"/>
    </row>
    <row r="25" spans="2:15" x14ac:dyDescent="0.25">
      <c r="B25" s="107">
        <v>41199</v>
      </c>
      <c r="C25" s="108">
        <v>40651829.399999999</v>
      </c>
      <c r="D25" s="118">
        <v>3.1000000000000001E-5</v>
      </c>
      <c r="E25" s="119">
        <f t="shared" si="0"/>
        <v>1260.2067113999999</v>
      </c>
      <c r="F25" s="108"/>
      <c r="G25" s="108">
        <v>1268486.78</v>
      </c>
      <c r="H25" s="111">
        <v>3.1000000000000001E-5</v>
      </c>
      <c r="I25" s="112">
        <v>35.68</v>
      </c>
      <c r="J25" s="184">
        <f t="shared" si="1"/>
        <v>1.106E-3</v>
      </c>
      <c r="K25" s="119">
        <v>1402.95</v>
      </c>
      <c r="L25" s="148"/>
      <c r="M25" s="184">
        <f t="shared" si="2"/>
        <v>3.4511361990513521E-5</v>
      </c>
      <c r="O25" s="118"/>
    </row>
    <row r="26" spans="2:15" x14ac:dyDescent="0.25">
      <c r="B26" s="107">
        <v>41200</v>
      </c>
      <c r="C26" s="108">
        <v>39525401.270000003</v>
      </c>
      <c r="D26" s="118">
        <v>3.1000000000000001E-5</v>
      </c>
      <c r="E26" s="119">
        <f t="shared" si="0"/>
        <v>1225.2874393700001</v>
      </c>
      <c r="F26" s="108"/>
      <c r="G26" s="108">
        <v>1655583.43</v>
      </c>
      <c r="H26" s="111">
        <v>3.1000000000000001E-5</v>
      </c>
      <c r="I26" s="112">
        <v>35.68</v>
      </c>
      <c r="J26" s="184">
        <f t="shared" si="1"/>
        <v>1.106E-3</v>
      </c>
      <c r="K26" s="119">
        <v>1831.08</v>
      </c>
      <c r="L26" s="148"/>
      <c r="M26" s="184">
        <f t="shared" si="2"/>
        <v>4.6326664402261232E-5</v>
      </c>
      <c r="O26" s="118"/>
    </row>
    <row r="27" spans="2:15" x14ac:dyDescent="0.25">
      <c r="B27" s="107">
        <v>41201</v>
      </c>
      <c r="C27" s="108">
        <v>39452588.549999997</v>
      </c>
      <c r="D27" s="118">
        <v>3.1000000000000001E-5</v>
      </c>
      <c r="E27" s="119">
        <f t="shared" si="0"/>
        <v>1223.0302450499998</v>
      </c>
      <c r="F27" s="108"/>
      <c r="G27" s="108">
        <v>1298193.2</v>
      </c>
      <c r="H27" s="111">
        <v>3.1000000000000001E-5</v>
      </c>
      <c r="I27" s="112">
        <v>35.68</v>
      </c>
      <c r="J27" s="184">
        <f t="shared" si="1"/>
        <v>1.106E-3</v>
      </c>
      <c r="K27" s="119">
        <v>1435.8</v>
      </c>
      <c r="L27" s="148"/>
      <c r="M27" s="184">
        <f t="shared" si="2"/>
        <v>3.6393049297141749E-5</v>
      </c>
      <c r="O27" s="118"/>
    </row>
    <row r="28" spans="2:15" x14ac:dyDescent="0.25">
      <c r="B28" s="107">
        <v>41202</v>
      </c>
      <c r="C28" s="108">
        <v>39452588.549999997</v>
      </c>
      <c r="D28" s="118">
        <v>3.1000000000000001E-5</v>
      </c>
      <c r="E28" s="119">
        <f t="shared" si="0"/>
        <v>1223.0302450499998</v>
      </c>
      <c r="F28" s="108"/>
      <c r="G28" s="108">
        <v>0</v>
      </c>
      <c r="H28" s="111">
        <v>3.1000000000000001E-5</v>
      </c>
      <c r="I28" s="112">
        <v>35.68</v>
      </c>
      <c r="J28" s="184">
        <f t="shared" si="1"/>
        <v>0</v>
      </c>
      <c r="K28" s="119">
        <v>0</v>
      </c>
      <c r="L28" s="148"/>
      <c r="M28" s="184">
        <f t="shared" si="2"/>
        <v>0</v>
      </c>
      <c r="O28" s="118"/>
    </row>
    <row r="29" spans="2:15" x14ac:dyDescent="0.25">
      <c r="B29" s="107">
        <v>41203</v>
      </c>
      <c r="C29" s="108">
        <v>39452588.549999997</v>
      </c>
      <c r="D29" s="118">
        <v>3.1000000000000001E-5</v>
      </c>
      <c r="E29" s="119">
        <f t="shared" si="0"/>
        <v>1223.0302450499998</v>
      </c>
      <c r="F29" s="108"/>
      <c r="G29" s="108">
        <v>0</v>
      </c>
      <c r="H29" s="111">
        <v>3.1000000000000001E-5</v>
      </c>
      <c r="I29" s="112">
        <v>35.68</v>
      </c>
      <c r="J29" s="184">
        <f t="shared" si="1"/>
        <v>0</v>
      </c>
      <c r="K29" s="119">
        <v>0</v>
      </c>
      <c r="L29" s="148"/>
      <c r="M29" s="184">
        <f t="shared" si="2"/>
        <v>0</v>
      </c>
      <c r="O29" s="118"/>
    </row>
    <row r="30" spans="2:15" x14ac:dyDescent="0.25">
      <c r="B30" s="107">
        <v>41204</v>
      </c>
      <c r="C30" s="108">
        <v>38856754.030000001</v>
      </c>
      <c r="D30" s="118">
        <v>3.1000000000000001E-5</v>
      </c>
      <c r="E30" s="119">
        <f t="shared" si="0"/>
        <v>1204.5593749300001</v>
      </c>
      <c r="F30" s="108"/>
      <c r="G30" s="108">
        <v>1424370.95</v>
      </c>
      <c r="H30" s="111">
        <v>3.1000000000000001E-5</v>
      </c>
      <c r="I30" s="112">
        <v>35.68</v>
      </c>
      <c r="J30" s="184">
        <f t="shared" si="1"/>
        <v>1.106E-3</v>
      </c>
      <c r="K30" s="119">
        <v>1575.35</v>
      </c>
      <c r="L30" s="148"/>
      <c r="M30" s="184">
        <f t="shared" si="2"/>
        <v>4.0542501280053524E-5</v>
      </c>
      <c r="O30" s="118"/>
    </row>
    <row r="31" spans="2:15" x14ac:dyDescent="0.25">
      <c r="B31" s="107">
        <v>41205</v>
      </c>
      <c r="C31" s="108">
        <v>37756241.009999998</v>
      </c>
      <c r="D31" s="118">
        <v>3.1000000000000001E-5</v>
      </c>
      <c r="E31" s="119">
        <f t="shared" si="0"/>
        <v>1170.4434713099999</v>
      </c>
      <c r="F31" s="108"/>
      <c r="G31" s="108">
        <v>1251990.9099999999</v>
      </c>
      <c r="H31" s="111">
        <v>3.1000000000000001E-5</v>
      </c>
      <c r="I31" s="112">
        <v>35.68</v>
      </c>
      <c r="J31" s="184">
        <f t="shared" si="1"/>
        <v>1.106E-3</v>
      </c>
      <c r="K31" s="119">
        <v>1384.7</v>
      </c>
      <c r="L31" s="148"/>
      <c r="M31" s="184">
        <f t="shared" si="2"/>
        <v>3.6674731460508816E-5</v>
      </c>
      <c r="O31" s="118"/>
    </row>
    <row r="32" spans="2:15" x14ac:dyDescent="0.25">
      <c r="B32" s="107">
        <v>41206</v>
      </c>
      <c r="C32" s="108">
        <v>32908672.530000001</v>
      </c>
      <c r="D32" s="118">
        <v>3.1000000000000001E-5</v>
      </c>
      <c r="E32" s="119">
        <f t="shared" si="0"/>
        <v>1020.16884843</v>
      </c>
      <c r="F32" s="108"/>
      <c r="G32" s="108">
        <v>1746288.26</v>
      </c>
      <c r="H32" s="111">
        <v>3.1000000000000001E-5</v>
      </c>
      <c r="I32" s="112">
        <v>35.68</v>
      </c>
      <c r="J32" s="184">
        <f t="shared" si="1"/>
        <v>1.106E-3</v>
      </c>
      <c r="K32" s="119">
        <v>1931.39</v>
      </c>
      <c r="L32" s="148"/>
      <c r="M32" s="184">
        <f t="shared" si="2"/>
        <v>5.8689392537463133E-5</v>
      </c>
      <c r="O32" s="118"/>
    </row>
    <row r="33" spans="2:15" x14ac:dyDescent="0.25">
      <c r="B33" s="107">
        <v>41207</v>
      </c>
      <c r="C33" s="108">
        <v>34714347.780000001</v>
      </c>
      <c r="D33" s="118">
        <v>3.1000000000000001E-5</v>
      </c>
      <c r="E33" s="119">
        <f t="shared" si="0"/>
        <v>1076.1447811800001</v>
      </c>
      <c r="F33" s="108"/>
      <c r="G33" s="108">
        <v>2983635.2</v>
      </c>
      <c r="H33" s="111">
        <v>3.1000000000000001E-5</v>
      </c>
      <c r="I33" s="112">
        <v>35.68</v>
      </c>
      <c r="J33" s="184">
        <f t="shared" si="1"/>
        <v>1.106E-3</v>
      </c>
      <c r="K33" s="119">
        <v>3299.9</v>
      </c>
      <c r="L33" s="148"/>
      <c r="M33" s="184">
        <f t="shared" si="2"/>
        <v>9.5058677781098157E-5</v>
      </c>
      <c r="O33" s="118"/>
    </row>
    <row r="34" spans="2:15" x14ac:dyDescent="0.25">
      <c r="B34" s="107">
        <v>41208</v>
      </c>
      <c r="C34" s="108">
        <v>35533882.259999998</v>
      </c>
      <c r="D34" s="118">
        <v>3.1000000000000001E-5</v>
      </c>
      <c r="E34" s="119">
        <f t="shared" si="0"/>
        <v>1101.55035006</v>
      </c>
      <c r="F34" s="108"/>
      <c r="G34" s="108">
        <v>1843750.13</v>
      </c>
      <c r="H34" s="111">
        <v>3.1000000000000001E-5</v>
      </c>
      <c r="I34" s="112">
        <v>35.68</v>
      </c>
      <c r="J34" s="184">
        <f t="shared" si="1"/>
        <v>1.106E-3</v>
      </c>
      <c r="K34" s="119">
        <v>2039.19</v>
      </c>
      <c r="L34" s="148"/>
      <c r="M34" s="184">
        <f t="shared" si="2"/>
        <v>5.7387199773988338E-5</v>
      </c>
      <c r="O34" s="118"/>
    </row>
    <row r="35" spans="2:15" x14ac:dyDescent="0.25">
      <c r="B35" s="107">
        <v>41209</v>
      </c>
      <c r="C35" s="108">
        <v>35533882.259999998</v>
      </c>
      <c r="D35" s="118">
        <v>3.1000000000000001E-5</v>
      </c>
      <c r="E35" s="119">
        <f t="shared" si="0"/>
        <v>1101.55035006</v>
      </c>
      <c r="F35" s="108"/>
      <c r="G35" s="108">
        <v>0</v>
      </c>
      <c r="H35" s="111">
        <v>3.1000000000000001E-5</v>
      </c>
      <c r="I35" s="112">
        <v>35.68</v>
      </c>
      <c r="J35" s="184">
        <f t="shared" si="1"/>
        <v>0</v>
      </c>
      <c r="K35" s="119">
        <v>0</v>
      </c>
      <c r="L35" s="148"/>
      <c r="M35" s="184">
        <f t="shared" si="2"/>
        <v>0</v>
      </c>
      <c r="O35" s="118"/>
    </row>
    <row r="36" spans="2:15" x14ac:dyDescent="0.25">
      <c r="B36" s="107">
        <v>41210</v>
      </c>
      <c r="C36" s="108">
        <v>35533882.259999998</v>
      </c>
      <c r="D36" s="118">
        <v>3.1000000000000001E-5</v>
      </c>
      <c r="E36" s="119">
        <f t="shared" si="0"/>
        <v>1101.55035006</v>
      </c>
      <c r="F36" s="108"/>
      <c r="G36" s="108">
        <v>0</v>
      </c>
      <c r="H36" s="111">
        <v>3.1000000000000001E-5</v>
      </c>
      <c r="I36" s="112">
        <v>35.68</v>
      </c>
      <c r="J36" s="184">
        <f t="shared" si="1"/>
        <v>0</v>
      </c>
      <c r="K36" s="119">
        <v>0</v>
      </c>
      <c r="L36" s="148"/>
      <c r="M36" s="184">
        <f t="shared" si="2"/>
        <v>0</v>
      </c>
      <c r="O36" s="118"/>
    </row>
    <row r="37" spans="2:15" x14ac:dyDescent="0.25">
      <c r="B37" s="107">
        <v>41211</v>
      </c>
      <c r="C37" s="108">
        <v>36446271.289999999</v>
      </c>
      <c r="D37" s="118">
        <v>3.1000000000000001E-5</v>
      </c>
      <c r="E37" s="119">
        <f t="shared" si="0"/>
        <v>1129.83440999</v>
      </c>
      <c r="F37" s="108"/>
      <c r="G37" s="108">
        <v>2112158.48</v>
      </c>
      <c r="H37" s="111">
        <v>3.1000000000000001E-5</v>
      </c>
      <c r="I37" s="112">
        <v>35.68</v>
      </c>
      <c r="J37" s="184">
        <f t="shared" si="1"/>
        <v>1.106E-3</v>
      </c>
      <c r="K37" s="119">
        <v>2336.0500000000002</v>
      </c>
      <c r="L37" s="148"/>
      <c r="M37" s="184">
        <f t="shared" si="2"/>
        <v>6.4095720009661378E-5</v>
      </c>
      <c r="O37" s="118"/>
    </row>
    <row r="38" spans="2:15" x14ac:dyDescent="0.25">
      <c r="B38" s="107">
        <v>41212</v>
      </c>
      <c r="C38" s="108">
        <v>37012169</v>
      </c>
      <c r="D38" s="118">
        <v>3.1000000000000001E-5</v>
      </c>
      <c r="E38" s="119">
        <f t="shared" si="0"/>
        <v>1147.3772390000001</v>
      </c>
      <c r="F38" s="108"/>
      <c r="G38" s="108">
        <v>2273750.84</v>
      </c>
      <c r="H38" s="111">
        <v>3.1000000000000001E-5</v>
      </c>
      <c r="I38" s="112">
        <v>35.68</v>
      </c>
      <c r="J38" s="184">
        <f t="shared" si="1"/>
        <v>1.106E-3</v>
      </c>
      <c r="K38" s="119">
        <v>2514.77</v>
      </c>
      <c r="L38" s="148"/>
      <c r="M38" s="184">
        <f t="shared" si="2"/>
        <v>6.794441039107976E-5</v>
      </c>
      <c r="O38" s="118"/>
    </row>
    <row r="39" spans="2:15" x14ac:dyDescent="0.25">
      <c r="B39" s="107">
        <v>41213</v>
      </c>
      <c r="C39" s="108">
        <v>37932700.350000001</v>
      </c>
      <c r="D39" s="118">
        <v>3.1000000000000001E-5</v>
      </c>
      <c r="E39" s="119">
        <f t="shared" si="0"/>
        <v>1175.9137108500001</v>
      </c>
      <c r="F39" s="108"/>
      <c r="G39" s="108">
        <v>2163438.23</v>
      </c>
      <c r="H39" s="111">
        <v>3.1000000000000001E-5</v>
      </c>
      <c r="I39" s="112">
        <v>35.68</v>
      </c>
      <c r="J39" s="184">
        <f t="shared" si="1"/>
        <v>1.106E-3</v>
      </c>
      <c r="K39" s="119">
        <v>2392.7600000000002</v>
      </c>
      <c r="L39" s="148"/>
      <c r="M39" s="184">
        <f t="shared" si="2"/>
        <v>6.3079084218163243E-5</v>
      </c>
      <c r="O39" s="118"/>
    </row>
    <row r="40" spans="2:15" x14ac:dyDescent="0.25">
      <c r="B40" s="107">
        <v>41214</v>
      </c>
      <c r="C40" s="108">
        <v>38718834.799999997</v>
      </c>
      <c r="D40" s="118">
        <v>3.1000000000000001E-5</v>
      </c>
      <c r="E40" s="119">
        <f t="shared" si="0"/>
        <v>1200.2838787999999</v>
      </c>
      <c r="F40" s="108"/>
      <c r="G40" s="108">
        <v>1719867.41</v>
      </c>
      <c r="H40" s="111">
        <v>3.1000000000000001E-5</v>
      </c>
      <c r="I40" s="112">
        <v>35.68</v>
      </c>
      <c r="J40" s="184">
        <f t="shared" si="1"/>
        <v>1.106E-3</v>
      </c>
      <c r="K40" s="119">
        <v>1902.17</v>
      </c>
      <c r="L40" s="148"/>
      <c r="M40" s="184">
        <f t="shared" si="2"/>
        <v>4.9127769723070288E-5</v>
      </c>
      <c r="O40" s="118"/>
    </row>
    <row r="41" spans="2:15" x14ac:dyDescent="0.25">
      <c r="B41" s="107">
        <v>41215</v>
      </c>
      <c r="C41" s="108">
        <v>39531582.380000003</v>
      </c>
      <c r="D41" s="118">
        <v>3.1000000000000001E-5</v>
      </c>
      <c r="E41" s="119">
        <f t="shared" si="0"/>
        <v>1225.4790537800002</v>
      </c>
      <c r="F41" s="108"/>
      <c r="G41" s="108">
        <v>1627265.74</v>
      </c>
      <c r="H41" s="111">
        <v>3.1000000000000001E-5</v>
      </c>
      <c r="I41" s="112">
        <v>35.68</v>
      </c>
      <c r="J41" s="184">
        <f t="shared" si="1"/>
        <v>1.106E-3</v>
      </c>
      <c r="K41" s="119">
        <v>1799.76</v>
      </c>
      <c r="L41" s="148"/>
      <c r="M41" s="184">
        <f t="shared" si="2"/>
        <v>4.552714289804252E-5</v>
      </c>
      <c r="O41" s="118"/>
    </row>
    <row r="42" spans="2:15" x14ac:dyDescent="0.25">
      <c r="B42" s="107">
        <v>41216</v>
      </c>
      <c r="C42" s="108">
        <v>39531582.380000003</v>
      </c>
      <c r="D42" s="118">
        <v>3.1000000000000001E-5</v>
      </c>
      <c r="E42" s="119">
        <f t="shared" si="0"/>
        <v>1225.4790537800002</v>
      </c>
      <c r="F42" s="108"/>
      <c r="G42" s="108">
        <v>0</v>
      </c>
      <c r="H42" s="111">
        <v>3.1000000000000001E-5</v>
      </c>
      <c r="I42" s="112">
        <v>35.68</v>
      </c>
      <c r="J42" s="184">
        <f t="shared" si="1"/>
        <v>0</v>
      </c>
      <c r="K42" s="119">
        <v>0</v>
      </c>
      <c r="L42" s="148"/>
      <c r="M42" s="184">
        <f t="shared" si="2"/>
        <v>0</v>
      </c>
      <c r="O42" s="118"/>
    </row>
    <row r="43" spans="2:15" x14ac:dyDescent="0.25">
      <c r="B43" s="107">
        <v>41217</v>
      </c>
      <c r="C43" s="108">
        <v>39531582.380000003</v>
      </c>
      <c r="D43" s="118">
        <v>3.1000000000000001E-5</v>
      </c>
      <c r="E43" s="119">
        <f t="shared" si="0"/>
        <v>1225.4790537800002</v>
      </c>
      <c r="F43" s="108"/>
      <c r="G43" s="108">
        <v>0</v>
      </c>
      <c r="H43" s="111">
        <v>3.1000000000000001E-5</v>
      </c>
      <c r="I43" s="112">
        <v>35.68</v>
      </c>
      <c r="J43" s="184">
        <f t="shared" si="1"/>
        <v>0</v>
      </c>
      <c r="K43" s="119">
        <v>0</v>
      </c>
      <c r="L43" s="148"/>
      <c r="M43" s="184">
        <f t="shared" si="2"/>
        <v>0</v>
      </c>
      <c r="O43" s="118"/>
    </row>
    <row r="44" spans="2:15" x14ac:dyDescent="0.25">
      <c r="B44" s="107">
        <v>41218</v>
      </c>
      <c r="C44" s="108">
        <v>45788163.700000003</v>
      </c>
      <c r="D44" s="118">
        <v>3.1000000000000001E-5</v>
      </c>
      <c r="E44" s="119">
        <f t="shared" si="0"/>
        <v>1419.4330747000001</v>
      </c>
      <c r="F44" s="108"/>
      <c r="G44" s="108">
        <v>8250745.0999999996</v>
      </c>
      <c r="H44" s="111">
        <v>3.1000000000000001E-5</v>
      </c>
      <c r="I44" s="112">
        <v>35.68</v>
      </c>
      <c r="J44" s="184">
        <f t="shared" si="1"/>
        <v>1.106E-3</v>
      </c>
      <c r="K44" s="119">
        <v>9125.32</v>
      </c>
      <c r="L44" s="148"/>
      <c r="M44" s="184">
        <f t="shared" si="2"/>
        <v>1.9929429928197795E-4</v>
      </c>
      <c r="O44" s="118"/>
    </row>
    <row r="45" spans="2:15" x14ac:dyDescent="0.25">
      <c r="B45" s="107">
        <v>41219</v>
      </c>
      <c r="C45" s="108">
        <v>44996412.780000001</v>
      </c>
      <c r="D45" s="118">
        <v>3.1000000000000001E-5</v>
      </c>
      <c r="E45" s="119">
        <f t="shared" si="0"/>
        <v>1394.8887961800001</v>
      </c>
      <c r="F45" s="108"/>
      <c r="G45" s="108">
        <v>2027569.83</v>
      </c>
      <c r="H45" s="111">
        <v>3.1000000000000001E-5</v>
      </c>
      <c r="I45" s="112">
        <v>35.68</v>
      </c>
      <c r="J45" s="184">
        <f t="shared" si="1"/>
        <v>1.106E-3</v>
      </c>
      <c r="K45" s="119">
        <v>2242.4899999999998</v>
      </c>
      <c r="L45" s="148"/>
      <c r="M45" s="184">
        <f t="shared" si="2"/>
        <v>4.9837083924093197E-5</v>
      </c>
      <c r="O45" s="118"/>
    </row>
    <row r="46" spans="2:15" x14ac:dyDescent="0.25">
      <c r="B46" s="107">
        <v>41220</v>
      </c>
      <c r="C46" s="108">
        <v>44588558.119999997</v>
      </c>
      <c r="D46" s="118">
        <v>3.1000000000000001E-5</v>
      </c>
      <c r="E46" s="119">
        <f t="shared" si="0"/>
        <v>1382.24530172</v>
      </c>
      <c r="F46" s="108"/>
      <c r="G46" s="108">
        <v>1815176.32</v>
      </c>
      <c r="H46" s="111">
        <v>3.1000000000000001E-5</v>
      </c>
      <c r="I46" s="112">
        <v>26.15</v>
      </c>
      <c r="J46" s="184">
        <f t="shared" si="1"/>
        <v>8.1099999999999998E-4</v>
      </c>
      <c r="K46" s="119">
        <v>1472.11</v>
      </c>
      <c r="L46" s="148"/>
      <c r="M46" s="184">
        <f t="shared" si="2"/>
        <v>3.3015420593735046E-5</v>
      </c>
      <c r="O46" s="118"/>
    </row>
    <row r="47" spans="2:15" x14ac:dyDescent="0.25">
      <c r="B47" s="107">
        <v>41221</v>
      </c>
      <c r="C47" s="108">
        <v>46063889.159999996</v>
      </c>
      <c r="D47" s="118">
        <v>3.1000000000000001E-5</v>
      </c>
      <c r="E47" s="119">
        <f t="shared" si="0"/>
        <v>1427.9805639599999</v>
      </c>
      <c r="F47" s="108"/>
      <c r="G47" s="108">
        <v>1851502.64</v>
      </c>
      <c r="H47" s="111">
        <v>3.1000000000000001E-5</v>
      </c>
      <c r="I47" s="112">
        <v>26.15</v>
      </c>
      <c r="J47" s="184">
        <f t="shared" si="1"/>
        <v>8.1099999999999998E-4</v>
      </c>
      <c r="K47" s="119">
        <v>1501.57</v>
      </c>
      <c r="L47" s="148"/>
      <c r="M47" s="184">
        <f t="shared" si="2"/>
        <v>3.2597551517727734E-5</v>
      </c>
      <c r="O47" s="118"/>
    </row>
    <row r="48" spans="2:15" x14ac:dyDescent="0.25">
      <c r="B48" s="107">
        <v>41222</v>
      </c>
      <c r="C48" s="108">
        <v>45049529.340000004</v>
      </c>
      <c r="D48" s="118">
        <v>3.1000000000000001E-5</v>
      </c>
      <c r="E48" s="119">
        <f t="shared" si="0"/>
        <v>1396.5354095400003</v>
      </c>
      <c r="F48" s="108"/>
      <c r="G48" s="108">
        <v>1686810.84</v>
      </c>
      <c r="H48" s="111">
        <v>3.1000000000000001E-5</v>
      </c>
      <c r="I48" s="112">
        <v>26.15</v>
      </c>
      <c r="J48" s="184">
        <f t="shared" si="1"/>
        <v>8.1099999999999998E-4</v>
      </c>
      <c r="K48" s="119">
        <v>1368</v>
      </c>
      <c r="L48" s="148"/>
      <c r="M48" s="184">
        <f t="shared" si="2"/>
        <v>3.0366576966328853E-5</v>
      </c>
      <c r="O48" s="118"/>
    </row>
    <row r="49" spans="2:15" x14ac:dyDescent="0.25">
      <c r="B49" s="107">
        <v>41223</v>
      </c>
      <c r="C49" s="108">
        <v>45049529.340000004</v>
      </c>
      <c r="D49" s="118">
        <v>3.1000000000000001E-5</v>
      </c>
      <c r="E49" s="119">
        <f t="shared" si="0"/>
        <v>1396.5354095400003</v>
      </c>
      <c r="F49" s="108"/>
      <c r="G49" s="108">
        <v>0</v>
      </c>
      <c r="H49" s="111">
        <v>3.1000000000000001E-5</v>
      </c>
      <c r="I49" s="112">
        <v>26.15</v>
      </c>
      <c r="J49" s="184">
        <f t="shared" si="1"/>
        <v>0</v>
      </c>
      <c r="K49" s="119">
        <v>0</v>
      </c>
      <c r="L49" s="148"/>
      <c r="M49" s="184">
        <f t="shared" si="2"/>
        <v>0</v>
      </c>
      <c r="O49" s="118"/>
    </row>
    <row r="50" spans="2:15" x14ac:dyDescent="0.25">
      <c r="B50" s="107">
        <v>41224</v>
      </c>
      <c r="C50" s="108">
        <v>45049529.340000004</v>
      </c>
      <c r="D50" s="118">
        <v>3.1000000000000001E-5</v>
      </c>
      <c r="E50" s="119">
        <f t="shared" si="0"/>
        <v>1396.5354095400003</v>
      </c>
      <c r="F50" s="108"/>
      <c r="G50" s="108">
        <v>0</v>
      </c>
      <c r="H50" s="111">
        <v>3.1000000000000001E-5</v>
      </c>
      <c r="I50" s="112">
        <v>26.15</v>
      </c>
      <c r="J50" s="184">
        <f t="shared" si="1"/>
        <v>0</v>
      </c>
      <c r="K50" s="119">
        <v>0</v>
      </c>
      <c r="L50" s="148"/>
      <c r="M50" s="184">
        <f t="shared" si="2"/>
        <v>0</v>
      </c>
      <c r="O50" s="118"/>
    </row>
    <row r="51" spans="2:15" x14ac:dyDescent="0.25">
      <c r="B51" s="107">
        <v>41225</v>
      </c>
      <c r="C51" s="108">
        <v>44461957.549999997</v>
      </c>
      <c r="D51" s="118">
        <v>3.1000000000000001E-5</v>
      </c>
      <c r="E51" s="119">
        <f t="shared" si="0"/>
        <v>1378.32068405</v>
      </c>
      <c r="F51" s="108"/>
      <c r="G51" s="108">
        <v>1663581.02</v>
      </c>
      <c r="H51" s="111">
        <v>3.1000000000000001E-5</v>
      </c>
      <c r="I51" s="112">
        <v>26.15</v>
      </c>
      <c r="J51" s="184">
        <f t="shared" si="1"/>
        <v>8.1099999999999998E-4</v>
      </c>
      <c r="K51" s="119">
        <v>1349.16</v>
      </c>
      <c r="L51" s="148"/>
      <c r="M51" s="184">
        <f t="shared" si="2"/>
        <v>3.0344143045946483E-5</v>
      </c>
      <c r="O51" s="118"/>
    </row>
    <row r="52" spans="2:15" x14ac:dyDescent="0.25">
      <c r="B52" s="107">
        <v>41226</v>
      </c>
      <c r="C52" s="108">
        <v>44308976.530000001</v>
      </c>
      <c r="D52" s="118">
        <v>3.1000000000000001E-5</v>
      </c>
      <c r="E52" s="119">
        <f t="shared" si="0"/>
        <v>1373.5782724300002</v>
      </c>
      <c r="F52" s="108"/>
      <c r="G52" s="108">
        <v>1556975.45</v>
      </c>
      <c r="H52" s="111">
        <v>3.1000000000000001E-5</v>
      </c>
      <c r="I52" s="112">
        <v>26.15</v>
      </c>
      <c r="J52" s="184">
        <f t="shared" si="1"/>
        <v>8.1099999999999998E-4</v>
      </c>
      <c r="K52" s="119">
        <v>1262.71</v>
      </c>
      <c r="L52" s="148"/>
      <c r="M52" s="184">
        <f t="shared" si="2"/>
        <v>2.8497837207886417E-5</v>
      </c>
      <c r="O52" s="118"/>
    </row>
    <row r="53" spans="2:15" x14ac:dyDescent="0.25">
      <c r="B53" s="107">
        <v>41227</v>
      </c>
      <c r="C53" s="108">
        <v>44582811.719999999</v>
      </c>
      <c r="D53" s="118">
        <v>3.1000000000000001E-5</v>
      </c>
      <c r="E53" s="119">
        <f t="shared" si="0"/>
        <v>1382.06716332</v>
      </c>
      <c r="F53" s="108"/>
      <c r="G53" s="108">
        <v>1454206.9</v>
      </c>
      <c r="H53" s="111">
        <v>3.1000000000000001E-5</v>
      </c>
      <c r="I53" s="112">
        <v>26.15</v>
      </c>
      <c r="J53" s="184">
        <f t="shared" si="1"/>
        <v>8.1099999999999998E-4</v>
      </c>
      <c r="K53" s="119">
        <v>1179.3599999999999</v>
      </c>
      <c r="L53" s="148"/>
      <c r="M53" s="184">
        <f t="shared" si="2"/>
        <v>2.645324407547259E-5</v>
      </c>
      <c r="O53" s="118"/>
    </row>
    <row r="54" spans="2:15" x14ac:dyDescent="0.25">
      <c r="B54" s="107">
        <v>41228</v>
      </c>
      <c r="C54" s="108">
        <v>41156311.079999998</v>
      </c>
      <c r="D54" s="118">
        <v>3.1000000000000001E-5</v>
      </c>
      <c r="E54" s="119">
        <f t="shared" si="0"/>
        <v>1275.84564348</v>
      </c>
      <c r="F54" s="108"/>
      <c r="G54" s="108">
        <v>1500086.54</v>
      </c>
      <c r="H54" s="111">
        <v>3.1000000000000001E-5</v>
      </c>
      <c r="I54" s="112">
        <v>26.15</v>
      </c>
      <c r="J54" s="184">
        <f t="shared" si="1"/>
        <v>8.1099999999999998E-4</v>
      </c>
      <c r="K54" s="119">
        <v>1216.57</v>
      </c>
      <c r="L54" s="148"/>
      <c r="M54" s="184">
        <f t="shared" si="2"/>
        <v>2.955974352597395E-5</v>
      </c>
      <c r="O54" s="118"/>
    </row>
    <row r="55" spans="2:15" x14ac:dyDescent="0.25">
      <c r="B55" s="107">
        <v>41229</v>
      </c>
      <c r="C55" s="108">
        <v>40861613.259999998</v>
      </c>
      <c r="D55" s="118">
        <v>3.1000000000000001E-5</v>
      </c>
      <c r="E55" s="119">
        <f t="shared" si="0"/>
        <v>1266.7100110599999</v>
      </c>
      <c r="F55" s="108"/>
      <c r="G55" s="108">
        <v>1489604.67</v>
      </c>
      <c r="H55" s="111">
        <v>3.1000000000000001E-5</v>
      </c>
      <c r="I55" s="112">
        <v>26.15</v>
      </c>
      <c r="J55" s="184">
        <f t="shared" si="1"/>
        <v>8.1099999999999998E-4</v>
      </c>
      <c r="K55" s="119">
        <v>1208.07</v>
      </c>
      <c r="L55" s="148"/>
      <c r="M55" s="184">
        <f t="shared" si="2"/>
        <v>2.956491199486234E-5</v>
      </c>
      <c r="O55" s="118"/>
    </row>
    <row r="56" spans="2:15" x14ac:dyDescent="0.25">
      <c r="B56" s="107">
        <v>41230</v>
      </c>
      <c r="C56" s="108">
        <v>40861613.259999998</v>
      </c>
      <c r="D56" s="118">
        <v>3.1000000000000001E-5</v>
      </c>
      <c r="E56" s="119">
        <f t="shared" si="0"/>
        <v>1266.7100110599999</v>
      </c>
      <c r="F56" s="108"/>
      <c r="G56" s="108">
        <v>0</v>
      </c>
      <c r="H56" s="111">
        <v>3.1000000000000001E-5</v>
      </c>
      <c r="I56" s="112">
        <v>26.15</v>
      </c>
      <c r="J56" s="184">
        <f t="shared" si="1"/>
        <v>0</v>
      </c>
      <c r="K56" s="119">
        <v>0</v>
      </c>
      <c r="L56" s="148"/>
      <c r="M56" s="184">
        <f t="shared" si="2"/>
        <v>0</v>
      </c>
      <c r="O56" s="118"/>
    </row>
    <row r="57" spans="2:15" x14ac:dyDescent="0.25">
      <c r="B57" s="107">
        <v>41231</v>
      </c>
      <c r="C57" s="108">
        <v>40861613.259999998</v>
      </c>
      <c r="D57" s="118">
        <v>3.1000000000000001E-5</v>
      </c>
      <c r="E57" s="119">
        <f t="shared" si="0"/>
        <v>1266.7100110599999</v>
      </c>
      <c r="F57" s="108"/>
      <c r="G57" s="108">
        <v>0</v>
      </c>
      <c r="H57" s="111">
        <v>3.1000000000000001E-5</v>
      </c>
      <c r="I57" s="112">
        <v>26.15</v>
      </c>
      <c r="J57" s="184">
        <f t="shared" si="1"/>
        <v>0</v>
      </c>
      <c r="K57" s="119">
        <v>0</v>
      </c>
      <c r="L57" s="148"/>
      <c r="M57" s="184">
        <f t="shared" si="2"/>
        <v>0</v>
      </c>
      <c r="O57" s="118"/>
    </row>
    <row r="58" spans="2:15" x14ac:dyDescent="0.25">
      <c r="B58" s="107">
        <v>41232</v>
      </c>
      <c r="C58" s="108">
        <v>39284011.710000001</v>
      </c>
      <c r="D58" s="118">
        <v>3.1000000000000001E-5</v>
      </c>
      <c r="E58" s="119">
        <f t="shared" si="0"/>
        <v>1217.8043630100001</v>
      </c>
      <c r="F58" s="108"/>
      <c r="G58" s="108">
        <v>1507736.08</v>
      </c>
      <c r="H58" s="111">
        <v>3.1000000000000001E-5</v>
      </c>
      <c r="I58" s="112">
        <v>26.15</v>
      </c>
      <c r="J58" s="184">
        <f t="shared" si="1"/>
        <v>8.1099999999999998E-4</v>
      </c>
      <c r="K58" s="119">
        <v>1222.77</v>
      </c>
      <c r="L58" s="148"/>
      <c r="M58" s="184">
        <f t="shared" si="2"/>
        <v>3.1126403510584842E-5</v>
      </c>
      <c r="O58" s="118"/>
    </row>
    <row r="59" spans="2:15" x14ac:dyDescent="0.25">
      <c r="B59" s="107">
        <v>41233</v>
      </c>
      <c r="C59" s="108">
        <v>38858661.530000001</v>
      </c>
      <c r="D59" s="118">
        <v>3.1000000000000001E-5</v>
      </c>
      <c r="E59" s="119">
        <f t="shared" si="0"/>
        <v>1204.6185074300001</v>
      </c>
      <c r="F59" s="108"/>
      <c r="G59" s="108">
        <v>1564749.62</v>
      </c>
      <c r="H59" s="111">
        <v>3.1000000000000001E-5</v>
      </c>
      <c r="I59" s="112">
        <v>26.15</v>
      </c>
      <c r="J59" s="184">
        <f t="shared" si="1"/>
        <v>8.1099999999999998E-4</v>
      </c>
      <c r="K59" s="119">
        <v>1269.01</v>
      </c>
      <c r="L59" s="148"/>
      <c r="M59" s="184">
        <f t="shared" si="2"/>
        <v>3.2657069235909936E-5</v>
      </c>
      <c r="O59" s="118"/>
    </row>
    <row r="60" spans="2:15" x14ac:dyDescent="0.25">
      <c r="B60" s="107">
        <v>41234</v>
      </c>
      <c r="C60" s="108">
        <v>37547881.920000002</v>
      </c>
      <c r="D60" s="118">
        <v>3.1000000000000001E-5</v>
      </c>
      <c r="E60" s="119">
        <f t="shared" si="0"/>
        <v>1163.98433952</v>
      </c>
      <c r="F60" s="108"/>
      <c r="G60" s="108">
        <v>1372231.3</v>
      </c>
      <c r="H60" s="111">
        <v>3.1000000000000001E-5</v>
      </c>
      <c r="I60" s="112">
        <v>26.15</v>
      </c>
      <c r="J60" s="184">
        <f t="shared" si="1"/>
        <v>8.1099999999999998E-4</v>
      </c>
      <c r="K60" s="119">
        <v>1112.8800000000001</v>
      </c>
      <c r="L60" s="148"/>
      <c r="M60" s="184">
        <f t="shared" si="2"/>
        <v>2.9638955464148856E-5</v>
      </c>
      <c r="O60" s="118"/>
    </row>
    <row r="61" spans="2:15" x14ac:dyDescent="0.25">
      <c r="B61" s="107">
        <v>41235</v>
      </c>
      <c r="C61" s="108">
        <v>37547881.920000002</v>
      </c>
      <c r="D61" s="118">
        <v>3.1000000000000001E-5</v>
      </c>
      <c r="E61" s="119">
        <f t="shared" si="0"/>
        <v>1163.98433952</v>
      </c>
      <c r="F61" s="108"/>
      <c r="G61" s="108">
        <v>0</v>
      </c>
      <c r="H61" s="111">
        <v>3.1000000000000001E-5</v>
      </c>
      <c r="I61" s="112">
        <v>26.15</v>
      </c>
      <c r="J61" s="184">
        <f t="shared" si="1"/>
        <v>0</v>
      </c>
      <c r="K61" s="119">
        <v>0</v>
      </c>
      <c r="L61" s="148"/>
      <c r="M61" s="184">
        <f t="shared" si="2"/>
        <v>0</v>
      </c>
      <c r="O61" s="118"/>
    </row>
    <row r="62" spans="2:15" x14ac:dyDescent="0.25">
      <c r="B62" s="107">
        <v>41236</v>
      </c>
      <c r="C62" s="108">
        <v>37547881.920000002</v>
      </c>
      <c r="D62" s="118">
        <v>3.1000000000000001E-5</v>
      </c>
      <c r="E62" s="119">
        <f t="shared" si="0"/>
        <v>1163.98433952</v>
      </c>
      <c r="F62" s="108"/>
      <c r="G62" s="108">
        <v>0</v>
      </c>
      <c r="H62" s="111">
        <v>3.1000000000000001E-5</v>
      </c>
      <c r="I62" s="112">
        <v>26.15</v>
      </c>
      <c r="J62" s="184">
        <f t="shared" si="1"/>
        <v>0</v>
      </c>
      <c r="K62" s="119">
        <v>0</v>
      </c>
      <c r="L62" s="148"/>
      <c r="M62" s="184">
        <f t="shared" si="2"/>
        <v>0</v>
      </c>
      <c r="O62" s="118"/>
    </row>
    <row r="63" spans="2:15" x14ac:dyDescent="0.25">
      <c r="B63" s="107">
        <v>41237</v>
      </c>
      <c r="C63" s="108">
        <v>37547881.920000002</v>
      </c>
      <c r="D63" s="118">
        <v>3.1000000000000001E-5</v>
      </c>
      <c r="E63" s="119">
        <f t="shared" si="0"/>
        <v>1163.98433952</v>
      </c>
      <c r="F63" s="108"/>
      <c r="G63" s="108">
        <v>0</v>
      </c>
      <c r="H63" s="111">
        <v>3.1000000000000001E-5</v>
      </c>
      <c r="I63" s="112">
        <v>26.15</v>
      </c>
      <c r="J63" s="184">
        <f t="shared" si="1"/>
        <v>0</v>
      </c>
      <c r="K63" s="119">
        <v>0</v>
      </c>
      <c r="L63" s="148"/>
      <c r="M63" s="184">
        <f t="shared" si="2"/>
        <v>0</v>
      </c>
      <c r="O63" s="118"/>
    </row>
    <row r="64" spans="2:15" x14ac:dyDescent="0.25">
      <c r="B64" s="107">
        <v>41238</v>
      </c>
      <c r="C64" s="108">
        <v>37547881.920000002</v>
      </c>
      <c r="D64" s="118">
        <v>3.1000000000000001E-5</v>
      </c>
      <c r="E64" s="119">
        <f t="shared" si="0"/>
        <v>1163.98433952</v>
      </c>
      <c r="F64" s="108"/>
      <c r="G64" s="108">
        <v>0</v>
      </c>
      <c r="H64" s="111">
        <v>3.1000000000000001E-5</v>
      </c>
      <c r="I64" s="112">
        <v>26.15</v>
      </c>
      <c r="J64" s="184">
        <f t="shared" si="1"/>
        <v>0</v>
      </c>
      <c r="K64" s="119">
        <v>0</v>
      </c>
      <c r="L64" s="148"/>
      <c r="M64" s="184">
        <f t="shared" si="2"/>
        <v>0</v>
      </c>
      <c r="O64" s="118"/>
    </row>
    <row r="65" spans="2:15" x14ac:dyDescent="0.25">
      <c r="B65" s="107">
        <v>41239</v>
      </c>
      <c r="C65" s="108">
        <v>38950141.450000003</v>
      </c>
      <c r="D65" s="118">
        <v>3.1000000000000001E-5</v>
      </c>
      <c r="E65" s="119">
        <f t="shared" si="0"/>
        <v>1207.4543849500001</v>
      </c>
      <c r="F65" s="108"/>
      <c r="G65" s="108">
        <v>2576501.92</v>
      </c>
      <c r="H65" s="111">
        <v>3.1000000000000001E-5</v>
      </c>
      <c r="I65" s="112">
        <v>26.15</v>
      </c>
      <c r="J65" s="184">
        <f t="shared" si="1"/>
        <v>8.1099999999999998E-4</v>
      </c>
      <c r="K65" s="119">
        <v>2089.54</v>
      </c>
      <c r="L65" s="148"/>
      <c r="M65" s="184">
        <f t="shared" si="2"/>
        <v>5.3646531750913573E-5</v>
      </c>
      <c r="O65" s="118"/>
    </row>
    <row r="66" spans="2:15" x14ac:dyDescent="0.25">
      <c r="B66" s="107">
        <v>41240</v>
      </c>
      <c r="C66" s="108">
        <v>38044126.960000001</v>
      </c>
      <c r="D66" s="118">
        <v>3.1000000000000001E-5</v>
      </c>
      <c r="E66" s="119">
        <f t="shared" si="0"/>
        <v>1179.3679357600001</v>
      </c>
      <c r="F66" s="108"/>
      <c r="G66" s="108">
        <v>1468676.99</v>
      </c>
      <c r="H66" s="111">
        <v>3.1000000000000001E-5</v>
      </c>
      <c r="I66" s="112">
        <v>26.15</v>
      </c>
      <c r="J66" s="184">
        <f t="shared" si="1"/>
        <v>8.1099999999999998E-4</v>
      </c>
      <c r="K66" s="119">
        <v>1191.0999999999999</v>
      </c>
      <c r="L66" s="148"/>
      <c r="M66" s="184">
        <f t="shared" si="2"/>
        <v>3.130838043023921E-5</v>
      </c>
      <c r="O66" s="118"/>
    </row>
    <row r="67" spans="2:15" x14ac:dyDescent="0.25">
      <c r="B67" s="107">
        <v>41241</v>
      </c>
      <c r="C67" s="108">
        <v>38877495.060000002</v>
      </c>
      <c r="D67" s="118">
        <v>3.1000000000000001E-5</v>
      </c>
      <c r="E67" s="119">
        <f t="shared" si="0"/>
        <v>1205.20234686</v>
      </c>
      <c r="F67" s="108"/>
      <c r="G67" s="108">
        <v>3225225.22</v>
      </c>
      <c r="H67" s="111">
        <v>3.1000000000000001E-5</v>
      </c>
      <c r="I67" s="112">
        <v>26.15</v>
      </c>
      <c r="J67" s="184">
        <f t="shared" si="1"/>
        <v>8.1099999999999998E-4</v>
      </c>
      <c r="K67" s="119">
        <v>2615.66</v>
      </c>
      <c r="L67" s="148"/>
      <c r="M67" s="184">
        <f t="shared" si="2"/>
        <v>6.7279540411830212E-5</v>
      </c>
      <c r="O67" s="118"/>
    </row>
    <row r="68" spans="2:15" x14ac:dyDescent="0.25">
      <c r="B68" s="107">
        <v>41242</v>
      </c>
      <c r="C68" s="108">
        <v>40916529.159999996</v>
      </c>
      <c r="D68" s="118">
        <v>3.1000000000000001E-5</v>
      </c>
      <c r="E68" s="119">
        <f t="shared" si="0"/>
        <v>1268.4124039599999</v>
      </c>
      <c r="F68" s="108"/>
      <c r="G68" s="108">
        <v>3251542.64</v>
      </c>
      <c r="H68" s="111">
        <v>3.1000000000000001E-5</v>
      </c>
      <c r="I68" s="112">
        <v>26.15</v>
      </c>
      <c r="J68" s="184">
        <f t="shared" si="1"/>
        <v>8.1099999999999998E-4</v>
      </c>
      <c r="K68" s="119">
        <v>2637</v>
      </c>
      <c r="L68" s="148"/>
      <c r="M68" s="184">
        <f t="shared" si="2"/>
        <v>6.4448281761345772E-5</v>
      </c>
      <c r="O68" s="118"/>
    </row>
    <row r="69" spans="2:15" x14ac:dyDescent="0.25">
      <c r="B69" s="107">
        <v>41243</v>
      </c>
      <c r="C69" s="108">
        <v>42113894.219999999</v>
      </c>
      <c r="D69" s="118">
        <v>3.1000000000000001E-5</v>
      </c>
      <c r="E69" s="119">
        <f t="shared" si="0"/>
        <v>1305.5307208199999</v>
      </c>
      <c r="F69" s="108"/>
      <c r="G69" s="108">
        <v>2265476.29</v>
      </c>
      <c r="H69" s="111">
        <v>3.1000000000000001E-5</v>
      </c>
      <c r="I69" s="112">
        <v>26.15</v>
      </c>
      <c r="J69" s="184">
        <f t="shared" si="1"/>
        <v>8.1099999999999998E-4</v>
      </c>
      <c r="K69" s="119">
        <v>1837.3</v>
      </c>
      <c r="L69" s="148"/>
      <c r="M69" s="184">
        <f t="shared" si="2"/>
        <v>4.3626932014457627E-5</v>
      </c>
      <c r="O69" s="118"/>
    </row>
    <row r="70" spans="2:15" x14ac:dyDescent="0.25">
      <c r="B70" s="107">
        <v>41244</v>
      </c>
      <c r="C70" s="108">
        <v>42113894.219999999</v>
      </c>
      <c r="D70" s="118">
        <v>3.1000000000000001E-5</v>
      </c>
      <c r="E70" s="119">
        <f t="shared" si="0"/>
        <v>1305.5307208199999</v>
      </c>
      <c r="F70" s="108"/>
      <c r="G70" s="108">
        <v>0</v>
      </c>
      <c r="H70" s="111">
        <v>3.1000000000000001E-5</v>
      </c>
      <c r="I70" s="112">
        <v>26.15</v>
      </c>
      <c r="J70" s="184">
        <f t="shared" si="1"/>
        <v>0</v>
      </c>
      <c r="K70" s="119">
        <v>0</v>
      </c>
      <c r="L70" s="148"/>
      <c r="M70" s="184">
        <f t="shared" si="2"/>
        <v>0</v>
      </c>
      <c r="O70" s="118"/>
    </row>
    <row r="71" spans="2:15" x14ac:dyDescent="0.25">
      <c r="B71" s="107">
        <v>41245</v>
      </c>
      <c r="C71" s="108">
        <v>42113894.219999999</v>
      </c>
      <c r="D71" s="118">
        <v>3.1000000000000001E-5</v>
      </c>
      <c r="E71" s="119">
        <f t="shared" si="0"/>
        <v>1305.5307208199999</v>
      </c>
      <c r="F71" s="108"/>
      <c r="G71" s="108">
        <v>0</v>
      </c>
      <c r="H71" s="111">
        <v>3.1000000000000001E-5</v>
      </c>
      <c r="I71" s="112">
        <v>26.15</v>
      </c>
      <c r="J71" s="184">
        <f t="shared" si="1"/>
        <v>0</v>
      </c>
      <c r="K71" s="119">
        <v>0</v>
      </c>
      <c r="L71" s="148"/>
      <c r="M71" s="184">
        <f t="shared" si="2"/>
        <v>0</v>
      </c>
      <c r="O71" s="118"/>
    </row>
    <row r="72" spans="2:15" x14ac:dyDescent="0.25">
      <c r="B72" s="107">
        <v>41246</v>
      </c>
      <c r="C72" s="108">
        <v>43561133.630000003</v>
      </c>
      <c r="D72" s="118">
        <v>3.1000000000000001E-5</v>
      </c>
      <c r="E72" s="119">
        <f t="shared" si="0"/>
        <v>1350.3951425300002</v>
      </c>
      <c r="F72" s="108"/>
      <c r="G72" s="108">
        <v>2265830.87</v>
      </c>
      <c r="H72" s="111">
        <v>3.1000000000000001E-5</v>
      </c>
      <c r="I72" s="112">
        <v>26.15</v>
      </c>
      <c r="J72" s="184">
        <f t="shared" si="1"/>
        <v>8.1099999999999998E-4</v>
      </c>
      <c r="K72" s="119">
        <v>1837.59</v>
      </c>
      <c r="L72" s="148"/>
      <c r="M72" s="184">
        <f t="shared" si="2"/>
        <v>4.2184163883523798E-5</v>
      </c>
      <c r="O72" s="118"/>
    </row>
    <row r="73" spans="2:15" x14ac:dyDescent="0.25">
      <c r="B73" s="107">
        <v>41247</v>
      </c>
      <c r="C73" s="108">
        <v>42861053.719999999</v>
      </c>
      <c r="D73" s="118">
        <v>3.1000000000000001E-5</v>
      </c>
      <c r="E73" s="119">
        <f t="shared" ref="E73:E136" si="3">C73*D73</f>
        <v>1328.6926653200001</v>
      </c>
      <c r="F73" s="108"/>
      <c r="G73" s="108">
        <v>1861356.6</v>
      </c>
      <c r="H73" s="111">
        <v>3.1000000000000001E-5</v>
      </c>
      <c r="I73" s="112">
        <v>26.15</v>
      </c>
      <c r="J73" s="184">
        <f t="shared" ref="J73:J136" si="4">IF(K73&lt;&gt;0,ROUND(H73*I73,6),0)</f>
        <v>8.1099999999999998E-4</v>
      </c>
      <c r="K73" s="119">
        <v>1509.56</v>
      </c>
      <c r="L73" s="148"/>
      <c r="M73" s="184">
        <f t="shared" ref="M73:M136" si="5">K73/C73</f>
        <v>3.5219852733009289E-5</v>
      </c>
      <c r="O73" s="118"/>
    </row>
    <row r="74" spans="2:15" x14ac:dyDescent="0.25">
      <c r="B74" s="107">
        <v>41248</v>
      </c>
      <c r="C74" s="108">
        <v>43408887.390000001</v>
      </c>
      <c r="D74" s="118">
        <v>3.1000000000000001E-5</v>
      </c>
      <c r="E74" s="119">
        <f t="shared" si="3"/>
        <v>1345.6755090900001</v>
      </c>
      <c r="F74" s="108"/>
      <c r="G74" s="108">
        <v>2310025.44</v>
      </c>
      <c r="H74" s="111">
        <v>3.1000000000000001E-5</v>
      </c>
      <c r="I74" s="112">
        <v>26.15</v>
      </c>
      <c r="J74" s="184">
        <f t="shared" si="4"/>
        <v>8.1099999999999998E-4</v>
      </c>
      <c r="K74" s="119">
        <v>1873.43</v>
      </c>
      <c r="L74" s="148"/>
      <c r="M74" s="184">
        <f t="shared" si="5"/>
        <v>4.3157752078934361E-5</v>
      </c>
      <c r="O74" s="118"/>
    </row>
    <row r="75" spans="2:15" x14ac:dyDescent="0.25">
      <c r="B75" s="107">
        <v>41249</v>
      </c>
      <c r="C75" s="108">
        <v>45657013.380000003</v>
      </c>
      <c r="D75" s="118">
        <v>3.1000000000000001E-5</v>
      </c>
      <c r="E75" s="119">
        <f t="shared" si="3"/>
        <v>1415.3674147800002</v>
      </c>
      <c r="F75" s="108"/>
      <c r="G75" s="108">
        <v>3767128.98</v>
      </c>
      <c r="H75" s="111">
        <v>3.1000000000000001E-5</v>
      </c>
      <c r="I75" s="112">
        <v>26.15</v>
      </c>
      <c r="J75" s="184">
        <f t="shared" si="4"/>
        <v>8.1099999999999998E-4</v>
      </c>
      <c r="K75" s="119">
        <v>3055.14</v>
      </c>
      <c r="L75" s="148"/>
      <c r="M75" s="184">
        <f t="shared" si="5"/>
        <v>6.6915020800250159E-5</v>
      </c>
      <c r="O75" s="118"/>
    </row>
    <row r="76" spans="2:15" x14ac:dyDescent="0.25">
      <c r="B76" s="107">
        <v>41250</v>
      </c>
      <c r="C76" s="108">
        <v>50514584.5</v>
      </c>
      <c r="D76" s="118">
        <v>3.1000000000000001E-5</v>
      </c>
      <c r="E76" s="119">
        <f t="shared" si="3"/>
        <v>1565.9521195</v>
      </c>
      <c r="F76" s="108"/>
      <c r="G76" s="108">
        <v>7139438.7999999998</v>
      </c>
      <c r="H76" s="111">
        <v>3.1000000000000001E-5</v>
      </c>
      <c r="I76" s="112">
        <v>28.17</v>
      </c>
      <c r="J76" s="184">
        <f t="shared" si="4"/>
        <v>8.7299999999999997E-4</v>
      </c>
      <c r="K76" s="119">
        <v>6232.73</v>
      </c>
      <c r="L76" s="148"/>
      <c r="M76" s="184">
        <f t="shared" si="5"/>
        <v>1.2338476227593241E-4</v>
      </c>
      <c r="O76" s="118"/>
    </row>
    <row r="77" spans="2:15" x14ac:dyDescent="0.25">
      <c r="B77" s="107">
        <v>41251</v>
      </c>
      <c r="C77" s="108">
        <v>50514584.5</v>
      </c>
      <c r="D77" s="118">
        <v>3.1000000000000001E-5</v>
      </c>
      <c r="E77" s="119">
        <f t="shared" si="3"/>
        <v>1565.9521195</v>
      </c>
      <c r="F77" s="108"/>
      <c r="G77" s="108">
        <v>0</v>
      </c>
      <c r="H77" s="111">
        <v>3.1000000000000001E-5</v>
      </c>
      <c r="I77" s="112">
        <v>28.17</v>
      </c>
      <c r="J77" s="184">
        <f t="shared" si="4"/>
        <v>0</v>
      </c>
      <c r="K77" s="119">
        <v>0</v>
      </c>
      <c r="L77" s="148"/>
      <c r="M77" s="184">
        <f t="shared" si="5"/>
        <v>0</v>
      </c>
      <c r="O77" s="118"/>
    </row>
    <row r="78" spans="2:15" x14ac:dyDescent="0.25">
      <c r="B78" s="107">
        <v>41252</v>
      </c>
      <c r="C78" s="108">
        <v>50514584.5</v>
      </c>
      <c r="D78" s="118">
        <v>3.1000000000000001E-5</v>
      </c>
      <c r="E78" s="119">
        <f t="shared" si="3"/>
        <v>1565.9521195</v>
      </c>
      <c r="F78" s="108"/>
      <c r="G78" s="108">
        <v>0</v>
      </c>
      <c r="H78" s="111">
        <v>3.1000000000000001E-5</v>
      </c>
      <c r="I78" s="112">
        <v>28.17</v>
      </c>
      <c r="J78" s="184">
        <f t="shared" si="4"/>
        <v>0</v>
      </c>
      <c r="K78" s="119">
        <v>0</v>
      </c>
      <c r="L78" s="148"/>
      <c r="M78" s="184">
        <f t="shared" si="5"/>
        <v>0</v>
      </c>
      <c r="O78" s="118"/>
    </row>
    <row r="79" spans="2:15" x14ac:dyDescent="0.25">
      <c r="B79" s="107">
        <v>41253</v>
      </c>
      <c r="C79" s="108">
        <v>50966198.5</v>
      </c>
      <c r="D79" s="118">
        <v>3.1000000000000001E-5</v>
      </c>
      <c r="E79" s="119">
        <f t="shared" si="3"/>
        <v>1579.9521535000001</v>
      </c>
      <c r="F79" s="108"/>
      <c r="G79" s="108">
        <v>1593342.25</v>
      </c>
      <c r="H79" s="111">
        <v>3.1000000000000001E-5</v>
      </c>
      <c r="I79" s="112">
        <v>28.17</v>
      </c>
      <c r="J79" s="184">
        <f t="shared" si="4"/>
        <v>8.7299999999999997E-4</v>
      </c>
      <c r="K79" s="119">
        <v>1390.99</v>
      </c>
      <c r="L79" s="148"/>
      <c r="M79" s="184">
        <f t="shared" si="5"/>
        <v>2.729240243413485E-5</v>
      </c>
      <c r="O79" s="118"/>
    </row>
    <row r="80" spans="2:15" x14ac:dyDescent="0.25">
      <c r="B80" s="107">
        <v>41254</v>
      </c>
      <c r="C80" s="108">
        <v>50389150.229999997</v>
      </c>
      <c r="D80" s="118">
        <v>3.1000000000000001E-5</v>
      </c>
      <c r="E80" s="119">
        <f t="shared" si="3"/>
        <v>1562.0636571299999</v>
      </c>
      <c r="F80" s="108"/>
      <c r="G80" s="108">
        <v>2180242.66</v>
      </c>
      <c r="H80" s="111">
        <v>3.1000000000000001E-5</v>
      </c>
      <c r="I80" s="112">
        <v>28.17</v>
      </c>
      <c r="J80" s="184">
        <f t="shared" si="4"/>
        <v>8.7299999999999997E-4</v>
      </c>
      <c r="K80" s="119">
        <v>1903.35</v>
      </c>
      <c r="L80" s="148"/>
      <c r="M80" s="184">
        <f t="shared" si="5"/>
        <v>3.7773012470188665E-5</v>
      </c>
      <c r="O80" s="118"/>
    </row>
    <row r="81" spans="2:15" x14ac:dyDescent="0.25">
      <c r="B81" s="107">
        <v>41255</v>
      </c>
      <c r="C81" s="108">
        <v>51145910.25</v>
      </c>
      <c r="D81" s="118">
        <v>3.1000000000000001E-5</v>
      </c>
      <c r="E81" s="119">
        <f t="shared" si="3"/>
        <v>1585.52321775</v>
      </c>
      <c r="F81" s="108"/>
      <c r="G81" s="108">
        <v>2095022.56</v>
      </c>
      <c r="H81" s="111">
        <v>3.1000000000000001E-5</v>
      </c>
      <c r="I81" s="112">
        <v>28.17</v>
      </c>
      <c r="J81" s="184">
        <f t="shared" si="4"/>
        <v>8.7299999999999997E-4</v>
      </c>
      <c r="K81" s="119">
        <v>1828.95</v>
      </c>
      <c r="L81" s="148"/>
      <c r="M81" s="184">
        <f t="shared" si="5"/>
        <v>3.5759457424066474E-5</v>
      </c>
      <c r="O81" s="118"/>
    </row>
    <row r="82" spans="2:15" x14ac:dyDescent="0.25">
      <c r="B82" s="107">
        <v>41256</v>
      </c>
      <c r="C82" s="108">
        <v>51565006.869999997</v>
      </c>
      <c r="D82" s="118">
        <v>3.1000000000000001E-5</v>
      </c>
      <c r="E82" s="119">
        <f t="shared" si="3"/>
        <v>1598.51521297</v>
      </c>
      <c r="F82" s="108"/>
      <c r="G82" s="108">
        <v>2075302.95</v>
      </c>
      <c r="H82" s="111">
        <v>3.1000000000000001E-5</v>
      </c>
      <c r="I82" s="112">
        <v>28.17</v>
      </c>
      <c r="J82" s="184">
        <f t="shared" si="4"/>
        <v>8.7299999999999997E-4</v>
      </c>
      <c r="K82" s="119">
        <v>1811.74</v>
      </c>
      <c r="L82" s="148"/>
      <c r="M82" s="184">
        <f t="shared" si="5"/>
        <v>3.5135067557880075E-5</v>
      </c>
      <c r="O82" s="118"/>
    </row>
    <row r="83" spans="2:15" x14ac:dyDescent="0.25">
      <c r="B83" s="107">
        <v>41257</v>
      </c>
      <c r="C83" s="108">
        <v>51716118.079999998</v>
      </c>
      <c r="D83" s="118">
        <v>3.1000000000000001E-5</v>
      </c>
      <c r="E83" s="119">
        <f t="shared" si="3"/>
        <v>1603.1996604799999</v>
      </c>
      <c r="F83" s="108"/>
      <c r="G83" s="108">
        <v>1844895.73</v>
      </c>
      <c r="H83" s="111">
        <v>3.1000000000000001E-5</v>
      </c>
      <c r="I83" s="112">
        <v>28.17</v>
      </c>
      <c r="J83" s="184">
        <f t="shared" si="4"/>
        <v>8.7299999999999997E-4</v>
      </c>
      <c r="K83" s="119">
        <v>1610.59</v>
      </c>
      <c r="L83" s="148"/>
      <c r="M83" s="184">
        <f t="shared" si="5"/>
        <v>3.1142902054414984E-5</v>
      </c>
      <c r="O83" s="118"/>
    </row>
    <row r="84" spans="2:15" x14ac:dyDescent="0.25">
      <c r="B84" s="107">
        <v>41258</v>
      </c>
      <c r="C84" s="108">
        <v>51716118.079999998</v>
      </c>
      <c r="D84" s="118">
        <v>3.1000000000000001E-5</v>
      </c>
      <c r="E84" s="119">
        <f t="shared" si="3"/>
        <v>1603.1996604799999</v>
      </c>
      <c r="F84" s="108"/>
      <c r="G84" s="108">
        <v>0</v>
      </c>
      <c r="H84" s="111">
        <v>3.1000000000000001E-5</v>
      </c>
      <c r="I84" s="112">
        <v>28.17</v>
      </c>
      <c r="J84" s="184">
        <f t="shared" si="4"/>
        <v>0</v>
      </c>
      <c r="K84" s="119">
        <v>0</v>
      </c>
      <c r="L84" s="148"/>
      <c r="M84" s="184">
        <f t="shared" si="5"/>
        <v>0</v>
      </c>
      <c r="O84" s="118"/>
    </row>
    <row r="85" spans="2:15" x14ac:dyDescent="0.25">
      <c r="B85" s="107">
        <v>41259</v>
      </c>
      <c r="C85" s="108">
        <v>51716118.079999998</v>
      </c>
      <c r="D85" s="118">
        <v>3.1000000000000001E-5</v>
      </c>
      <c r="E85" s="119">
        <f t="shared" si="3"/>
        <v>1603.1996604799999</v>
      </c>
      <c r="F85" s="108"/>
      <c r="G85" s="108">
        <v>0</v>
      </c>
      <c r="H85" s="111">
        <v>3.1000000000000001E-5</v>
      </c>
      <c r="I85" s="112">
        <v>28.17</v>
      </c>
      <c r="J85" s="184">
        <f t="shared" si="4"/>
        <v>0</v>
      </c>
      <c r="K85" s="119">
        <v>0</v>
      </c>
      <c r="L85" s="148"/>
      <c r="M85" s="184">
        <f t="shared" si="5"/>
        <v>0</v>
      </c>
      <c r="O85" s="118"/>
    </row>
    <row r="86" spans="2:15" x14ac:dyDescent="0.25">
      <c r="B86" s="107">
        <v>41260</v>
      </c>
      <c r="C86" s="108">
        <v>51743767.75</v>
      </c>
      <c r="D86" s="118">
        <v>3.1000000000000001E-5</v>
      </c>
      <c r="E86" s="119">
        <f t="shared" si="3"/>
        <v>1604.0568002500002</v>
      </c>
      <c r="F86" s="108"/>
      <c r="G86" s="108">
        <v>1713938.57</v>
      </c>
      <c r="H86" s="111">
        <v>3.1000000000000001E-5</v>
      </c>
      <c r="I86" s="112">
        <v>28.17</v>
      </c>
      <c r="J86" s="184">
        <f t="shared" si="4"/>
        <v>8.7299999999999997E-4</v>
      </c>
      <c r="K86" s="119">
        <v>1496.27</v>
      </c>
      <c r="L86" s="148"/>
      <c r="M86" s="184">
        <f t="shared" si="5"/>
        <v>2.8916912414055892E-5</v>
      </c>
      <c r="O86" s="118"/>
    </row>
    <row r="87" spans="2:15" x14ac:dyDescent="0.25">
      <c r="B87" s="107">
        <v>41261</v>
      </c>
      <c r="C87" s="108">
        <v>50558876.700000003</v>
      </c>
      <c r="D87" s="118">
        <v>3.1000000000000001E-5</v>
      </c>
      <c r="E87" s="119">
        <f t="shared" si="3"/>
        <v>1567.3251777000003</v>
      </c>
      <c r="F87" s="108"/>
      <c r="G87" s="108">
        <v>1598060.86</v>
      </c>
      <c r="H87" s="111">
        <v>3.1000000000000001E-5</v>
      </c>
      <c r="I87" s="112">
        <v>28.17</v>
      </c>
      <c r="J87" s="184">
        <f t="shared" si="4"/>
        <v>8.7299999999999997E-4</v>
      </c>
      <c r="K87" s="119">
        <v>1395.11</v>
      </c>
      <c r="L87" s="148"/>
      <c r="M87" s="184">
        <f t="shared" si="5"/>
        <v>2.7593769700979133E-5</v>
      </c>
      <c r="O87" s="118"/>
    </row>
    <row r="88" spans="2:15" x14ac:dyDescent="0.25">
      <c r="B88" s="107">
        <v>41262</v>
      </c>
      <c r="C88" s="108">
        <v>50103355.450000003</v>
      </c>
      <c r="D88" s="118">
        <v>3.1000000000000001E-5</v>
      </c>
      <c r="E88" s="119">
        <f t="shared" si="3"/>
        <v>1553.2040189500001</v>
      </c>
      <c r="F88" s="108"/>
      <c r="G88" s="108">
        <v>1604046.82</v>
      </c>
      <c r="H88" s="111">
        <v>3.1000000000000001E-5</v>
      </c>
      <c r="I88" s="112">
        <v>28.17</v>
      </c>
      <c r="J88" s="184">
        <f t="shared" si="4"/>
        <v>8.7299999999999997E-4</v>
      </c>
      <c r="K88" s="119">
        <v>1400.33</v>
      </c>
      <c r="L88" s="148"/>
      <c r="M88" s="184">
        <f t="shared" si="5"/>
        <v>2.7948826728729601E-5</v>
      </c>
      <c r="O88" s="118"/>
    </row>
    <row r="89" spans="2:15" x14ac:dyDescent="0.25">
      <c r="B89" s="107">
        <v>41263</v>
      </c>
      <c r="C89" s="108">
        <v>50051510.420000002</v>
      </c>
      <c r="D89" s="118">
        <v>3.1000000000000001E-5</v>
      </c>
      <c r="E89" s="119">
        <f t="shared" si="3"/>
        <v>1551.5968230200001</v>
      </c>
      <c r="F89" s="108"/>
      <c r="G89" s="108">
        <v>1386553.6</v>
      </c>
      <c r="H89" s="111">
        <v>3.1000000000000001E-5</v>
      </c>
      <c r="I89" s="112">
        <v>28.17</v>
      </c>
      <c r="J89" s="184">
        <f t="shared" si="4"/>
        <v>8.7299999999999997E-4</v>
      </c>
      <c r="K89" s="119">
        <v>1210.46</v>
      </c>
      <c r="L89" s="148"/>
      <c r="M89" s="184">
        <f t="shared" si="5"/>
        <v>2.4184285146294293E-5</v>
      </c>
      <c r="O89" s="118"/>
    </row>
    <row r="90" spans="2:15" x14ac:dyDescent="0.25">
      <c r="B90" s="107">
        <v>41264</v>
      </c>
      <c r="C90" s="108">
        <v>46015941.960000001</v>
      </c>
      <c r="D90" s="118">
        <v>3.1000000000000001E-5</v>
      </c>
      <c r="E90" s="119">
        <f t="shared" si="3"/>
        <v>1426.49420076</v>
      </c>
      <c r="F90" s="108"/>
      <c r="G90" s="108">
        <v>1629288.54</v>
      </c>
      <c r="H90" s="111">
        <v>3.1000000000000001E-5</v>
      </c>
      <c r="I90" s="112">
        <v>28.17</v>
      </c>
      <c r="J90" s="184">
        <f t="shared" si="4"/>
        <v>8.7299999999999997E-4</v>
      </c>
      <c r="K90" s="119">
        <v>1422.37</v>
      </c>
      <c r="L90" s="148"/>
      <c r="M90" s="184">
        <f t="shared" si="5"/>
        <v>3.0910374522734203E-5</v>
      </c>
      <c r="O90" s="118"/>
    </row>
    <row r="91" spans="2:15" x14ac:dyDescent="0.25">
      <c r="B91" s="107">
        <v>41265</v>
      </c>
      <c r="C91" s="108">
        <v>46015941.960000001</v>
      </c>
      <c r="D91" s="118">
        <v>3.1000000000000001E-5</v>
      </c>
      <c r="E91" s="119">
        <f t="shared" si="3"/>
        <v>1426.49420076</v>
      </c>
      <c r="F91" s="108"/>
      <c r="G91" s="108">
        <v>0</v>
      </c>
      <c r="H91" s="111">
        <v>3.1000000000000001E-5</v>
      </c>
      <c r="I91" s="112">
        <v>28.17</v>
      </c>
      <c r="J91" s="184">
        <f t="shared" si="4"/>
        <v>0</v>
      </c>
      <c r="K91" s="119">
        <v>0</v>
      </c>
      <c r="L91" s="148"/>
      <c r="M91" s="184">
        <f t="shared" si="5"/>
        <v>0</v>
      </c>
      <c r="O91" s="118"/>
    </row>
    <row r="92" spans="2:15" x14ac:dyDescent="0.25">
      <c r="B92" s="107">
        <v>41266</v>
      </c>
      <c r="C92" s="108">
        <v>46015941.960000001</v>
      </c>
      <c r="D92" s="118">
        <v>3.1000000000000001E-5</v>
      </c>
      <c r="E92" s="119">
        <f t="shared" si="3"/>
        <v>1426.49420076</v>
      </c>
      <c r="F92" s="108"/>
      <c r="G92" s="108">
        <v>0</v>
      </c>
      <c r="H92" s="111">
        <v>3.1000000000000001E-5</v>
      </c>
      <c r="I92" s="112">
        <v>28.17</v>
      </c>
      <c r="J92" s="184">
        <f t="shared" si="4"/>
        <v>0</v>
      </c>
      <c r="K92" s="119">
        <v>0</v>
      </c>
      <c r="L92" s="148"/>
      <c r="M92" s="184">
        <f t="shared" si="5"/>
        <v>0</v>
      </c>
      <c r="O92" s="118"/>
    </row>
    <row r="93" spans="2:15" x14ac:dyDescent="0.25">
      <c r="B93" s="107">
        <v>41267</v>
      </c>
      <c r="C93" s="108">
        <v>46015941.960000001</v>
      </c>
      <c r="D93" s="118">
        <v>3.1000000000000001E-5</v>
      </c>
      <c r="E93" s="119">
        <f t="shared" si="3"/>
        <v>1426.49420076</v>
      </c>
      <c r="F93" s="108"/>
      <c r="G93" s="108">
        <v>0</v>
      </c>
      <c r="H93" s="111">
        <v>3.1000000000000001E-5</v>
      </c>
      <c r="I93" s="112">
        <v>28.17</v>
      </c>
      <c r="J93" s="184">
        <f t="shared" si="4"/>
        <v>0</v>
      </c>
      <c r="K93" s="119">
        <v>0</v>
      </c>
      <c r="L93" s="148"/>
      <c r="M93" s="184">
        <f t="shared" si="5"/>
        <v>0</v>
      </c>
      <c r="O93" s="118"/>
    </row>
    <row r="94" spans="2:15" x14ac:dyDescent="0.25">
      <c r="B94" s="107">
        <v>41268</v>
      </c>
      <c r="C94" s="108">
        <v>46015941.960000001</v>
      </c>
      <c r="D94" s="118">
        <v>3.1000000000000001E-5</v>
      </c>
      <c r="E94" s="119">
        <f t="shared" si="3"/>
        <v>1426.49420076</v>
      </c>
      <c r="F94" s="108"/>
      <c r="G94" s="108">
        <v>0</v>
      </c>
      <c r="H94" s="111">
        <v>3.1000000000000001E-5</v>
      </c>
      <c r="I94" s="112">
        <v>28.17</v>
      </c>
      <c r="J94" s="184">
        <f t="shared" si="4"/>
        <v>0</v>
      </c>
      <c r="K94" s="119">
        <v>0</v>
      </c>
      <c r="L94" s="148"/>
      <c r="M94" s="184">
        <f t="shared" si="5"/>
        <v>0</v>
      </c>
      <c r="O94" s="118"/>
    </row>
    <row r="95" spans="2:15" x14ac:dyDescent="0.25">
      <c r="B95" s="107">
        <v>41269</v>
      </c>
      <c r="C95" s="108">
        <v>45507717.75</v>
      </c>
      <c r="D95" s="118">
        <v>3.1000000000000001E-5</v>
      </c>
      <c r="E95" s="119">
        <f t="shared" si="3"/>
        <v>1410.7392502500002</v>
      </c>
      <c r="F95" s="108"/>
      <c r="G95" s="108">
        <v>1922307.83</v>
      </c>
      <c r="H95" s="111">
        <v>3.1000000000000001E-5</v>
      </c>
      <c r="I95" s="112">
        <v>28.17</v>
      </c>
      <c r="J95" s="184">
        <f t="shared" si="4"/>
        <v>8.7299999999999997E-4</v>
      </c>
      <c r="K95" s="119">
        <v>1678.17</v>
      </c>
      <c r="L95" s="148"/>
      <c r="M95" s="184">
        <f t="shared" si="5"/>
        <v>3.6876602101189752E-5</v>
      </c>
      <c r="O95" s="118"/>
    </row>
    <row r="96" spans="2:15" x14ac:dyDescent="0.25">
      <c r="B96" s="107">
        <v>41270</v>
      </c>
      <c r="C96" s="108">
        <v>45192492.93</v>
      </c>
      <c r="D96" s="118">
        <v>3.1000000000000001E-5</v>
      </c>
      <c r="E96" s="119">
        <f t="shared" si="3"/>
        <v>1400.9672808300002</v>
      </c>
      <c r="F96" s="108"/>
      <c r="G96" s="108">
        <v>2284579.7999999998</v>
      </c>
      <c r="H96" s="111">
        <v>3.1000000000000001E-5</v>
      </c>
      <c r="I96" s="112">
        <v>28.17</v>
      </c>
      <c r="J96" s="184">
        <f t="shared" si="4"/>
        <v>8.7299999999999997E-4</v>
      </c>
      <c r="K96" s="119">
        <v>1994.44</v>
      </c>
      <c r="L96" s="148"/>
      <c r="M96" s="184">
        <f t="shared" si="5"/>
        <v>4.4132108469635601E-5</v>
      </c>
      <c r="O96" s="118"/>
    </row>
    <row r="97" spans="2:15" x14ac:dyDescent="0.25">
      <c r="B97" s="107">
        <v>41271</v>
      </c>
      <c r="C97" s="108">
        <v>44913627.659999996</v>
      </c>
      <c r="D97" s="118">
        <v>3.1000000000000001E-5</v>
      </c>
      <c r="E97" s="119">
        <f t="shared" si="3"/>
        <v>1392.3224574599999</v>
      </c>
      <c r="F97" s="108"/>
      <c r="G97" s="108">
        <v>2352719.39</v>
      </c>
      <c r="H97" s="111">
        <v>3.1000000000000001E-5</v>
      </c>
      <c r="I97" s="112">
        <v>28.17</v>
      </c>
      <c r="J97" s="184">
        <f t="shared" si="4"/>
        <v>8.7299999999999997E-4</v>
      </c>
      <c r="K97" s="119">
        <v>2053.92</v>
      </c>
      <c r="L97" s="148"/>
      <c r="M97" s="184">
        <f t="shared" si="5"/>
        <v>4.5730441004417416E-5</v>
      </c>
      <c r="O97" s="118"/>
    </row>
    <row r="98" spans="2:15" x14ac:dyDescent="0.25">
      <c r="B98" s="107">
        <v>41272</v>
      </c>
      <c r="C98" s="108">
        <v>44913627.659999996</v>
      </c>
      <c r="D98" s="118">
        <v>3.1000000000000001E-5</v>
      </c>
      <c r="E98" s="119">
        <f t="shared" si="3"/>
        <v>1392.3224574599999</v>
      </c>
      <c r="F98" s="108"/>
      <c r="G98" s="108">
        <v>0</v>
      </c>
      <c r="H98" s="111">
        <v>3.1000000000000001E-5</v>
      </c>
      <c r="I98" s="112">
        <v>28.17</v>
      </c>
      <c r="J98" s="184">
        <f t="shared" si="4"/>
        <v>0</v>
      </c>
      <c r="K98" s="119">
        <v>0</v>
      </c>
      <c r="L98" s="148"/>
      <c r="M98" s="184">
        <f t="shared" si="5"/>
        <v>0</v>
      </c>
      <c r="O98" s="118"/>
    </row>
    <row r="99" spans="2:15" x14ac:dyDescent="0.25">
      <c r="B99" s="107">
        <v>41273</v>
      </c>
      <c r="C99" s="108">
        <v>44913627.659999996</v>
      </c>
      <c r="D99" s="118">
        <v>3.1000000000000001E-5</v>
      </c>
      <c r="E99" s="119">
        <f t="shared" si="3"/>
        <v>1392.3224574599999</v>
      </c>
      <c r="F99" s="108"/>
      <c r="G99" s="108">
        <v>0</v>
      </c>
      <c r="H99" s="111">
        <v>3.1000000000000001E-5</v>
      </c>
      <c r="I99" s="112">
        <v>28.17</v>
      </c>
      <c r="J99" s="184">
        <f t="shared" si="4"/>
        <v>0</v>
      </c>
      <c r="K99" s="119">
        <v>0</v>
      </c>
      <c r="L99" s="148"/>
      <c r="M99" s="184">
        <f t="shared" si="5"/>
        <v>0</v>
      </c>
      <c r="O99" s="118"/>
    </row>
    <row r="100" spans="2:15" x14ac:dyDescent="0.25">
      <c r="B100" s="107">
        <v>41274</v>
      </c>
      <c r="C100" s="108">
        <v>44771406.219999999</v>
      </c>
      <c r="D100" s="118">
        <v>3.1000000000000001E-5</v>
      </c>
      <c r="E100" s="119">
        <f t="shared" si="3"/>
        <v>1387.9135928200001</v>
      </c>
      <c r="F100" s="108"/>
      <c r="G100" s="108">
        <v>1722959.15</v>
      </c>
      <c r="H100" s="111">
        <v>3.1000000000000001E-5</v>
      </c>
      <c r="I100" s="112">
        <v>28.17</v>
      </c>
      <c r="J100" s="184">
        <f t="shared" si="4"/>
        <v>8.7299999999999997E-4</v>
      </c>
      <c r="K100" s="119">
        <v>1504.14</v>
      </c>
      <c r="L100" s="148"/>
      <c r="M100" s="184">
        <f t="shared" si="5"/>
        <v>3.3595996351083566E-5</v>
      </c>
      <c r="O100" s="118"/>
    </row>
    <row r="101" spans="2:15" s="148" customFormat="1" x14ac:dyDescent="0.25">
      <c r="B101" s="107">
        <v>41275</v>
      </c>
      <c r="C101" s="108">
        <v>44771406.219999999</v>
      </c>
      <c r="D101" s="118">
        <v>3.1000000000000001E-5</v>
      </c>
      <c r="E101" s="119">
        <f t="shared" si="3"/>
        <v>1387.9135928200001</v>
      </c>
      <c r="F101" s="108"/>
      <c r="G101" s="108">
        <v>0</v>
      </c>
      <c r="H101" s="111">
        <v>3.1000000000000001E-5</v>
      </c>
      <c r="I101" s="112">
        <v>28.17</v>
      </c>
      <c r="J101" s="184">
        <f t="shared" si="4"/>
        <v>0</v>
      </c>
      <c r="K101" s="119">
        <v>0</v>
      </c>
      <c r="M101" s="184">
        <f t="shared" si="5"/>
        <v>0</v>
      </c>
      <c r="O101" s="118"/>
    </row>
    <row r="102" spans="2:15" s="148" customFormat="1" x14ac:dyDescent="0.25">
      <c r="B102" s="107">
        <v>41276</v>
      </c>
      <c r="C102" s="108">
        <v>45659786.060000002</v>
      </c>
      <c r="D102" s="118">
        <v>3.1000000000000001E-5</v>
      </c>
      <c r="E102" s="119">
        <f t="shared" si="3"/>
        <v>1415.4533678600001</v>
      </c>
      <c r="F102" s="108"/>
      <c r="G102" s="108">
        <v>2879895.37</v>
      </c>
      <c r="H102" s="111">
        <v>3.1000000000000001E-5</v>
      </c>
      <c r="I102" s="112">
        <v>28.17</v>
      </c>
      <c r="J102" s="184">
        <f t="shared" si="4"/>
        <v>8.7299999999999997E-4</v>
      </c>
      <c r="K102" s="119">
        <v>2514.15</v>
      </c>
      <c r="M102" s="184">
        <f t="shared" si="5"/>
        <v>5.5062675867474267E-5</v>
      </c>
      <c r="O102" s="118"/>
    </row>
    <row r="103" spans="2:15" s="148" customFormat="1" x14ac:dyDescent="0.25">
      <c r="B103" s="107">
        <v>41277</v>
      </c>
      <c r="C103" s="108">
        <v>45929938.049999997</v>
      </c>
      <c r="D103" s="118">
        <v>3.1000000000000001E-5</v>
      </c>
      <c r="E103" s="119">
        <f t="shared" si="3"/>
        <v>1423.82807955</v>
      </c>
      <c r="F103" s="108"/>
      <c r="G103" s="108">
        <v>1895111.04</v>
      </c>
      <c r="H103" s="111">
        <v>3.1000000000000001E-5</v>
      </c>
      <c r="I103" s="112">
        <v>28.17</v>
      </c>
      <c r="J103" s="184">
        <f t="shared" si="4"/>
        <v>8.7299999999999997E-4</v>
      </c>
      <c r="K103" s="119">
        <v>1654.43</v>
      </c>
      <c r="M103" s="184">
        <f t="shared" si="5"/>
        <v>3.6020732233493624E-5</v>
      </c>
      <c r="O103" s="118"/>
    </row>
    <row r="104" spans="2:15" s="148" customFormat="1" x14ac:dyDescent="0.25">
      <c r="B104" s="107">
        <v>41278</v>
      </c>
      <c r="C104" s="108">
        <v>47268013.840000004</v>
      </c>
      <c r="D104" s="118">
        <v>3.1000000000000001E-5</v>
      </c>
      <c r="E104" s="119">
        <f t="shared" si="3"/>
        <v>1465.3084290400002</v>
      </c>
      <c r="F104" s="108"/>
      <c r="G104" s="108">
        <v>3359957.36</v>
      </c>
      <c r="H104" s="111">
        <v>3.1000000000000001E-5</v>
      </c>
      <c r="I104" s="112">
        <v>28.17</v>
      </c>
      <c r="J104" s="184">
        <f t="shared" si="4"/>
        <v>8.7299999999999997E-4</v>
      </c>
      <c r="K104" s="119">
        <v>2933.24</v>
      </c>
      <c r="M104" s="184">
        <f t="shared" si="5"/>
        <v>6.2055495073875519E-5</v>
      </c>
      <c r="O104" s="118"/>
    </row>
    <row r="105" spans="2:15" s="148" customFormat="1" x14ac:dyDescent="0.25">
      <c r="B105" s="107">
        <v>41279</v>
      </c>
      <c r="C105" s="108">
        <v>47268013.840000004</v>
      </c>
      <c r="D105" s="118">
        <v>3.1000000000000001E-5</v>
      </c>
      <c r="E105" s="119">
        <f t="shared" si="3"/>
        <v>1465.3084290400002</v>
      </c>
      <c r="F105" s="108"/>
      <c r="G105" s="108">
        <v>0</v>
      </c>
      <c r="H105" s="111">
        <v>3.1000000000000001E-5</v>
      </c>
      <c r="I105" s="112">
        <v>28.17</v>
      </c>
      <c r="J105" s="184">
        <f t="shared" si="4"/>
        <v>0</v>
      </c>
      <c r="K105" s="119">
        <v>0</v>
      </c>
      <c r="M105" s="184">
        <f t="shared" si="5"/>
        <v>0</v>
      </c>
      <c r="O105" s="118"/>
    </row>
    <row r="106" spans="2:15" s="148" customFormat="1" x14ac:dyDescent="0.25">
      <c r="B106" s="107">
        <v>41280</v>
      </c>
      <c r="C106" s="108">
        <v>47268013.840000004</v>
      </c>
      <c r="D106" s="118">
        <v>3.1000000000000001E-5</v>
      </c>
      <c r="E106" s="119">
        <f t="shared" si="3"/>
        <v>1465.3084290400002</v>
      </c>
      <c r="F106" s="108"/>
      <c r="G106" s="108">
        <v>0</v>
      </c>
      <c r="H106" s="111">
        <v>3.1000000000000001E-5</v>
      </c>
      <c r="I106" s="112">
        <v>28.17</v>
      </c>
      <c r="J106" s="184">
        <f t="shared" si="4"/>
        <v>0</v>
      </c>
      <c r="K106" s="119">
        <v>0</v>
      </c>
      <c r="M106" s="184">
        <f t="shared" si="5"/>
        <v>0</v>
      </c>
      <c r="O106" s="118"/>
    </row>
    <row r="107" spans="2:15" s="148" customFormat="1" x14ac:dyDescent="0.25">
      <c r="B107" s="107">
        <v>41281</v>
      </c>
      <c r="C107" s="108">
        <v>51212168.539999999</v>
      </c>
      <c r="D107" s="118">
        <v>3.1000000000000001E-5</v>
      </c>
      <c r="E107" s="119">
        <f t="shared" si="3"/>
        <v>1587.57722474</v>
      </c>
      <c r="F107" s="108"/>
      <c r="G107" s="108">
        <v>5783011.8399999999</v>
      </c>
      <c r="H107" s="111">
        <v>3.1000000000000001E-5</v>
      </c>
      <c r="I107" s="112">
        <v>28.17</v>
      </c>
      <c r="J107" s="184">
        <f t="shared" si="4"/>
        <v>8.7299999999999997E-4</v>
      </c>
      <c r="K107" s="119">
        <v>5048.57</v>
      </c>
      <c r="M107" s="184">
        <f t="shared" si="5"/>
        <v>9.8581453274269014E-5</v>
      </c>
      <c r="O107" s="118"/>
    </row>
    <row r="108" spans="2:15" s="148" customFormat="1" x14ac:dyDescent="0.25">
      <c r="B108" s="107">
        <v>41282</v>
      </c>
      <c r="C108" s="108">
        <v>49251646.549999997</v>
      </c>
      <c r="D108" s="118">
        <v>3.1000000000000001E-5</v>
      </c>
      <c r="E108" s="119">
        <f t="shared" si="3"/>
        <v>1526.8010430499999</v>
      </c>
      <c r="F108" s="108"/>
      <c r="G108" s="108">
        <v>2061103.34</v>
      </c>
      <c r="H108" s="111">
        <v>3.1000000000000001E-5</v>
      </c>
      <c r="I108" s="112">
        <v>33.99</v>
      </c>
      <c r="J108" s="184">
        <f t="shared" si="4"/>
        <v>1.054E-3</v>
      </c>
      <c r="K108" s="119">
        <v>2172.4</v>
      </c>
      <c r="M108" s="184">
        <f t="shared" si="5"/>
        <v>4.4108170024216181E-5</v>
      </c>
      <c r="O108" s="118"/>
    </row>
    <row r="109" spans="2:15" s="148" customFormat="1" x14ac:dyDescent="0.25">
      <c r="B109" s="107">
        <v>41283</v>
      </c>
      <c r="C109" s="108">
        <v>49261326.950000003</v>
      </c>
      <c r="D109" s="118">
        <v>3.1000000000000001E-5</v>
      </c>
      <c r="E109" s="119">
        <f t="shared" si="3"/>
        <v>1527.1011354500001</v>
      </c>
      <c r="F109" s="108"/>
      <c r="G109" s="108">
        <v>1953087.83</v>
      </c>
      <c r="H109" s="111">
        <v>3.1000000000000001E-5</v>
      </c>
      <c r="I109" s="112">
        <v>33.99</v>
      </c>
      <c r="J109" s="184">
        <f t="shared" si="4"/>
        <v>1.054E-3</v>
      </c>
      <c r="K109" s="119">
        <v>2058.5500000000002</v>
      </c>
      <c r="M109" s="184">
        <f t="shared" si="5"/>
        <v>4.1788358687321151E-5</v>
      </c>
      <c r="O109" s="118"/>
    </row>
    <row r="110" spans="2:15" s="148" customFormat="1" x14ac:dyDescent="0.25">
      <c r="B110" s="107">
        <v>41284</v>
      </c>
      <c r="C110" s="108">
        <v>51298526.130000003</v>
      </c>
      <c r="D110" s="118">
        <v>3.1000000000000001E-5</v>
      </c>
      <c r="E110" s="119">
        <f t="shared" si="3"/>
        <v>1590.2543100300002</v>
      </c>
      <c r="F110" s="108"/>
      <c r="G110" s="108">
        <v>3101455.32</v>
      </c>
      <c r="H110" s="111">
        <v>3.1000000000000001E-5</v>
      </c>
      <c r="I110" s="112">
        <v>33.99</v>
      </c>
      <c r="J110" s="184">
        <f t="shared" si="4"/>
        <v>1.054E-3</v>
      </c>
      <c r="K110" s="119">
        <v>3268.93</v>
      </c>
      <c r="M110" s="184">
        <f t="shared" si="5"/>
        <v>6.3723663165602917E-5</v>
      </c>
      <c r="O110" s="118"/>
    </row>
    <row r="111" spans="2:15" s="148" customFormat="1" x14ac:dyDescent="0.25">
      <c r="B111" s="107">
        <v>41285</v>
      </c>
      <c r="C111" s="108">
        <v>51580532.689999998</v>
      </c>
      <c r="D111" s="118">
        <v>3.1000000000000001E-5</v>
      </c>
      <c r="E111" s="119">
        <f t="shared" si="3"/>
        <v>1598.99651339</v>
      </c>
      <c r="F111" s="108"/>
      <c r="G111" s="108">
        <v>2578118.94</v>
      </c>
      <c r="H111" s="111">
        <v>3.1000000000000001E-5</v>
      </c>
      <c r="I111" s="112">
        <v>33.99</v>
      </c>
      <c r="J111" s="184">
        <f t="shared" si="4"/>
        <v>1.054E-3</v>
      </c>
      <c r="K111" s="119">
        <v>2717.34</v>
      </c>
      <c r="M111" s="184">
        <f t="shared" si="5"/>
        <v>5.2681503239434661E-5</v>
      </c>
      <c r="O111" s="118"/>
    </row>
    <row r="112" spans="2:15" s="148" customFormat="1" x14ac:dyDescent="0.25">
      <c r="B112" s="107">
        <v>41286</v>
      </c>
      <c r="C112" s="108">
        <v>51580532.689999998</v>
      </c>
      <c r="D112" s="118">
        <v>3.1000000000000001E-5</v>
      </c>
      <c r="E112" s="119">
        <f t="shared" si="3"/>
        <v>1598.99651339</v>
      </c>
      <c r="F112" s="108"/>
      <c r="G112" s="108">
        <v>0</v>
      </c>
      <c r="H112" s="111">
        <v>3.1000000000000001E-5</v>
      </c>
      <c r="I112" s="112">
        <v>33.99</v>
      </c>
      <c r="J112" s="184">
        <f t="shared" si="4"/>
        <v>0</v>
      </c>
      <c r="K112" s="119">
        <v>0</v>
      </c>
      <c r="M112" s="184">
        <f t="shared" si="5"/>
        <v>0</v>
      </c>
      <c r="O112" s="118"/>
    </row>
    <row r="113" spans="2:15" s="148" customFormat="1" x14ac:dyDescent="0.25">
      <c r="B113" s="107">
        <v>41287</v>
      </c>
      <c r="C113" s="108">
        <v>51580532.689999998</v>
      </c>
      <c r="D113" s="118">
        <v>3.1000000000000001E-5</v>
      </c>
      <c r="E113" s="119">
        <f t="shared" si="3"/>
        <v>1598.99651339</v>
      </c>
      <c r="F113" s="108"/>
      <c r="G113" s="108">
        <v>0</v>
      </c>
      <c r="H113" s="111">
        <v>3.1000000000000001E-5</v>
      </c>
      <c r="I113" s="112">
        <v>33.99</v>
      </c>
      <c r="J113" s="184">
        <f t="shared" si="4"/>
        <v>0</v>
      </c>
      <c r="K113" s="119">
        <v>0</v>
      </c>
      <c r="M113" s="184">
        <f t="shared" si="5"/>
        <v>0</v>
      </c>
      <c r="O113" s="118"/>
    </row>
    <row r="114" spans="2:15" s="148" customFormat="1" x14ac:dyDescent="0.25">
      <c r="B114" s="107">
        <v>41288</v>
      </c>
      <c r="C114" s="108">
        <v>52030903.829999998</v>
      </c>
      <c r="D114" s="118">
        <v>3.1000000000000001E-5</v>
      </c>
      <c r="E114" s="119">
        <f t="shared" si="3"/>
        <v>1612.95801873</v>
      </c>
      <c r="F114" s="108"/>
      <c r="G114" s="108">
        <v>1904512.17</v>
      </c>
      <c r="H114" s="111">
        <v>3.1000000000000001E-5</v>
      </c>
      <c r="I114" s="112">
        <v>33.99</v>
      </c>
      <c r="J114" s="184">
        <f t="shared" si="4"/>
        <v>1.054E-3</v>
      </c>
      <c r="K114" s="119">
        <v>2007.36</v>
      </c>
      <c r="M114" s="184">
        <f t="shared" si="5"/>
        <v>3.8580148570138722E-5</v>
      </c>
      <c r="O114" s="118"/>
    </row>
    <row r="115" spans="2:15" s="148" customFormat="1" x14ac:dyDescent="0.25">
      <c r="B115" s="107">
        <v>41289</v>
      </c>
      <c r="C115" s="108">
        <v>51215592.890000001</v>
      </c>
      <c r="D115" s="118">
        <v>3.1000000000000001E-5</v>
      </c>
      <c r="E115" s="119">
        <f t="shared" si="3"/>
        <v>1587.6833795900002</v>
      </c>
      <c r="F115" s="108"/>
      <c r="G115" s="108">
        <v>1916231.16</v>
      </c>
      <c r="H115" s="111">
        <v>3.1000000000000001E-5</v>
      </c>
      <c r="I115" s="112">
        <v>33.99</v>
      </c>
      <c r="J115" s="184">
        <f t="shared" si="4"/>
        <v>1.054E-3</v>
      </c>
      <c r="K115" s="119">
        <v>2019.71</v>
      </c>
      <c r="M115" s="184">
        <f t="shared" si="5"/>
        <v>3.9435450924836497E-5</v>
      </c>
      <c r="O115" s="118"/>
    </row>
    <row r="116" spans="2:15" s="148" customFormat="1" x14ac:dyDescent="0.25">
      <c r="B116" s="107">
        <v>41290</v>
      </c>
      <c r="C116" s="108">
        <v>51917736.259999998</v>
      </c>
      <c r="D116" s="118">
        <v>3.1000000000000001E-5</v>
      </c>
      <c r="E116" s="119">
        <f t="shared" si="3"/>
        <v>1609.4498240600001</v>
      </c>
      <c r="F116" s="108"/>
      <c r="G116" s="108">
        <v>2855540.05</v>
      </c>
      <c r="H116" s="111">
        <v>3.1000000000000001E-5</v>
      </c>
      <c r="I116" s="112">
        <v>33.99</v>
      </c>
      <c r="J116" s="184">
        <f t="shared" si="4"/>
        <v>1.054E-3</v>
      </c>
      <c r="K116" s="119">
        <v>3009.74</v>
      </c>
      <c r="M116" s="184">
        <f t="shared" si="5"/>
        <v>5.7971325732066887E-5</v>
      </c>
      <c r="O116" s="118"/>
    </row>
    <row r="117" spans="2:15" s="148" customFormat="1" x14ac:dyDescent="0.25">
      <c r="B117" s="107">
        <v>41291</v>
      </c>
      <c r="C117" s="108">
        <v>48684011.950000003</v>
      </c>
      <c r="D117" s="118">
        <v>3.1000000000000001E-5</v>
      </c>
      <c r="E117" s="119">
        <f t="shared" si="3"/>
        <v>1509.2043704500002</v>
      </c>
      <c r="F117" s="108"/>
      <c r="G117" s="108">
        <v>1833015.99</v>
      </c>
      <c r="H117" s="111">
        <v>3.1000000000000001E-5</v>
      </c>
      <c r="I117" s="112">
        <v>33.99</v>
      </c>
      <c r="J117" s="184">
        <f t="shared" si="4"/>
        <v>1.054E-3</v>
      </c>
      <c r="K117" s="119">
        <v>1932</v>
      </c>
      <c r="M117" s="184">
        <f t="shared" si="5"/>
        <v>3.9684486191980733E-5</v>
      </c>
      <c r="O117" s="118"/>
    </row>
    <row r="118" spans="2:15" s="148" customFormat="1" x14ac:dyDescent="0.25">
      <c r="B118" s="107">
        <v>41292</v>
      </c>
      <c r="C118" s="108">
        <v>48527415.210000001</v>
      </c>
      <c r="D118" s="118">
        <v>3.1000000000000001E-5</v>
      </c>
      <c r="E118" s="119">
        <f t="shared" si="3"/>
        <v>1504.3498715100002</v>
      </c>
      <c r="F118" s="108"/>
      <c r="G118" s="108">
        <v>1407480.84</v>
      </c>
      <c r="H118" s="111">
        <v>3.1000000000000001E-5</v>
      </c>
      <c r="I118" s="112">
        <v>33.99</v>
      </c>
      <c r="J118" s="184">
        <f t="shared" si="4"/>
        <v>1.054E-3</v>
      </c>
      <c r="K118" s="119">
        <v>1483.48</v>
      </c>
      <c r="M118" s="184">
        <f t="shared" si="5"/>
        <v>3.0569936469525798E-5</v>
      </c>
      <c r="O118" s="118"/>
    </row>
    <row r="119" spans="2:15" s="148" customFormat="1" x14ac:dyDescent="0.25">
      <c r="B119" s="107">
        <v>41293</v>
      </c>
      <c r="C119" s="108">
        <v>48527415.210000001</v>
      </c>
      <c r="D119" s="118">
        <v>3.1000000000000001E-5</v>
      </c>
      <c r="E119" s="119">
        <f t="shared" si="3"/>
        <v>1504.3498715100002</v>
      </c>
      <c r="F119" s="108"/>
      <c r="G119" s="108">
        <v>0</v>
      </c>
      <c r="H119" s="111">
        <v>3.1000000000000001E-5</v>
      </c>
      <c r="I119" s="112">
        <v>33.99</v>
      </c>
      <c r="J119" s="184">
        <f t="shared" si="4"/>
        <v>0</v>
      </c>
      <c r="K119" s="119">
        <v>0</v>
      </c>
      <c r="M119" s="184">
        <f t="shared" si="5"/>
        <v>0</v>
      </c>
      <c r="O119" s="118"/>
    </row>
    <row r="120" spans="2:15" s="148" customFormat="1" x14ac:dyDescent="0.25">
      <c r="B120" s="107">
        <v>41294</v>
      </c>
      <c r="C120" s="108">
        <v>48527415.210000001</v>
      </c>
      <c r="D120" s="118">
        <v>3.1000000000000001E-5</v>
      </c>
      <c r="E120" s="119">
        <f t="shared" si="3"/>
        <v>1504.3498715100002</v>
      </c>
      <c r="F120" s="108"/>
      <c r="G120" s="108">
        <v>0</v>
      </c>
      <c r="H120" s="111">
        <v>3.1000000000000001E-5</v>
      </c>
      <c r="I120" s="112">
        <v>33.99</v>
      </c>
      <c r="J120" s="184">
        <f t="shared" si="4"/>
        <v>0</v>
      </c>
      <c r="K120" s="119">
        <v>0</v>
      </c>
      <c r="M120" s="184">
        <f t="shared" si="5"/>
        <v>0</v>
      </c>
      <c r="O120" s="118"/>
    </row>
    <row r="121" spans="2:15" s="148" customFormat="1" x14ac:dyDescent="0.25">
      <c r="B121" s="107">
        <v>41295</v>
      </c>
      <c r="C121" s="108">
        <v>48057972.780000001</v>
      </c>
      <c r="D121" s="118">
        <v>3.1000000000000001E-5</v>
      </c>
      <c r="E121" s="119">
        <f t="shared" si="3"/>
        <v>1489.79715618</v>
      </c>
      <c r="F121" s="108"/>
      <c r="G121" s="108">
        <v>1625053.39</v>
      </c>
      <c r="H121" s="111">
        <v>3.1000000000000001E-5</v>
      </c>
      <c r="I121" s="112">
        <v>33.99</v>
      </c>
      <c r="J121" s="184">
        <f t="shared" si="4"/>
        <v>1.054E-3</v>
      </c>
      <c r="K121" s="119">
        <v>1712.81</v>
      </c>
      <c r="M121" s="184">
        <f t="shared" si="5"/>
        <v>3.564049627812869E-5</v>
      </c>
      <c r="O121" s="118"/>
    </row>
    <row r="122" spans="2:15" s="148" customFormat="1" x14ac:dyDescent="0.25">
      <c r="B122" s="107">
        <v>41296</v>
      </c>
      <c r="C122" s="108">
        <v>48222301.189999998</v>
      </c>
      <c r="D122" s="118">
        <v>3.1000000000000001E-5</v>
      </c>
      <c r="E122" s="119">
        <f t="shared" si="3"/>
        <v>1494.89133689</v>
      </c>
      <c r="F122" s="108"/>
      <c r="G122" s="108">
        <v>1583745.66</v>
      </c>
      <c r="H122" s="111">
        <v>3.1000000000000001E-5</v>
      </c>
      <c r="I122" s="112">
        <v>33.99</v>
      </c>
      <c r="J122" s="184">
        <f t="shared" si="4"/>
        <v>1.054E-3</v>
      </c>
      <c r="K122" s="119">
        <v>1669.27</v>
      </c>
      <c r="M122" s="184">
        <f t="shared" si="5"/>
        <v>3.4616141469958749E-5</v>
      </c>
      <c r="O122" s="118"/>
    </row>
    <row r="123" spans="2:15" s="148" customFormat="1" x14ac:dyDescent="0.25">
      <c r="B123" s="107">
        <v>41297</v>
      </c>
      <c r="C123" s="108">
        <v>46942718.5</v>
      </c>
      <c r="D123" s="118">
        <v>3.1000000000000001E-5</v>
      </c>
      <c r="E123" s="119">
        <f t="shared" si="3"/>
        <v>1455.2242735</v>
      </c>
      <c r="F123" s="108"/>
      <c r="G123" s="108">
        <v>1684222.41</v>
      </c>
      <c r="H123" s="111">
        <v>3.1000000000000001E-5</v>
      </c>
      <c r="I123" s="112">
        <v>33.99</v>
      </c>
      <c r="J123" s="184">
        <f t="shared" si="4"/>
        <v>1.054E-3</v>
      </c>
      <c r="K123" s="119">
        <v>1775.17</v>
      </c>
      <c r="M123" s="184">
        <f t="shared" si="5"/>
        <v>3.7815662507913766E-5</v>
      </c>
      <c r="O123" s="118"/>
    </row>
    <row r="124" spans="2:15" s="148" customFormat="1" x14ac:dyDescent="0.25">
      <c r="B124" s="107">
        <v>41298</v>
      </c>
      <c r="C124" s="108">
        <v>47502532.090000004</v>
      </c>
      <c r="D124" s="118">
        <v>3.1000000000000001E-5</v>
      </c>
      <c r="E124" s="119">
        <f t="shared" si="3"/>
        <v>1472.5784947900001</v>
      </c>
      <c r="F124" s="108"/>
      <c r="G124" s="108">
        <v>1645961.52</v>
      </c>
      <c r="H124" s="111">
        <v>3.1000000000000001E-5</v>
      </c>
      <c r="I124" s="112">
        <v>33.99</v>
      </c>
      <c r="J124" s="184">
        <f t="shared" si="4"/>
        <v>1.054E-3</v>
      </c>
      <c r="K124" s="119">
        <v>1734.84</v>
      </c>
      <c r="M124" s="184">
        <f t="shared" si="5"/>
        <v>3.6521000537678915E-5</v>
      </c>
      <c r="O124" s="118"/>
    </row>
    <row r="125" spans="2:15" s="148" customFormat="1" x14ac:dyDescent="0.25">
      <c r="B125" s="107">
        <v>41299</v>
      </c>
      <c r="C125" s="108">
        <v>47620853.909999996</v>
      </c>
      <c r="D125" s="118">
        <v>3.1000000000000001E-5</v>
      </c>
      <c r="E125" s="119">
        <f t="shared" si="3"/>
        <v>1476.24647121</v>
      </c>
      <c r="F125" s="108"/>
      <c r="G125" s="108">
        <v>1782667.87</v>
      </c>
      <c r="H125" s="111">
        <v>3.1000000000000001E-5</v>
      </c>
      <c r="I125" s="112">
        <v>33.99</v>
      </c>
      <c r="J125" s="184">
        <f t="shared" si="4"/>
        <v>1.054E-3</v>
      </c>
      <c r="K125" s="119">
        <v>1878.93</v>
      </c>
      <c r="M125" s="184">
        <f t="shared" si="5"/>
        <v>3.9456033349402832E-5</v>
      </c>
      <c r="O125" s="118"/>
    </row>
    <row r="126" spans="2:15" s="148" customFormat="1" x14ac:dyDescent="0.25">
      <c r="B126" s="107">
        <v>41300</v>
      </c>
      <c r="C126" s="108">
        <v>47620853.909999996</v>
      </c>
      <c r="D126" s="118">
        <v>3.1000000000000001E-5</v>
      </c>
      <c r="E126" s="119">
        <f t="shared" si="3"/>
        <v>1476.24647121</v>
      </c>
      <c r="F126" s="108"/>
      <c r="G126" s="108">
        <v>0</v>
      </c>
      <c r="H126" s="111">
        <v>3.1000000000000001E-5</v>
      </c>
      <c r="I126" s="112">
        <v>33.99</v>
      </c>
      <c r="J126" s="184">
        <f t="shared" si="4"/>
        <v>0</v>
      </c>
      <c r="K126" s="119">
        <v>0</v>
      </c>
      <c r="M126" s="184">
        <f t="shared" si="5"/>
        <v>0</v>
      </c>
      <c r="O126" s="118"/>
    </row>
    <row r="127" spans="2:15" s="148" customFormat="1" x14ac:dyDescent="0.25">
      <c r="B127" s="107">
        <v>41301</v>
      </c>
      <c r="C127" s="108">
        <v>47620853.909999996</v>
      </c>
      <c r="D127" s="118">
        <v>3.1000000000000001E-5</v>
      </c>
      <c r="E127" s="119">
        <f t="shared" si="3"/>
        <v>1476.24647121</v>
      </c>
      <c r="F127" s="108"/>
      <c r="G127" s="108">
        <v>0</v>
      </c>
      <c r="H127" s="111">
        <v>3.1000000000000001E-5</v>
      </c>
      <c r="I127" s="112">
        <v>33.99</v>
      </c>
      <c r="J127" s="184">
        <f t="shared" si="4"/>
        <v>0</v>
      </c>
      <c r="K127" s="119">
        <v>0</v>
      </c>
      <c r="M127" s="184">
        <f t="shared" si="5"/>
        <v>0</v>
      </c>
      <c r="O127" s="118"/>
    </row>
    <row r="128" spans="2:15" s="148" customFormat="1" x14ac:dyDescent="0.25">
      <c r="B128" s="107">
        <v>41302</v>
      </c>
      <c r="C128" s="108">
        <v>47293178.299999997</v>
      </c>
      <c r="D128" s="118">
        <v>3.1000000000000001E-5</v>
      </c>
      <c r="E128" s="119">
        <f t="shared" si="3"/>
        <v>1466.0885272999999</v>
      </c>
      <c r="F128" s="108"/>
      <c r="G128" s="108">
        <v>2082341.87</v>
      </c>
      <c r="H128" s="111">
        <v>3.1000000000000001E-5</v>
      </c>
      <c r="I128" s="112">
        <v>33.99</v>
      </c>
      <c r="J128" s="184">
        <f t="shared" si="4"/>
        <v>1.054E-3</v>
      </c>
      <c r="K128" s="119">
        <v>2194.79</v>
      </c>
      <c r="M128" s="184">
        <f t="shared" si="5"/>
        <v>4.6408172994370314E-5</v>
      </c>
      <c r="O128" s="118"/>
    </row>
    <row r="129" spans="2:15" s="148" customFormat="1" x14ac:dyDescent="0.25">
      <c r="B129" s="107">
        <v>41303</v>
      </c>
      <c r="C129" s="108">
        <v>46760416.18</v>
      </c>
      <c r="D129" s="118">
        <v>3.1000000000000001E-5</v>
      </c>
      <c r="E129" s="119">
        <f t="shared" si="3"/>
        <v>1449.57290158</v>
      </c>
      <c r="F129" s="108"/>
      <c r="G129" s="108">
        <v>1735626.52</v>
      </c>
      <c r="H129" s="111">
        <v>3.1000000000000001E-5</v>
      </c>
      <c r="I129" s="112">
        <v>33.99</v>
      </c>
      <c r="J129" s="184">
        <f t="shared" si="4"/>
        <v>1.054E-3</v>
      </c>
      <c r="K129" s="119">
        <v>1829.35</v>
      </c>
      <c r="M129" s="184">
        <f t="shared" si="5"/>
        <v>3.9121764719930683E-5</v>
      </c>
      <c r="O129" s="118"/>
    </row>
    <row r="130" spans="2:15" s="148" customFormat="1" x14ac:dyDescent="0.25">
      <c r="B130" s="107">
        <v>41304</v>
      </c>
      <c r="C130" s="108">
        <v>47449079.619999997</v>
      </c>
      <c r="D130" s="118">
        <v>3.0000000000000001E-5</v>
      </c>
      <c r="E130" s="119">
        <f t="shared" si="3"/>
        <v>1423.4723885999999</v>
      </c>
      <c r="F130" s="108"/>
      <c r="G130" s="108">
        <v>2425854.14</v>
      </c>
      <c r="H130" s="111">
        <v>3.0000000000000001E-5</v>
      </c>
      <c r="I130" s="112">
        <v>33.99</v>
      </c>
      <c r="J130" s="184">
        <f t="shared" si="4"/>
        <v>1.0200000000000001E-3</v>
      </c>
      <c r="K130" s="119">
        <v>2474.37</v>
      </c>
      <c r="M130" s="184">
        <f t="shared" si="5"/>
        <v>5.2147902969166169E-5</v>
      </c>
      <c r="O130" s="118"/>
    </row>
    <row r="131" spans="2:15" s="148" customFormat="1" x14ac:dyDescent="0.25">
      <c r="B131" s="107">
        <v>41305</v>
      </c>
      <c r="C131" s="108">
        <v>49477777.420000002</v>
      </c>
      <c r="D131" s="118">
        <v>3.0000000000000001E-5</v>
      </c>
      <c r="E131" s="119">
        <f t="shared" si="3"/>
        <v>1484.3333226000002</v>
      </c>
      <c r="F131" s="108"/>
      <c r="G131" s="108">
        <v>3388775.71</v>
      </c>
      <c r="H131" s="111">
        <v>3.0000000000000001E-5</v>
      </c>
      <c r="I131" s="112">
        <v>33.99</v>
      </c>
      <c r="J131" s="184">
        <f t="shared" si="4"/>
        <v>1.0200000000000001E-3</v>
      </c>
      <c r="K131" s="119">
        <v>3456.55</v>
      </c>
      <c r="M131" s="184">
        <f t="shared" si="5"/>
        <v>6.9860656242872921E-5</v>
      </c>
      <c r="O131" s="118"/>
    </row>
    <row r="132" spans="2:15" s="148" customFormat="1" x14ac:dyDescent="0.25">
      <c r="B132" s="107">
        <v>41306</v>
      </c>
      <c r="C132" s="108">
        <v>49737238.130000003</v>
      </c>
      <c r="D132" s="118">
        <v>3.0000000000000001E-5</v>
      </c>
      <c r="E132" s="119">
        <f t="shared" si="3"/>
        <v>1492.1171439000002</v>
      </c>
      <c r="F132" s="108"/>
      <c r="G132" s="108">
        <v>2170756.15</v>
      </c>
      <c r="H132" s="111">
        <v>3.0000000000000001E-5</v>
      </c>
      <c r="I132" s="112">
        <v>33.99</v>
      </c>
      <c r="J132" s="184">
        <f t="shared" si="4"/>
        <v>1.0200000000000001E-3</v>
      </c>
      <c r="K132" s="119">
        <v>2214.17</v>
      </c>
      <c r="M132" s="184">
        <f t="shared" si="5"/>
        <v>4.4517349238667907E-5</v>
      </c>
      <c r="O132" s="118"/>
    </row>
    <row r="133" spans="2:15" s="148" customFormat="1" x14ac:dyDescent="0.25">
      <c r="B133" s="107">
        <v>41307</v>
      </c>
      <c r="C133" s="108">
        <v>49737238.130000003</v>
      </c>
      <c r="D133" s="118">
        <v>3.0000000000000001E-5</v>
      </c>
      <c r="E133" s="119">
        <f t="shared" si="3"/>
        <v>1492.1171439000002</v>
      </c>
      <c r="F133" s="108"/>
      <c r="G133" s="108">
        <v>0</v>
      </c>
      <c r="H133" s="111">
        <v>3.0000000000000001E-5</v>
      </c>
      <c r="I133" s="112">
        <v>33.99</v>
      </c>
      <c r="J133" s="184">
        <f t="shared" si="4"/>
        <v>0</v>
      </c>
      <c r="K133" s="119">
        <v>0</v>
      </c>
      <c r="M133" s="184">
        <f t="shared" si="5"/>
        <v>0</v>
      </c>
      <c r="O133" s="118"/>
    </row>
    <row r="134" spans="2:15" s="148" customFormat="1" x14ac:dyDescent="0.25">
      <c r="B134" s="107">
        <v>41308</v>
      </c>
      <c r="C134" s="108">
        <v>49737238.130000003</v>
      </c>
      <c r="D134" s="118">
        <v>3.0000000000000001E-5</v>
      </c>
      <c r="E134" s="119">
        <f t="shared" si="3"/>
        <v>1492.1171439000002</v>
      </c>
      <c r="F134" s="108"/>
      <c r="G134" s="108">
        <v>0</v>
      </c>
      <c r="H134" s="111">
        <v>3.0000000000000001E-5</v>
      </c>
      <c r="I134" s="112">
        <v>33.99</v>
      </c>
      <c r="J134" s="184">
        <f t="shared" si="4"/>
        <v>0</v>
      </c>
      <c r="K134" s="119">
        <v>0</v>
      </c>
      <c r="M134" s="184">
        <f t="shared" si="5"/>
        <v>0</v>
      </c>
      <c r="O134" s="118"/>
    </row>
    <row r="135" spans="2:15" s="148" customFormat="1" x14ac:dyDescent="0.25">
      <c r="B135" s="107">
        <v>41309</v>
      </c>
      <c r="C135" s="108">
        <v>50989359.68</v>
      </c>
      <c r="D135" s="118">
        <v>3.0000000000000001E-5</v>
      </c>
      <c r="E135" s="119">
        <f t="shared" si="3"/>
        <v>1529.6807904</v>
      </c>
      <c r="F135" s="108"/>
      <c r="G135" s="108">
        <v>2503011.61</v>
      </c>
      <c r="H135" s="111">
        <v>3.0000000000000001E-5</v>
      </c>
      <c r="I135" s="112">
        <v>33.99</v>
      </c>
      <c r="J135" s="184">
        <f t="shared" si="4"/>
        <v>1.0200000000000001E-3</v>
      </c>
      <c r="K135" s="119">
        <v>2553.0700000000002</v>
      </c>
      <c r="M135" s="184">
        <f t="shared" si="5"/>
        <v>5.0070642503114487E-5</v>
      </c>
      <c r="O135" s="118"/>
    </row>
    <row r="136" spans="2:15" s="148" customFormat="1" x14ac:dyDescent="0.25">
      <c r="B136" s="107">
        <v>41310</v>
      </c>
      <c r="C136" s="108">
        <v>55348488.630000003</v>
      </c>
      <c r="D136" s="118">
        <v>3.0000000000000001E-5</v>
      </c>
      <c r="E136" s="119">
        <f t="shared" si="3"/>
        <v>1660.4546589000001</v>
      </c>
      <c r="F136" s="108"/>
      <c r="G136" s="108">
        <v>7944736.6500000004</v>
      </c>
      <c r="H136" s="111">
        <v>3.0000000000000001E-5</v>
      </c>
      <c r="I136" s="112">
        <v>33.99</v>
      </c>
      <c r="J136" s="184">
        <f t="shared" si="4"/>
        <v>1.0200000000000001E-3</v>
      </c>
      <c r="K136" s="119">
        <v>8103.63</v>
      </c>
      <c r="M136" s="184">
        <f t="shared" si="5"/>
        <v>1.4641104392519344E-4</v>
      </c>
      <c r="O136" s="118"/>
    </row>
    <row r="137" spans="2:15" s="148" customFormat="1" x14ac:dyDescent="0.25">
      <c r="B137" s="107">
        <v>41311</v>
      </c>
      <c r="C137" s="108">
        <v>55550101.409999996</v>
      </c>
      <c r="D137" s="118">
        <v>3.0000000000000001E-5</v>
      </c>
      <c r="E137" s="119">
        <f t="shared" ref="E137:E200" si="6">C137*D137</f>
        <v>1666.5030422999998</v>
      </c>
      <c r="F137" s="108"/>
      <c r="G137" s="108">
        <v>2113107.16</v>
      </c>
      <c r="H137" s="111">
        <v>3.0000000000000001E-5</v>
      </c>
      <c r="I137" s="112">
        <v>33.99</v>
      </c>
      <c r="J137" s="184">
        <f t="shared" ref="J137:J200" si="7">IF(K137&lt;&gt;0,ROUND(H137*I137,6),0)</f>
        <v>1.0200000000000001E-3</v>
      </c>
      <c r="K137" s="119">
        <v>2155.37</v>
      </c>
      <c r="M137" s="184">
        <f t="shared" ref="M137:M200" si="8">K137/C137</f>
        <v>3.8800469221321622E-5</v>
      </c>
      <c r="O137" s="118"/>
    </row>
    <row r="138" spans="2:15" s="148" customFormat="1" x14ac:dyDescent="0.25">
      <c r="B138" s="107">
        <v>41312</v>
      </c>
      <c r="C138" s="108">
        <v>56943820.259999998</v>
      </c>
      <c r="D138" s="118">
        <v>3.0000000000000001E-5</v>
      </c>
      <c r="E138" s="119">
        <f t="shared" si="6"/>
        <v>1708.3146078</v>
      </c>
      <c r="F138" s="108"/>
      <c r="G138" s="108">
        <v>3363287.44</v>
      </c>
      <c r="H138" s="111">
        <v>3.0000000000000001E-5</v>
      </c>
      <c r="I138" s="112">
        <v>29.29</v>
      </c>
      <c r="J138" s="184">
        <f t="shared" si="7"/>
        <v>8.7900000000000001E-4</v>
      </c>
      <c r="K138" s="119">
        <v>2956.33</v>
      </c>
      <c r="M138" s="184">
        <f t="shared" si="8"/>
        <v>5.1916608097273452E-5</v>
      </c>
      <c r="O138" s="118"/>
    </row>
    <row r="139" spans="2:15" s="148" customFormat="1" x14ac:dyDescent="0.25">
      <c r="B139" s="107">
        <v>41313</v>
      </c>
      <c r="C139" s="108">
        <v>57085582.310000002</v>
      </c>
      <c r="D139" s="118">
        <v>3.0000000000000001E-5</v>
      </c>
      <c r="E139" s="119">
        <f t="shared" si="6"/>
        <v>1712.5674693000001</v>
      </c>
      <c r="F139" s="108"/>
      <c r="G139" s="108">
        <v>2145137.04</v>
      </c>
      <c r="H139" s="111">
        <v>3.0000000000000001E-5</v>
      </c>
      <c r="I139" s="112">
        <v>29.29</v>
      </c>
      <c r="J139" s="184">
        <f t="shared" si="7"/>
        <v>8.7900000000000001E-4</v>
      </c>
      <c r="K139" s="119">
        <v>1885.58</v>
      </c>
      <c r="M139" s="184">
        <f t="shared" si="8"/>
        <v>3.3030757044054751E-5</v>
      </c>
      <c r="O139" s="118"/>
    </row>
    <row r="140" spans="2:15" s="148" customFormat="1" x14ac:dyDescent="0.25">
      <c r="B140" s="107">
        <v>41314</v>
      </c>
      <c r="C140" s="108">
        <v>57085582.310000002</v>
      </c>
      <c r="D140" s="118">
        <v>3.0000000000000001E-5</v>
      </c>
      <c r="E140" s="119">
        <f t="shared" si="6"/>
        <v>1712.5674693000001</v>
      </c>
      <c r="F140" s="108"/>
      <c r="G140" s="108">
        <v>0</v>
      </c>
      <c r="H140" s="111">
        <v>3.0000000000000001E-5</v>
      </c>
      <c r="I140" s="112">
        <v>29.29</v>
      </c>
      <c r="J140" s="184">
        <f t="shared" si="7"/>
        <v>0</v>
      </c>
      <c r="K140" s="119">
        <v>0</v>
      </c>
      <c r="M140" s="184">
        <f t="shared" si="8"/>
        <v>0</v>
      </c>
      <c r="O140" s="118"/>
    </row>
    <row r="141" spans="2:15" s="148" customFormat="1" x14ac:dyDescent="0.25">
      <c r="B141" s="107">
        <v>41315</v>
      </c>
      <c r="C141" s="108">
        <v>57085582.310000002</v>
      </c>
      <c r="D141" s="118">
        <v>3.0000000000000001E-5</v>
      </c>
      <c r="E141" s="119">
        <f t="shared" si="6"/>
        <v>1712.5674693000001</v>
      </c>
      <c r="F141" s="108"/>
      <c r="G141" s="108">
        <v>0</v>
      </c>
      <c r="H141" s="111">
        <v>3.0000000000000001E-5</v>
      </c>
      <c r="I141" s="112">
        <v>29.29</v>
      </c>
      <c r="J141" s="184">
        <f t="shared" si="7"/>
        <v>0</v>
      </c>
      <c r="K141" s="119">
        <v>0</v>
      </c>
      <c r="M141" s="184">
        <f t="shared" si="8"/>
        <v>0</v>
      </c>
      <c r="O141" s="118"/>
    </row>
    <row r="142" spans="2:15" s="148" customFormat="1" x14ac:dyDescent="0.25">
      <c r="B142" s="107">
        <v>41316</v>
      </c>
      <c r="C142" s="108">
        <v>59081938.210000001</v>
      </c>
      <c r="D142" s="118">
        <v>3.0000000000000001E-5</v>
      </c>
      <c r="E142" s="119">
        <f t="shared" si="6"/>
        <v>1772.4581463000002</v>
      </c>
      <c r="F142" s="108"/>
      <c r="G142" s="108">
        <v>3433655.26</v>
      </c>
      <c r="H142" s="111">
        <v>3.0000000000000001E-5</v>
      </c>
      <c r="I142" s="112">
        <v>29.29</v>
      </c>
      <c r="J142" s="184">
        <f t="shared" si="7"/>
        <v>8.7900000000000001E-4</v>
      </c>
      <c r="K142" s="119">
        <v>3018.18</v>
      </c>
      <c r="M142" s="184">
        <f t="shared" si="8"/>
        <v>5.1084647718770222E-5</v>
      </c>
      <c r="O142" s="118"/>
    </row>
    <row r="143" spans="2:15" s="148" customFormat="1" x14ac:dyDescent="0.25">
      <c r="B143" s="107">
        <v>41317</v>
      </c>
      <c r="C143" s="108">
        <v>57594712.700000003</v>
      </c>
      <c r="D143" s="118">
        <v>3.0000000000000001E-5</v>
      </c>
      <c r="E143" s="119">
        <f t="shared" si="6"/>
        <v>1727.8413810000002</v>
      </c>
      <c r="F143" s="108"/>
      <c r="G143" s="108">
        <v>2161727.7400000002</v>
      </c>
      <c r="H143" s="111">
        <v>3.0000000000000001E-5</v>
      </c>
      <c r="I143" s="112">
        <v>29.29</v>
      </c>
      <c r="J143" s="184">
        <f t="shared" si="7"/>
        <v>8.7900000000000001E-4</v>
      </c>
      <c r="K143" s="119">
        <v>1900.16</v>
      </c>
      <c r="M143" s="184">
        <f t="shared" si="8"/>
        <v>3.29919173292447E-5</v>
      </c>
      <c r="O143" s="118"/>
    </row>
    <row r="144" spans="2:15" s="148" customFormat="1" x14ac:dyDescent="0.25">
      <c r="B144" s="107">
        <v>41318</v>
      </c>
      <c r="C144" s="108">
        <v>54375247.850000001</v>
      </c>
      <c r="D144" s="118">
        <v>3.0000000000000001E-5</v>
      </c>
      <c r="E144" s="119">
        <f t="shared" si="6"/>
        <v>1631.2574355000002</v>
      </c>
      <c r="F144" s="108"/>
      <c r="G144" s="108">
        <v>2220880.33</v>
      </c>
      <c r="H144" s="111">
        <v>3.0000000000000001E-5</v>
      </c>
      <c r="I144" s="112">
        <v>29.29</v>
      </c>
      <c r="J144" s="184">
        <f t="shared" si="7"/>
        <v>8.7900000000000001E-4</v>
      </c>
      <c r="K144" s="119">
        <v>1952.15</v>
      </c>
      <c r="M144" s="184">
        <f t="shared" si="8"/>
        <v>3.5901445550836237E-5</v>
      </c>
      <c r="O144" s="118"/>
    </row>
    <row r="145" spans="2:15" s="148" customFormat="1" x14ac:dyDescent="0.25">
      <c r="B145" s="107">
        <v>41319</v>
      </c>
      <c r="C145" s="108">
        <v>54995127.299999997</v>
      </c>
      <c r="D145" s="118">
        <v>3.0000000000000001E-5</v>
      </c>
      <c r="E145" s="119">
        <f t="shared" si="6"/>
        <v>1649.8538189999999</v>
      </c>
      <c r="F145" s="108"/>
      <c r="G145" s="108">
        <v>2774209.58</v>
      </c>
      <c r="H145" s="111">
        <v>3.0000000000000001E-5</v>
      </c>
      <c r="I145" s="112">
        <v>29.29</v>
      </c>
      <c r="J145" s="184">
        <f t="shared" si="7"/>
        <v>8.7900000000000001E-4</v>
      </c>
      <c r="K145" s="119">
        <v>2438.5300000000002</v>
      </c>
      <c r="M145" s="184">
        <f t="shared" si="8"/>
        <v>4.4340837447247811E-5</v>
      </c>
      <c r="O145" s="118"/>
    </row>
    <row r="146" spans="2:15" s="148" customFormat="1" x14ac:dyDescent="0.25">
      <c r="B146" s="107">
        <v>41320</v>
      </c>
      <c r="C146" s="108">
        <v>55266415.210000001</v>
      </c>
      <c r="D146" s="118">
        <v>3.0000000000000001E-5</v>
      </c>
      <c r="E146" s="119">
        <f t="shared" si="6"/>
        <v>1657.9924563</v>
      </c>
      <c r="F146" s="108"/>
      <c r="G146" s="108">
        <v>2384330.4700000002</v>
      </c>
      <c r="H146" s="111">
        <v>3.0000000000000001E-5</v>
      </c>
      <c r="I146" s="112">
        <v>29.29</v>
      </c>
      <c r="J146" s="184">
        <f t="shared" si="7"/>
        <v>8.7900000000000001E-4</v>
      </c>
      <c r="K146" s="119">
        <v>2095.83</v>
      </c>
      <c r="M146" s="184">
        <f t="shared" si="8"/>
        <v>3.7922307644458486E-5</v>
      </c>
      <c r="O146" s="118"/>
    </row>
    <row r="147" spans="2:15" s="148" customFormat="1" x14ac:dyDescent="0.25">
      <c r="B147" s="107">
        <v>41321</v>
      </c>
      <c r="C147" s="108">
        <v>55266415.210000001</v>
      </c>
      <c r="D147" s="118">
        <v>3.0000000000000001E-5</v>
      </c>
      <c r="E147" s="119">
        <f t="shared" si="6"/>
        <v>1657.9924563</v>
      </c>
      <c r="F147" s="108"/>
      <c r="G147" s="108">
        <v>0</v>
      </c>
      <c r="H147" s="111">
        <v>3.0000000000000001E-5</v>
      </c>
      <c r="I147" s="112">
        <v>29.29</v>
      </c>
      <c r="J147" s="184">
        <f t="shared" si="7"/>
        <v>0</v>
      </c>
      <c r="K147" s="119">
        <v>0</v>
      </c>
      <c r="M147" s="184">
        <f t="shared" si="8"/>
        <v>0</v>
      </c>
      <c r="O147" s="118"/>
    </row>
    <row r="148" spans="2:15" s="148" customFormat="1" x14ac:dyDescent="0.25">
      <c r="B148" s="107">
        <v>41322</v>
      </c>
      <c r="C148" s="108">
        <v>55266415.210000001</v>
      </c>
      <c r="D148" s="118">
        <v>3.0000000000000001E-5</v>
      </c>
      <c r="E148" s="119">
        <f t="shared" si="6"/>
        <v>1657.9924563</v>
      </c>
      <c r="F148" s="108"/>
      <c r="G148" s="108">
        <v>0</v>
      </c>
      <c r="H148" s="111">
        <v>3.0000000000000001E-5</v>
      </c>
      <c r="I148" s="112">
        <v>29.29</v>
      </c>
      <c r="J148" s="184">
        <f t="shared" si="7"/>
        <v>0</v>
      </c>
      <c r="K148" s="119">
        <v>0</v>
      </c>
      <c r="M148" s="184">
        <f t="shared" si="8"/>
        <v>0</v>
      </c>
      <c r="O148" s="118"/>
    </row>
    <row r="149" spans="2:15" s="148" customFormat="1" x14ac:dyDescent="0.25">
      <c r="B149" s="107">
        <v>41323</v>
      </c>
      <c r="C149" s="108">
        <v>54372761.840000004</v>
      </c>
      <c r="D149" s="118">
        <v>3.0000000000000001E-5</v>
      </c>
      <c r="E149" s="119">
        <f t="shared" si="6"/>
        <v>1631.1828552000002</v>
      </c>
      <c r="F149" s="108"/>
      <c r="G149" s="108">
        <v>1609228.31</v>
      </c>
      <c r="H149" s="111">
        <v>3.0000000000000001E-5</v>
      </c>
      <c r="I149" s="112">
        <v>29.29</v>
      </c>
      <c r="J149" s="184">
        <f t="shared" si="7"/>
        <v>8.7900000000000001E-4</v>
      </c>
      <c r="K149" s="119">
        <v>1414.51</v>
      </c>
      <c r="M149" s="184">
        <f t="shared" si="8"/>
        <v>2.6015047831530197E-5</v>
      </c>
      <c r="O149" s="118"/>
    </row>
    <row r="150" spans="2:15" s="148" customFormat="1" x14ac:dyDescent="0.25">
      <c r="B150" s="107">
        <v>41324</v>
      </c>
      <c r="C150" s="108">
        <v>53698886.859999999</v>
      </c>
      <c r="D150" s="118">
        <v>3.0000000000000001E-5</v>
      </c>
      <c r="E150" s="119">
        <f t="shared" si="6"/>
        <v>1610.9666058</v>
      </c>
      <c r="F150" s="108"/>
      <c r="G150" s="108">
        <v>1761830.23</v>
      </c>
      <c r="H150" s="111">
        <v>3.0000000000000001E-5</v>
      </c>
      <c r="I150" s="112">
        <v>29.29</v>
      </c>
      <c r="J150" s="184">
        <f t="shared" si="7"/>
        <v>8.7900000000000001E-4</v>
      </c>
      <c r="K150" s="119">
        <v>1548.65</v>
      </c>
      <c r="M150" s="184">
        <f t="shared" si="8"/>
        <v>2.8839517735954799E-5</v>
      </c>
      <c r="O150" s="118"/>
    </row>
    <row r="151" spans="2:15" s="148" customFormat="1" x14ac:dyDescent="0.25">
      <c r="B151" s="107">
        <v>41325</v>
      </c>
      <c r="C151" s="108">
        <v>53464233.710000001</v>
      </c>
      <c r="D151" s="118">
        <v>3.0000000000000001E-5</v>
      </c>
      <c r="E151" s="119">
        <f t="shared" si="6"/>
        <v>1603.9270113</v>
      </c>
      <c r="F151" s="108"/>
      <c r="G151" s="108">
        <v>1976413.96</v>
      </c>
      <c r="H151" s="111">
        <v>3.0000000000000001E-5</v>
      </c>
      <c r="I151" s="112">
        <v>29.29</v>
      </c>
      <c r="J151" s="184">
        <f t="shared" si="7"/>
        <v>8.7900000000000001E-4</v>
      </c>
      <c r="K151" s="119">
        <v>1737.27</v>
      </c>
      <c r="M151" s="184">
        <f t="shared" si="8"/>
        <v>3.2494059662825757E-5</v>
      </c>
      <c r="O151" s="118"/>
    </row>
    <row r="152" spans="2:15" s="148" customFormat="1" x14ac:dyDescent="0.25">
      <c r="B152" s="107">
        <v>41326</v>
      </c>
      <c r="C152" s="108">
        <v>53279605.609999999</v>
      </c>
      <c r="D152" s="118">
        <v>3.0000000000000001E-5</v>
      </c>
      <c r="E152" s="119">
        <f t="shared" si="6"/>
        <v>1598.3881683</v>
      </c>
      <c r="F152" s="108"/>
      <c r="G152" s="108">
        <v>1877378.75</v>
      </c>
      <c r="H152" s="111">
        <v>3.0000000000000001E-5</v>
      </c>
      <c r="I152" s="112">
        <v>29.29</v>
      </c>
      <c r="J152" s="184">
        <f t="shared" si="7"/>
        <v>8.7900000000000001E-4</v>
      </c>
      <c r="K152" s="119">
        <v>1650.22</v>
      </c>
      <c r="M152" s="184">
        <f t="shared" si="8"/>
        <v>3.0972826865112378E-5</v>
      </c>
      <c r="O152" s="118"/>
    </row>
    <row r="153" spans="2:15" s="148" customFormat="1" x14ac:dyDescent="0.25">
      <c r="B153" s="107">
        <v>41327</v>
      </c>
      <c r="C153" s="108">
        <v>53141181.670000002</v>
      </c>
      <c r="D153" s="118">
        <v>3.0000000000000001E-5</v>
      </c>
      <c r="E153" s="119">
        <f t="shared" si="6"/>
        <v>1594.2354501000002</v>
      </c>
      <c r="F153" s="108"/>
      <c r="G153" s="108">
        <v>1790364.09</v>
      </c>
      <c r="H153" s="111">
        <v>3.0000000000000001E-5</v>
      </c>
      <c r="I153" s="112">
        <v>29.29</v>
      </c>
      <c r="J153" s="184">
        <f t="shared" si="7"/>
        <v>8.7900000000000001E-4</v>
      </c>
      <c r="K153" s="119">
        <v>1573.73</v>
      </c>
      <c r="M153" s="184">
        <f t="shared" si="8"/>
        <v>2.9614132590665065E-5</v>
      </c>
      <c r="O153" s="118"/>
    </row>
    <row r="154" spans="2:15" s="148" customFormat="1" x14ac:dyDescent="0.25">
      <c r="B154" s="107">
        <v>41328</v>
      </c>
      <c r="C154" s="108">
        <v>53141181.670000002</v>
      </c>
      <c r="D154" s="118">
        <v>3.0000000000000001E-5</v>
      </c>
      <c r="E154" s="119">
        <f t="shared" si="6"/>
        <v>1594.2354501000002</v>
      </c>
      <c r="F154" s="108"/>
      <c r="G154" s="108">
        <v>0</v>
      </c>
      <c r="H154" s="111">
        <v>3.0000000000000001E-5</v>
      </c>
      <c r="I154" s="112">
        <v>29.29</v>
      </c>
      <c r="J154" s="184">
        <f t="shared" si="7"/>
        <v>0</v>
      </c>
      <c r="K154" s="119">
        <v>0</v>
      </c>
      <c r="M154" s="184">
        <f t="shared" si="8"/>
        <v>0</v>
      </c>
      <c r="O154" s="118"/>
    </row>
    <row r="155" spans="2:15" s="148" customFormat="1" x14ac:dyDescent="0.25">
      <c r="B155" s="107">
        <v>41329</v>
      </c>
      <c r="C155" s="108">
        <v>53141181.670000002</v>
      </c>
      <c r="D155" s="118">
        <v>3.0000000000000001E-5</v>
      </c>
      <c r="E155" s="119">
        <f t="shared" si="6"/>
        <v>1594.2354501000002</v>
      </c>
      <c r="F155" s="108"/>
      <c r="G155" s="108">
        <v>0</v>
      </c>
      <c r="H155" s="111">
        <v>3.0000000000000001E-5</v>
      </c>
      <c r="I155" s="112">
        <v>29.29</v>
      </c>
      <c r="J155" s="184">
        <f t="shared" si="7"/>
        <v>0</v>
      </c>
      <c r="K155" s="119">
        <v>0</v>
      </c>
      <c r="M155" s="184">
        <f t="shared" si="8"/>
        <v>0</v>
      </c>
      <c r="O155" s="118"/>
    </row>
    <row r="156" spans="2:15" s="148" customFormat="1" x14ac:dyDescent="0.25">
      <c r="B156" s="107">
        <v>41330</v>
      </c>
      <c r="C156" s="108">
        <v>51972823.229999997</v>
      </c>
      <c r="D156" s="118">
        <v>3.0000000000000001E-5</v>
      </c>
      <c r="E156" s="119">
        <f t="shared" si="6"/>
        <v>1559.1846968999998</v>
      </c>
      <c r="F156" s="108"/>
      <c r="G156" s="108">
        <v>1987461.25</v>
      </c>
      <c r="H156" s="111">
        <v>3.0000000000000001E-5</v>
      </c>
      <c r="I156" s="112">
        <v>29.29</v>
      </c>
      <c r="J156" s="184">
        <f t="shared" si="7"/>
        <v>8.7900000000000001E-4</v>
      </c>
      <c r="K156" s="119">
        <v>1746.98</v>
      </c>
      <c r="M156" s="184">
        <f t="shared" si="8"/>
        <v>3.3613336575327699E-5</v>
      </c>
      <c r="O156" s="118"/>
    </row>
    <row r="157" spans="2:15" s="148" customFormat="1" x14ac:dyDescent="0.25">
      <c r="B157" s="107">
        <v>41331</v>
      </c>
      <c r="C157" s="108">
        <v>51406067.859999999</v>
      </c>
      <c r="D157" s="118">
        <v>3.0000000000000001E-5</v>
      </c>
      <c r="E157" s="119">
        <f t="shared" si="6"/>
        <v>1542.1820358</v>
      </c>
      <c r="F157" s="108"/>
      <c r="G157" s="108">
        <v>2720310.72</v>
      </c>
      <c r="H157" s="111">
        <v>3.0000000000000001E-5</v>
      </c>
      <c r="I157" s="112">
        <v>29.29</v>
      </c>
      <c r="J157" s="184">
        <f t="shared" si="7"/>
        <v>8.7900000000000001E-4</v>
      </c>
      <c r="K157" s="119">
        <v>2391.15</v>
      </c>
      <c r="M157" s="184">
        <f t="shared" si="8"/>
        <v>4.651493684582317E-5</v>
      </c>
      <c r="O157" s="118"/>
    </row>
    <row r="158" spans="2:15" s="148" customFormat="1" x14ac:dyDescent="0.25">
      <c r="B158" s="107">
        <v>41332</v>
      </c>
      <c r="C158" s="108">
        <v>51671034.399999999</v>
      </c>
      <c r="D158" s="118">
        <v>3.0000000000000001E-5</v>
      </c>
      <c r="E158" s="119">
        <f t="shared" si="6"/>
        <v>1550.131032</v>
      </c>
      <c r="F158" s="108"/>
      <c r="G158" s="108">
        <v>2455829.59</v>
      </c>
      <c r="H158" s="111">
        <v>3.0000000000000001E-5</v>
      </c>
      <c r="I158" s="112">
        <v>29.29</v>
      </c>
      <c r="J158" s="184">
        <f t="shared" si="7"/>
        <v>8.7900000000000001E-4</v>
      </c>
      <c r="K158" s="119">
        <v>2158.67</v>
      </c>
      <c r="M158" s="184">
        <f t="shared" si="8"/>
        <v>4.17771779695589E-5</v>
      </c>
      <c r="O158" s="118"/>
    </row>
    <row r="159" spans="2:15" s="148" customFormat="1" x14ac:dyDescent="0.25">
      <c r="B159" s="107">
        <v>41333</v>
      </c>
      <c r="C159" s="108">
        <v>51732014.219999999</v>
      </c>
      <c r="D159" s="118">
        <v>3.0000000000000001E-5</v>
      </c>
      <c r="E159" s="119">
        <f t="shared" si="6"/>
        <v>1551.9604265999999</v>
      </c>
      <c r="F159" s="108"/>
      <c r="G159" s="108">
        <v>1532369.15</v>
      </c>
      <c r="H159" s="111">
        <v>3.0000000000000001E-5</v>
      </c>
      <c r="I159" s="112">
        <v>29.29</v>
      </c>
      <c r="J159" s="184">
        <f t="shared" si="7"/>
        <v>8.7900000000000001E-4</v>
      </c>
      <c r="K159" s="119">
        <v>1346.95</v>
      </c>
      <c r="M159" s="184">
        <f t="shared" si="8"/>
        <v>2.6037068540804249E-5</v>
      </c>
      <c r="O159" s="118"/>
    </row>
    <row r="160" spans="2:15" s="148" customFormat="1" x14ac:dyDescent="0.25">
      <c r="B160" s="107">
        <v>41334</v>
      </c>
      <c r="C160" s="108">
        <v>53797982.159999996</v>
      </c>
      <c r="D160" s="118">
        <v>3.0000000000000001E-5</v>
      </c>
      <c r="E160" s="119">
        <f t="shared" si="6"/>
        <v>1613.9394648</v>
      </c>
      <c r="F160" s="108"/>
      <c r="G160" s="108">
        <v>3591845.24</v>
      </c>
      <c r="H160" s="111">
        <v>3.0000000000000001E-5</v>
      </c>
      <c r="I160" s="112">
        <v>29.29</v>
      </c>
      <c r="J160" s="184">
        <f t="shared" si="7"/>
        <v>8.7900000000000001E-4</v>
      </c>
      <c r="K160" s="119">
        <v>3157.23</v>
      </c>
      <c r="M160" s="184">
        <f t="shared" si="8"/>
        <v>5.8686773615599864E-5</v>
      </c>
      <c r="O160" s="118"/>
    </row>
    <row r="161" spans="2:15" s="148" customFormat="1" x14ac:dyDescent="0.25">
      <c r="B161" s="107">
        <v>41335</v>
      </c>
      <c r="C161" s="108">
        <v>53797982.159999996</v>
      </c>
      <c r="D161" s="118">
        <v>3.0000000000000001E-5</v>
      </c>
      <c r="E161" s="119">
        <f t="shared" si="6"/>
        <v>1613.9394648</v>
      </c>
      <c r="F161" s="108"/>
      <c r="G161" s="108">
        <v>0</v>
      </c>
      <c r="H161" s="111">
        <v>3.0000000000000001E-5</v>
      </c>
      <c r="I161" s="112">
        <v>29.29</v>
      </c>
      <c r="J161" s="184">
        <f t="shared" si="7"/>
        <v>0</v>
      </c>
      <c r="K161" s="119">
        <v>0</v>
      </c>
      <c r="M161" s="184">
        <f t="shared" si="8"/>
        <v>0</v>
      </c>
      <c r="O161" s="118"/>
    </row>
    <row r="162" spans="2:15" s="148" customFormat="1" x14ac:dyDescent="0.25">
      <c r="B162" s="107">
        <v>41336</v>
      </c>
      <c r="C162" s="108">
        <v>53797982.159999996</v>
      </c>
      <c r="D162" s="118">
        <v>3.0000000000000001E-5</v>
      </c>
      <c r="E162" s="119">
        <f t="shared" si="6"/>
        <v>1613.9394648</v>
      </c>
      <c r="F162" s="108"/>
      <c r="G162" s="108">
        <v>0</v>
      </c>
      <c r="H162" s="111">
        <v>3.0000000000000001E-5</v>
      </c>
      <c r="I162" s="112">
        <v>29.29</v>
      </c>
      <c r="J162" s="184">
        <f t="shared" si="7"/>
        <v>0</v>
      </c>
      <c r="K162" s="119">
        <v>0</v>
      </c>
      <c r="M162" s="184">
        <f t="shared" si="8"/>
        <v>0</v>
      </c>
      <c r="O162" s="118"/>
    </row>
    <row r="163" spans="2:15" s="148" customFormat="1" x14ac:dyDescent="0.25">
      <c r="B163" s="107">
        <v>41337</v>
      </c>
      <c r="C163" s="108">
        <v>58325757.119999997</v>
      </c>
      <c r="D163" s="118">
        <v>3.0000000000000001E-5</v>
      </c>
      <c r="E163" s="119">
        <f t="shared" si="6"/>
        <v>1749.7727135999999</v>
      </c>
      <c r="F163" s="108"/>
      <c r="G163" s="108">
        <v>7237835.9400000004</v>
      </c>
      <c r="H163" s="111">
        <v>3.0000000000000001E-5</v>
      </c>
      <c r="I163" s="112">
        <v>29.29</v>
      </c>
      <c r="J163" s="184">
        <f t="shared" si="7"/>
        <v>8.7900000000000001E-4</v>
      </c>
      <c r="K163" s="119">
        <v>6362.06</v>
      </c>
      <c r="M163" s="184">
        <f t="shared" si="8"/>
        <v>1.0907805254736144E-4</v>
      </c>
      <c r="O163" s="118"/>
    </row>
    <row r="164" spans="2:15" s="148" customFormat="1" x14ac:dyDescent="0.25">
      <c r="B164" s="107">
        <v>41338</v>
      </c>
      <c r="C164" s="108">
        <v>57425425.100000001</v>
      </c>
      <c r="D164" s="118">
        <v>3.0000000000000001E-5</v>
      </c>
      <c r="E164" s="119">
        <f t="shared" si="6"/>
        <v>1722.762753</v>
      </c>
      <c r="F164" s="108"/>
      <c r="G164" s="108">
        <v>3091219.51</v>
      </c>
      <c r="H164" s="111">
        <v>3.0000000000000001E-5</v>
      </c>
      <c r="I164" s="112">
        <v>29.29</v>
      </c>
      <c r="J164" s="184">
        <f t="shared" si="7"/>
        <v>8.7900000000000001E-4</v>
      </c>
      <c r="K164" s="119">
        <v>2717.18</v>
      </c>
      <c r="M164" s="184">
        <f t="shared" si="8"/>
        <v>4.7316671931785141E-5</v>
      </c>
      <c r="O164" s="118"/>
    </row>
    <row r="165" spans="2:15" s="148" customFormat="1" x14ac:dyDescent="0.25">
      <c r="B165" s="107">
        <v>41339</v>
      </c>
      <c r="C165" s="108">
        <v>57156277.850000001</v>
      </c>
      <c r="D165" s="118">
        <v>3.0000000000000001E-5</v>
      </c>
      <c r="E165" s="119">
        <f t="shared" si="6"/>
        <v>1714.6883355</v>
      </c>
      <c r="F165" s="108"/>
      <c r="G165" s="108">
        <v>1881856.39</v>
      </c>
      <c r="H165" s="111">
        <v>3.0000000000000001E-5</v>
      </c>
      <c r="I165" s="112">
        <v>29.29</v>
      </c>
      <c r="J165" s="184">
        <f t="shared" si="7"/>
        <v>8.7900000000000001E-4</v>
      </c>
      <c r="K165" s="119">
        <v>1654.15</v>
      </c>
      <c r="M165" s="184">
        <f t="shared" si="8"/>
        <v>2.8940827888427657E-5</v>
      </c>
      <c r="O165" s="118"/>
    </row>
    <row r="166" spans="2:15" s="148" customFormat="1" x14ac:dyDescent="0.25">
      <c r="B166" s="107">
        <v>41340</v>
      </c>
      <c r="C166" s="108">
        <v>56926242.729999997</v>
      </c>
      <c r="D166" s="118">
        <v>3.0000000000000001E-5</v>
      </c>
      <c r="E166" s="119">
        <f t="shared" si="6"/>
        <v>1707.7872818999999</v>
      </c>
      <c r="F166" s="108"/>
      <c r="G166" s="108">
        <v>1820184.12</v>
      </c>
      <c r="H166" s="111">
        <v>3.0000000000000001E-5</v>
      </c>
      <c r="I166" s="112">
        <v>29.69</v>
      </c>
      <c r="J166" s="184">
        <f t="shared" si="7"/>
        <v>8.9099999999999997E-4</v>
      </c>
      <c r="K166" s="119">
        <v>1621.78</v>
      </c>
      <c r="M166" s="184">
        <f t="shared" si="8"/>
        <v>2.8489145290899826E-5</v>
      </c>
      <c r="O166" s="118"/>
    </row>
    <row r="167" spans="2:15" s="148" customFormat="1" x14ac:dyDescent="0.25">
      <c r="B167" s="107">
        <v>41341</v>
      </c>
      <c r="C167" s="108">
        <v>56880722.649999999</v>
      </c>
      <c r="D167" s="118">
        <v>3.0000000000000001E-5</v>
      </c>
      <c r="E167" s="119">
        <f t="shared" si="6"/>
        <v>1706.4216795</v>
      </c>
      <c r="F167" s="108"/>
      <c r="G167" s="108">
        <v>2316471.65</v>
      </c>
      <c r="H167" s="111">
        <v>3.0000000000000001E-5</v>
      </c>
      <c r="I167" s="112">
        <v>29.69</v>
      </c>
      <c r="J167" s="184">
        <f t="shared" si="7"/>
        <v>8.9099999999999997E-4</v>
      </c>
      <c r="K167" s="119">
        <v>2063.98</v>
      </c>
      <c r="M167" s="184">
        <f t="shared" si="8"/>
        <v>3.6286107205425951E-5</v>
      </c>
      <c r="O167" s="118"/>
    </row>
    <row r="168" spans="2:15" s="148" customFormat="1" x14ac:dyDescent="0.25">
      <c r="B168" s="107">
        <v>41342</v>
      </c>
      <c r="C168" s="108">
        <v>56880722.649999999</v>
      </c>
      <c r="D168" s="118">
        <v>3.0000000000000001E-5</v>
      </c>
      <c r="E168" s="119">
        <f t="shared" si="6"/>
        <v>1706.4216795</v>
      </c>
      <c r="F168" s="108"/>
      <c r="G168" s="108">
        <v>0</v>
      </c>
      <c r="H168" s="111">
        <v>3.0000000000000001E-5</v>
      </c>
      <c r="I168" s="112">
        <v>29.69</v>
      </c>
      <c r="J168" s="184">
        <f t="shared" si="7"/>
        <v>0</v>
      </c>
      <c r="K168" s="119">
        <v>0</v>
      </c>
      <c r="M168" s="184">
        <f t="shared" si="8"/>
        <v>0</v>
      </c>
      <c r="O168" s="118"/>
    </row>
    <row r="169" spans="2:15" s="148" customFormat="1" x14ac:dyDescent="0.25">
      <c r="B169" s="107">
        <v>41343</v>
      </c>
      <c r="C169" s="108">
        <v>56880722.649999999</v>
      </c>
      <c r="D169" s="118">
        <v>3.0000000000000001E-5</v>
      </c>
      <c r="E169" s="119">
        <f t="shared" si="6"/>
        <v>1706.4216795</v>
      </c>
      <c r="F169" s="108"/>
      <c r="G169" s="108">
        <v>0</v>
      </c>
      <c r="H169" s="111">
        <v>3.0000000000000001E-5</v>
      </c>
      <c r="I169" s="112">
        <v>29.69</v>
      </c>
      <c r="J169" s="184">
        <f t="shared" si="7"/>
        <v>0</v>
      </c>
      <c r="K169" s="119">
        <v>0</v>
      </c>
      <c r="M169" s="184">
        <f t="shared" si="8"/>
        <v>0</v>
      </c>
      <c r="O169" s="118"/>
    </row>
    <row r="170" spans="2:15" s="148" customFormat="1" x14ac:dyDescent="0.25">
      <c r="B170" s="107">
        <v>41344</v>
      </c>
      <c r="C170" s="108">
        <v>56972103.710000001</v>
      </c>
      <c r="D170" s="118">
        <v>3.0000000000000001E-5</v>
      </c>
      <c r="E170" s="119">
        <f t="shared" si="6"/>
        <v>1709.1631113000001</v>
      </c>
      <c r="F170" s="108"/>
      <c r="G170" s="108">
        <v>1904369.89</v>
      </c>
      <c r="H170" s="111">
        <v>3.0000000000000001E-5</v>
      </c>
      <c r="I170" s="112">
        <v>29.69</v>
      </c>
      <c r="J170" s="184">
        <f t="shared" si="7"/>
        <v>8.9099999999999997E-4</v>
      </c>
      <c r="K170" s="119">
        <v>1696.79</v>
      </c>
      <c r="M170" s="184">
        <f t="shared" si="8"/>
        <v>2.9782821582945543E-5</v>
      </c>
      <c r="O170" s="118"/>
    </row>
    <row r="171" spans="2:15" s="148" customFormat="1" x14ac:dyDescent="0.25">
      <c r="B171" s="107">
        <v>41345</v>
      </c>
      <c r="C171" s="108">
        <v>56467156.960000001</v>
      </c>
      <c r="D171" s="118">
        <v>3.0000000000000001E-5</v>
      </c>
      <c r="E171" s="119">
        <f t="shared" si="6"/>
        <v>1694.0147088000001</v>
      </c>
      <c r="F171" s="108"/>
      <c r="G171" s="108">
        <v>2292589.56</v>
      </c>
      <c r="H171" s="111">
        <v>3.0000000000000001E-5</v>
      </c>
      <c r="I171" s="112">
        <v>29.69</v>
      </c>
      <c r="J171" s="184">
        <f t="shared" si="7"/>
        <v>8.9099999999999997E-4</v>
      </c>
      <c r="K171" s="119">
        <v>2042.7</v>
      </c>
      <c r="M171" s="184">
        <f t="shared" si="8"/>
        <v>3.6175010572021548E-5</v>
      </c>
      <c r="O171" s="118"/>
    </row>
    <row r="172" spans="2:15" s="148" customFormat="1" x14ac:dyDescent="0.25">
      <c r="B172" s="107">
        <v>41346</v>
      </c>
      <c r="C172" s="108">
        <v>55993508.079999998</v>
      </c>
      <c r="D172" s="118">
        <v>3.0000000000000001E-5</v>
      </c>
      <c r="E172" s="119">
        <f t="shared" si="6"/>
        <v>1679.8052424</v>
      </c>
      <c r="F172" s="108"/>
      <c r="G172" s="108">
        <v>1488878.94</v>
      </c>
      <c r="H172" s="111">
        <v>3.0000000000000001E-5</v>
      </c>
      <c r="I172" s="112">
        <v>29.69</v>
      </c>
      <c r="J172" s="184">
        <f t="shared" si="7"/>
        <v>8.9099999999999997E-4</v>
      </c>
      <c r="K172" s="119">
        <v>1326.59</v>
      </c>
      <c r="M172" s="184">
        <f t="shared" si="8"/>
        <v>2.3691853671762299E-5</v>
      </c>
      <c r="O172" s="118"/>
    </row>
    <row r="173" spans="2:15" s="148" customFormat="1" x14ac:dyDescent="0.25">
      <c r="B173" s="107">
        <v>41347</v>
      </c>
      <c r="C173" s="108">
        <v>52244796.18</v>
      </c>
      <c r="D173" s="118">
        <v>3.0000000000000001E-5</v>
      </c>
      <c r="E173" s="119">
        <f t="shared" si="6"/>
        <v>1567.3438854000001</v>
      </c>
      <c r="F173" s="108"/>
      <c r="G173" s="108">
        <v>1912681.64</v>
      </c>
      <c r="H173" s="111">
        <v>3.0000000000000001E-5</v>
      </c>
      <c r="I173" s="112">
        <v>29.69</v>
      </c>
      <c r="J173" s="184">
        <f t="shared" si="7"/>
        <v>8.9099999999999997E-4</v>
      </c>
      <c r="K173" s="119">
        <v>1704.2</v>
      </c>
      <c r="M173" s="184">
        <f t="shared" si="8"/>
        <v>3.2619516671641079E-5</v>
      </c>
      <c r="O173" s="118"/>
    </row>
    <row r="174" spans="2:15" s="148" customFormat="1" x14ac:dyDescent="0.25">
      <c r="B174" s="107">
        <v>41348</v>
      </c>
      <c r="C174" s="108">
        <v>52484411.350000001</v>
      </c>
      <c r="D174" s="118">
        <v>3.0000000000000001E-5</v>
      </c>
      <c r="E174" s="119">
        <f t="shared" si="6"/>
        <v>1574.5323405000001</v>
      </c>
      <c r="F174" s="108"/>
      <c r="G174" s="108">
        <v>1784162.58</v>
      </c>
      <c r="H174" s="111">
        <v>3.0000000000000001E-5</v>
      </c>
      <c r="I174" s="112">
        <v>29.69</v>
      </c>
      <c r="J174" s="184">
        <f t="shared" si="7"/>
        <v>8.9099999999999997E-4</v>
      </c>
      <c r="K174" s="119">
        <v>1589.69</v>
      </c>
      <c r="M174" s="184">
        <f t="shared" si="8"/>
        <v>3.0288803077144544E-5</v>
      </c>
      <c r="O174" s="118"/>
    </row>
    <row r="175" spans="2:15" s="148" customFormat="1" x14ac:dyDescent="0.25">
      <c r="B175" s="107">
        <v>41349</v>
      </c>
      <c r="C175" s="108">
        <v>52484411.350000001</v>
      </c>
      <c r="D175" s="118">
        <v>3.0000000000000001E-5</v>
      </c>
      <c r="E175" s="119">
        <f t="shared" si="6"/>
        <v>1574.5323405000001</v>
      </c>
      <c r="F175" s="108"/>
      <c r="G175" s="108">
        <v>0</v>
      </c>
      <c r="H175" s="111">
        <v>3.0000000000000001E-5</v>
      </c>
      <c r="I175" s="112">
        <v>29.69</v>
      </c>
      <c r="J175" s="184">
        <f t="shared" si="7"/>
        <v>0</v>
      </c>
      <c r="K175" s="119">
        <v>0</v>
      </c>
      <c r="M175" s="184">
        <f t="shared" si="8"/>
        <v>0</v>
      </c>
      <c r="O175" s="118"/>
    </row>
    <row r="176" spans="2:15" s="148" customFormat="1" x14ac:dyDescent="0.25">
      <c r="B176" s="107">
        <v>41350</v>
      </c>
      <c r="C176" s="108">
        <v>52484411.350000001</v>
      </c>
      <c r="D176" s="118">
        <v>3.0000000000000001E-5</v>
      </c>
      <c r="E176" s="119">
        <f t="shared" si="6"/>
        <v>1574.5323405000001</v>
      </c>
      <c r="F176" s="108"/>
      <c r="G176" s="108">
        <v>0</v>
      </c>
      <c r="H176" s="111">
        <v>3.0000000000000001E-5</v>
      </c>
      <c r="I176" s="112">
        <v>29.69</v>
      </c>
      <c r="J176" s="184">
        <f t="shared" si="7"/>
        <v>0</v>
      </c>
      <c r="K176" s="119">
        <v>0</v>
      </c>
      <c r="M176" s="184">
        <f t="shared" si="8"/>
        <v>0</v>
      </c>
      <c r="O176" s="118"/>
    </row>
    <row r="177" spans="2:15" s="148" customFormat="1" x14ac:dyDescent="0.25">
      <c r="B177" s="107">
        <v>41351</v>
      </c>
      <c r="C177" s="108">
        <v>51910264.170000002</v>
      </c>
      <c r="D177" s="118">
        <v>3.0000000000000001E-5</v>
      </c>
      <c r="E177" s="119">
        <f t="shared" si="6"/>
        <v>1557.3079251000001</v>
      </c>
      <c r="F177" s="108"/>
      <c r="G177" s="108">
        <v>1717655.96</v>
      </c>
      <c r="H177" s="111">
        <v>3.0000000000000001E-5</v>
      </c>
      <c r="I177" s="112">
        <v>29.69</v>
      </c>
      <c r="J177" s="184">
        <f t="shared" si="7"/>
        <v>8.9099999999999997E-4</v>
      </c>
      <c r="K177" s="119">
        <v>1530.43</v>
      </c>
      <c r="M177" s="184">
        <f t="shared" si="8"/>
        <v>2.948222330343036E-5</v>
      </c>
      <c r="O177" s="118"/>
    </row>
    <row r="178" spans="2:15" s="148" customFormat="1" x14ac:dyDescent="0.25">
      <c r="B178" s="107">
        <v>41352</v>
      </c>
      <c r="C178" s="108">
        <v>49922112.369999997</v>
      </c>
      <c r="D178" s="118">
        <v>3.0000000000000001E-5</v>
      </c>
      <c r="E178" s="119">
        <f t="shared" si="6"/>
        <v>1497.6633710999999</v>
      </c>
      <c r="F178" s="108"/>
      <c r="G178" s="108">
        <v>1096526.56</v>
      </c>
      <c r="H178" s="111">
        <v>3.0000000000000001E-5</v>
      </c>
      <c r="I178" s="112">
        <v>29.69</v>
      </c>
      <c r="J178" s="184">
        <f t="shared" si="7"/>
        <v>8.9099999999999997E-4</v>
      </c>
      <c r="K178" s="119">
        <v>977.01</v>
      </c>
      <c r="M178" s="184">
        <f t="shared" si="8"/>
        <v>1.9570686287448058E-5</v>
      </c>
      <c r="O178" s="118"/>
    </row>
    <row r="179" spans="2:15" s="148" customFormat="1" x14ac:dyDescent="0.25">
      <c r="B179" s="107">
        <v>41353</v>
      </c>
      <c r="C179" s="108">
        <v>48331976.770000003</v>
      </c>
      <c r="D179" s="118">
        <v>3.0000000000000001E-5</v>
      </c>
      <c r="E179" s="119">
        <f t="shared" si="6"/>
        <v>1449.9593031000002</v>
      </c>
      <c r="F179" s="108"/>
      <c r="G179" s="108">
        <v>1411081.03</v>
      </c>
      <c r="H179" s="111">
        <v>3.0000000000000001E-5</v>
      </c>
      <c r="I179" s="112">
        <v>29.69</v>
      </c>
      <c r="J179" s="184">
        <f t="shared" si="7"/>
        <v>8.9099999999999997E-4</v>
      </c>
      <c r="K179" s="119">
        <v>1257.27</v>
      </c>
      <c r="M179" s="184">
        <f t="shared" si="8"/>
        <v>2.601321286698119E-5</v>
      </c>
      <c r="O179" s="118"/>
    </row>
    <row r="180" spans="2:15" s="148" customFormat="1" x14ac:dyDescent="0.25">
      <c r="B180" s="107">
        <v>41354</v>
      </c>
      <c r="C180" s="108">
        <v>47807987.549999997</v>
      </c>
      <c r="D180" s="118">
        <v>3.0000000000000001E-5</v>
      </c>
      <c r="E180" s="119">
        <f t="shared" si="6"/>
        <v>1434.2396265</v>
      </c>
      <c r="F180" s="108"/>
      <c r="G180" s="108">
        <v>1296978.24</v>
      </c>
      <c r="H180" s="111">
        <v>3.0000000000000001E-5</v>
      </c>
      <c r="I180" s="112">
        <v>29.69</v>
      </c>
      <c r="J180" s="184">
        <f t="shared" si="7"/>
        <v>8.9099999999999997E-4</v>
      </c>
      <c r="K180" s="119">
        <v>1155.6099999999999</v>
      </c>
      <c r="M180" s="184">
        <f t="shared" si="8"/>
        <v>2.4171902211767537E-5</v>
      </c>
      <c r="O180" s="118"/>
    </row>
    <row r="181" spans="2:15" s="148" customFormat="1" x14ac:dyDescent="0.25">
      <c r="B181" s="107">
        <v>41355</v>
      </c>
      <c r="C181" s="108">
        <v>47031145.840000004</v>
      </c>
      <c r="D181" s="118">
        <v>3.0000000000000001E-5</v>
      </c>
      <c r="E181" s="119">
        <f t="shared" si="6"/>
        <v>1410.9343752000002</v>
      </c>
      <c r="F181" s="108"/>
      <c r="G181" s="108">
        <v>973018.89</v>
      </c>
      <c r="H181" s="111">
        <v>3.0000000000000001E-5</v>
      </c>
      <c r="I181" s="112">
        <v>29.69</v>
      </c>
      <c r="J181" s="184">
        <f t="shared" si="7"/>
        <v>8.9099999999999997E-4</v>
      </c>
      <c r="K181" s="119">
        <v>866.96</v>
      </c>
      <c r="M181" s="184">
        <f t="shared" si="8"/>
        <v>1.8433741821842884E-5</v>
      </c>
      <c r="O181" s="118"/>
    </row>
    <row r="182" spans="2:15" s="148" customFormat="1" x14ac:dyDescent="0.25">
      <c r="B182" s="107">
        <v>41356</v>
      </c>
      <c r="C182" s="108">
        <v>47031145.840000004</v>
      </c>
      <c r="D182" s="118">
        <v>3.0000000000000001E-5</v>
      </c>
      <c r="E182" s="119">
        <f t="shared" si="6"/>
        <v>1410.9343752000002</v>
      </c>
      <c r="F182" s="108"/>
      <c r="G182" s="108">
        <v>0</v>
      </c>
      <c r="H182" s="111">
        <v>3.0000000000000001E-5</v>
      </c>
      <c r="I182" s="112">
        <v>29.69</v>
      </c>
      <c r="J182" s="184">
        <f t="shared" si="7"/>
        <v>0</v>
      </c>
      <c r="K182" s="119">
        <v>0</v>
      </c>
      <c r="M182" s="184">
        <f t="shared" si="8"/>
        <v>0</v>
      </c>
      <c r="O182" s="118"/>
    </row>
    <row r="183" spans="2:15" s="148" customFormat="1" x14ac:dyDescent="0.25">
      <c r="B183" s="107">
        <v>41357</v>
      </c>
      <c r="C183" s="108">
        <v>47031145.840000004</v>
      </c>
      <c r="D183" s="118">
        <v>3.0000000000000001E-5</v>
      </c>
      <c r="E183" s="119">
        <f t="shared" si="6"/>
        <v>1410.9343752000002</v>
      </c>
      <c r="F183" s="108"/>
      <c r="G183" s="108">
        <v>0</v>
      </c>
      <c r="H183" s="111">
        <v>3.0000000000000001E-5</v>
      </c>
      <c r="I183" s="112">
        <v>29.69</v>
      </c>
      <c r="J183" s="184">
        <f t="shared" si="7"/>
        <v>0</v>
      </c>
      <c r="K183" s="119">
        <v>0</v>
      </c>
      <c r="M183" s="184">
        <f t="shared" si="8"/>
        <v>0</v>
      </c>
      <c r="O183" s="118"/>
    </row>
    <row r="184" spans="2:15" s="148" customFormat="1" x14ac:dyDescent="0.25">
      <c r="B184" s="107">
        <v>41358</v>
      </c>
      <c r="C184" s="108">
        <v>46831235.240000002</v>
      </c>
      <c r="D184" s="118">
        <v>3.0000000000000001E-5</v>
      </c>
      <c r="E184" s="119">
        <f t="shared" si="6"/>
        <v>1404.9370572</v>
      </c>
      <c r="F184" s="108"/>
      <c r="G184" s="108">
        <v>1142631.68</v>
      </c>
      <c r="H184" s="111">
        <v>3.0000000000000001E-5</v>
      </c>
      <c r="I184" s="112">
        <v>29.69</v>
      </c>
      <c r="J184" s="184">
        <f t="shared" si="7"/>
        <v>8.9099999999999997E-4</v>
      </c>
      <c r="K184" s="119">
        <v>1018.08</v>
      </c>
      <c r="M184" s="184">
        <f t="shared" si="8"/>
        <v>2.1739336893049248E-5</v>
      </c>
      <c r="O184" s="118"/>
    </row>
    <row r="185" spans="2:15" s="148" customFormat="1" x14ac:dyDescent="0.25">
      <c r="B185" s="107">
        <v>41359</v>
      </c>
      <c r="C185" s="108">
        <v>45220194.340000004</v>
      </c>
      <c r="D185" s="118">
        <v>3.0000000000000001E-5</v>
      </c>
      <c r="E185" s="119">
        <f t="shared" si="6"/>
        <v>1356.6058302000001</v>
      </c>
      <c r="F185" s="108"/>
      <c r="G185" s="108">
        <v>1277097.04</v>
      </c>
      <c r="H185" s="111">
        <v>3.0000000000000001E-5</v>
      </c>
      <c r="I185" s="112">
        <v>29.69</v>
      </c>
      <c r="J185" s="184">
        <f t="shared" si="7"/>
        <v>8.9099999999999997E-4</v>
      </c>
      <c r="K185" s="119">
        <v>1137.8900000000001</v>
      </c>
      <c r="M185" s="184">
        <f t="shared" si="8"/>
        <v>2.5163315120772656E-5</v>
      </c>
      <c r="O185" s="118"/>
    </row>
    <row r="186" spans="2:15" s="148" customFormat="1" x14ac:dyDescent="0.25">
      <c r="B186" s="107">
        <v>41360</v>
      </c>
      <c r="C186" s="108">
        <v>45405282.170000002</v>
      </c>
      <c r="D186" s="118">
        <v>3.0000000000000001E-5</v>
      </c>
      <c r="E186" s="119">
        <f t="shared" si="6"/>
        <v>1362.1584651000001</v>
      </c>
      <c r="F186" s="108"/>
      <c r="G186" s="108">
        <v>1776814.54</v>
      </c>
      <c r="H186" s="111">
        <v>3.0000000000000001E-5</v>
      </c>
      <c r="I186" s="112">
        <v>29.69</v>
      </c>
      <c r="J186" s="184">
        <f t="shared" si="7"/>
        <v>8.9099999999999997E-4</v>
      </c>
      <c r="K186" s="119">
        <v>1583.14</v>
      </c>
      <c r="M186" s="184">
        <f t="shared" si="8"/>
        <v>3.4866868442148036E-5</v>
      </c>
      <c r="O186" s="118"/>
    </row>
    <row r="187" spans="2:15" s="148" customFormat="1" x14ac:dyDescent="0.25">
      <c r="B187" s="107">
        <v>41361</v>
      </c>
      <c r="C187" s="108">
        <v>44688969.490000002</v>
      </c>
      <c r="D187" s="118">
        <v>3.0000000000000001E-5</v>
      </c>
      <c r="E187" s="119">
        <f t="shared" si="6"/>
        <v>1340.6690847</v>
      </c>
      <c r="F187" s="108"/>
      <c r="G187" s="108">
        <v>685688.31</v>
      </c>
      <c r="H187" s="111">
        <v>3.0000000000000001E-5</v>
      </c>
      <c r="I187" s="112">
        <v>29.69</v>
      </c>
      <c r="J187" s="184">
        <f t="shared" si="7"/>
        <v>8.9099999999999997E-4</v>
      </c>
      <c r="K187" s="119">
        <v>610.95000000000005</v>
      </c>
      <c r="M187" s="184">
        <f t="shared" si="8"/>
        <v>1.3671158833427823E-5</v>
      </c>
      <c r="O187" s="118"/>
    </row>
    <row r="188" spans="2:15" s="148" customFormat="1" x14ac:dyDescent="0.25">
      <c r="B188" s="107">
        <v>41362</v>
      </c>
      <c r="C188" s="108">
        <v>44688969.490000002</v>
      </c>
      <c r="D188" s="118">
        <v>3.0000000000000001E-5</v>
      </c>
      <c r="E188" s="119">
        <f t="shared" si="6"/>
        <v>1340.6690847</v>
      </c>
      <c r="F188" s="108"/>
      <c r="G188" s="108">
        <v>0</v>
      </c>
      <c r="H188" s="111">
        <v>3.0000000000000001E-5</v>
      </c>
      <c r="I188" s="112">
        <v>29.69</v>
      </c>
      <c r="J188" s="184">
        <f t="shared" si="7"/>
        <v>0</v>
      </c>
      <c r="K188" s="119">
        <v>0</v>
      </c>
      <c r="M188" s="184">
        <f t="shared" si="8"/>
        <v>0</v>
      </c>
      <c r="O188" s="118"/>
    </row>
    <row r="189" spans="2:15" s="148" customFormat="1" x14ac:dyDescent="0.25">
      <c r="B189" s="107">
        <v>41363</v>
      </c>
      <c r="C189" s="108">
        <v>44688969.490000002</v>
      </c>
      <c r="D189" s="118">
        <v>3.0000000000000001E-5</v>
      </c>
      <c r="E189" s="119">
        <f t="shared" si="6"/>
        <v>1340.6690847</v>
      </c>
      <c r="F189" s="108"/>
      <c r="G189" s="108">
        <v>0</v>
      </c>
      <c r="H189" s="111">
        <v>3.0000000000000001E-5</v>
      </c>
      <c r="I189" s="112">
        <v>29.69</v>
      </c>
      <c r="J189" s="184">
        <f t="shared" si="7"/>
        <v>0</v>
      </c>
      <c r="K189" s="119">
        <v>0</v>
      </c>
      <c r="M189" s="184">
        <f t="shared" si="8"/>
        <v>0</v>
      </c>
      <c r="O189" s="118"/>
    </row>
    <row r="190" spans="2:15" s="148" customFormat="1" x14ac:dyDescent="0.25">
      <c r="B190" s="107">
        <v>41364</v>
      </c>
      <c r="C190" s="108">
        <v>44688969.490000002</v>
      </c>
      <c r="D190" s="118">
        <v>3.0000000000000001E-5</v>
      </c>
      <c r="E190" s="119">
        <f t="shared" si="6"/>
        <v>1340.6690847</v>
      </c>
      <c r="F190" s="108"/>
      <c r="G190" s="108">
        <v>0</v>
      </c>
      <c r="H190" s="111">
        <v>3.0000000000000001E-5</v>
      </c>
      <c r="I190" s="112">
        <v>29.69</v>
      </c>
      <c r="J190" s="184">
        <f t="shared" si="7"/>
        <v>0</v>
      </c>
      <c r="K190" s="119">
        <v>0</v>
      </c>
      <c r="M190" s="184">
        <f t="shared" si="8"/>
        <v>0</v>
      </c>
      <c r="O190" s="118"/>
    </row>
    <row r="191" spans="2:15" s="148" customFormat="1" x14ac:dyDescent="0.25">
      <c r="B191" s="107">
        <v>41365</v>
      </c>
      <c r="C191" s="108">
        <v>45901172.460000001</v>
      </c>
      <c r="D191" s="118">
        <v>3.0000000000000001E-5</v>
      </c>
      <c r="E191" s="119">
        <f t="shared" si="6"/>
        <v>1377.0351738000002</v>
      </c>
      <c r="F191" s="108"/>
      <c r="G191" s="108">
        <v>2983259.49</v>
      </c>
      <c r="H191" s="111">
        <v>3.0000000000000001E-5</v>
      </c>
      <c r="I191" s="112">
        <v>29.69</v>
      </c>
      <c r="J191" s="184">
        <f t="shared" si="7"/>
        <v>8.9099999999999997E-4</v>
      </c>
      <c r="K191" s="119">
        <v>2658.08</v>
      </c>
      <c r="M191" s="184">
        <f t="shared" si="8"/>
        <v>5.7908760442151023E-5</v>
      </c>
      <c r="O191" s="118"/>
    </row>
    <row r="192" spans="2:15" s="148" customFormat="1" x14ac:dyDescent="0.25">
      <c r="B192" s="107">
        <v>41366</v>
      </c>
      <c r="C192" s="108">
        <v>50579644.719999999</v>
      </c>
      <c r="D192" s="118">
        <v>3.0000000000000001E-5</v>
      </c>
      <c r="E192" s="119">
        <f t="shared" si="6"/>
        <v>1517.3893416000001</v>
      </c>
      <c r="F192" s="108"/>
      <c r="G192" s="108">
        <v>7893438.4400000004</v>
      </c>
      <c r="H192" s="111">
        <v>3.0000000000000001E-5</v>
      </c>
      <c r="I192" s="112">
        <v>29.69</v>
      </c>
      <c r="J192" s="184">
        <f t="shared" si="7"/>
        <v>8.9099999999999997E-4</v>
      </c>
      <c r="K192" s="119">
        <v>7033.05</v>
      </c>
      <c r="M192" s="184">
        <f t="shared" si="8"/>
        <v>1.3904901940165308E-4</v>
      </c>
      <c r="O192" s="118"/>
    </row>
    <row r="193" spans="2:15" s="148" customFormat="1" x14ac:dyDescent="0.25">
      <c r="B193" s="107">
        <v>41367</v>
      </c>
      <c r="C193" s="108">
        <v>50548363.399999999</v>
      </c>
      <c r="D193" s="118">
        <v>3.0000000000000001E-5</v>
      </c>
      <c r="E193" s="119">
        <f t="shared" si="6"/>
        <v>1516.450902</v>
      </c>
      <c r="F193" s="108"/>
      <c r="G193" s="108">
        <v>2785682.86</v>
      </c>
      <c r="H193" s="111">
        <v>3.0000000000000001E-5</v>
      </c>
      <c r="I193" s="112">
        <v>29.69</v>
      </c>
      <c r="J193" s="184">
        <f t="shared" si="7"/>
        <v>8.9099999999999997E-4</v>
      </c>
      <c r="K193" s="119">
        <v>2482.04</v>
      </c>
      <c r="M193" s="184">
        <f t="shared" si="8"/>
        <v>4.9102282112658861E-5</v>
      </c>
      <c r="O193" s="118"/>
    </row>
    <row r="194" spans="2:15" s="148" customFormat="1" x14ac:dyDescent="0.25">
      <c r="B194" s="107">
        <v>41368</v>
      </c>
      <c r="C194" s="108">
        <v>50320564.590000004</v>
      </c>
      <c r="D194" s="118">
        <v>3.0000000000000001E-5</v>
      </c>
      <c r="E194" s="119">
        <f t="shared" si="6"/>
        <v>1509.6169377000001</v>
      </c>
      <c r="F194" s="108"/>
      <c r="G194" s="108">
        <v>1788527.53</v>
      </c>
      <c r="H194" s="111">
        <v>3.0000000000000001E-5</v>
      </c>
      <c r="I194" s="112">
        <v>29.69</v>
      </c>
      <c r="J194" s="184">
        <f t="shared" si="7"/>
        <v>8.9099999999999997E-4</v>
      </c>
      <c r="K194" s="119">
        <v>1593.58</v>
      </c>
      <c r="M194" s="184">
        <f t="shared" si="8"/>
        <v>3.1668563597887085E-5</v>
      </c>
      <c r="O194" s="118"/>
    </row>
    <row r="195" spans="2:15" s="148" customFormat="1" x14ac:dyDescent="0.25">
      <c r="B195" s="107">
        <v>41369</v>
      </c>
      <c r="C195" s="108">
        <v>50440085.579999998</v>
      </c>
      <c r="D195" s="118">
        <v>3.0000000000000001E-5</v>
      </c>
      <c r="E195" s="119">
        <f t="shared" si="6"/>
        <v>1513.2025673999999</v>
      </c>
      <c r="F195" s="108"/>
      <c r="G195" s="108">
        <v>2215248.65</v>
      </c>
      <c r="H195" s="111">
        <v>3.0000000000000001E-5</v>
      </c>
      <c r="I195" s="112">
        <v>39.22</v>
      </c>
      <c r="J195" s="184">
        <f t="shared" si="7"/>
        <v>1.1770000000000001E-3</v>
      </c>
      <c r="K195" s="119">
        <v>2607.35</v>
      </c>
      <c r="M195" s="184">
        <f t="shared" si="8"/>
        <v>5.1692021732687948E-5</v>
      </c>
      <c r="O195" s="118"/>
    </row>
    <row r="196" spans="2:15" s="148" customFormat="1" x14ac:dyDescent="0.25">
      <c r="B196" s="107">
        <v>41370</v>
      </c>
      <c r="C196" s="108">
        <v>50440085.579999998</v>
      </c>
      <c r="D196" s="118">
        <v>3.0000000000000001E-5</v>
      </c>
      <c r="E196" s="119">
        <f t="shared" si="6"/>
        <v>1513.2025673999999</v>
      </c>
      <c r="F196" s="108"/>
      <c r="G196" s="108">
        <v>0</v>
      </c>
      <c r="H196" s="111">
        <v>3.0000000000000001E-5</v>
      </c>
      <c r="I196" s="112">
        <v>39.22</v>
      </c>
      <c r="J196" s="184">
        <f t="shared" si="7"/>
        <v>0</v>
      </c>
      <c r="K196" s="119">
        <v>0</v>
      </c>
      <c r="M196" s="184">
        <f t="shared" si="8"/>
        <v>0</v>
      </c>
      <c r="O196" s="118"/>
    </row>
    <row r="197" spans="2:15" s="148" customFormat="1" x14ac:dyDescent="0.25">
      <c r="B197" s="107">
        <v>41371</v>
      </c>
      <c r="C197" s="108">
        <v>50440085.579999998</v>
      </c>
      <c r="D197" s="118">
        <v>3.0000000000000001E-5</v>
      </c>
      <c r="E197" s="119">
        <f t="shared" si="6"/>
        <v>1513.2025673999999</v>
      </c>
      <c r="F197" s="108"/>
      <c r="G197" s="108">
        <v>0</v>
      </c>
      <c r="H197" s="111">
        <v>3.0000000000000001E-5</v>
      </c>
      <c r="I197" s="112">
        <v>39.22</v>
      </c>
      <c r="J197" s="184">
        <f t="shared" si="7"/>
        <v>0</v>
      </c>
      <c r="K197" s="119">
        <v>0</v>
      </c>
      <c r="M197" s="184">
        <f t="shared" si="8"/>
        <v>0</v>
      </c>
      <c r="O197" s="118"/>
    </row>
    <row r="198" spans="2:15" s="148" customFormat="1" x14ac:dyDescent="0.25">
      <c r="B198" s="107">
        <v>41372</v>
      </c>
      <c r="C198" s="108">
        <v>51120969.280000001</v>
      </c>
      <c r="D198" s="118">
        <v>3.0000000000000001E-5</v>
      </c>
      <c r="E198" s="119">
        <f t="shared" si="6"/>
        <v>1533.6290784</v>
      </c>
      <c r="F198" s="108"/>
      <c r="G198" s="108">
        <v>2004371.43</v>
      </c>
      <c r="H198" s="111">
        <v>3.0000000000000001E-5</v>
      </c>
      <c r="I198" s="112">
        <v>39.22</v>
      </c>
      <c r="J198" s="184">
        <f t="shared" si="7"/>
        <v>1.1770000000000001E-3</v>
      </c>
      <c r="K198" s="119">
        <v>2359.15</v>
      </c>
      <c r="M198" s="184">
        <f t="shared" si="8"/>
        <v>4.6148381637258348E-5</v>
      </c>
      <c r="O198" s="118"/>
    </row>
    <row r="199" spans="2:15" s="148" customFormat="1" x14ac:dyDescent="0.25">
      <c r="B199" s="107">
        <v>41373</v>
      </c>
      <c r="C199" s="108">
        <v>50979326.049999997</v>
      </c>
      <c r="D199" s="118">
        <v>3.0000000000000001E-5</v>
      </c>
      <c r="E199" s="119">
        <f t="shared" si="6"/>
        <v>1529.3797815</v>
      </c>
      <c r="F199" s="108"/>
      <c r="G199" s="108">
        <v>2966693.58</v>
      </c>
      <c r="H199" s="111">
        <v>3.0000000000000001E-5</v>
      </c>
      <c r="I199" s="112">
        <v>39.22</v>
      </c>
      <c r="J199" s="184">
        <f t="shared" si="7"/>
        <v>1.1770000000000001E-3</v>
      </c>
      <c r="K199" s="119">
        <v>3491.8</v>
      </c>
      <c r="M199" s="184">
        <f t="shared" si="8"/>
        <v>6.8494432362155571E-5</v>
      </c>
      <c r="O199" s="118"/>
    </row>
    <row r="200" spans="2:15" s="148" customFormat="1" x14ac:dyDescent="0.25">
      <c r="B200" s="107">
        <v>41374</v>
      </c>
      <c r="C200" s="108">
        <v>51510680.009999998</v>
      </c>
      <c r="D200" s="118">
        <v>3.0000000000000001E-5</v>
      </c>
      <c r="E200" s="119">
        <f t="shared" si="6"/>
        <v>1545.3204003000001</v>
      </c>
      <c r="F200" s="108"/>
      <c r="G200" s="108">
        <v>1907083.53</v>
      </c>
      <c r="H200" s="111">
        <v>3.0000000000000001E-5</v>
      </c>
      <c r="I200" s="112">
        <v>39.22</v>
      </c>
      <c r="J200" s="184">
        <f t="shared" si="7"/>
        <v>1.1770000000000001E-3</v>
      </c>
      <c r="K200" s="119">
        <v>2244.64</v>
      </c>
      <c r="M200" s="184">
        <f t="shared" si="8"/>
        <v>4.3576205935628065E-5</v>
      </c>
      <c r="O200" s="118"/>
    </row>
    <row r="201" spans="2:15" s="148" customFormat="1" x14ac:dyDescent="0.25">
      <c r="B201" s="107">
        <v>41375</v>
      </c>
      <c r="C201" s="108">
        <v>49222703.899999999</v>
      </c>
      <c r="D201" s="118">
        <v>3.0000000000000001E-5</v>
      </c>
      <c r="E201" s="119">
        <f t="shared" ref="E201:E264" si="9">C201*D201</f>
        <v>1476.6811170000001</v>
      </c>
      <c r="F201" s="108"/>
      <c r="G201" s="108">
        <v>3063063.29</v>
      </c>
      <c r="H201" s="111">
        <v>3.0000000000000001E-5</v>
      </c>
      <c r="I201" s="112">
        <v>39.22</v>
      </c>
      <c r="J201" s="184">
        <f t="shared" ref="J201:J264" si="10">IF(K201&lt;&gt;0,ROUND(H201*I201,6),0)</f>
        <v>1.1770000000000001E-3</v>
      </c>
      <c r="K201" s="119">
        <v>3605.23</v>
      </c>
      <c r="M201" s="184">
        <f t="shared" ref="M201:M264" si="11">K201/C201</f>
        <v>7.3243233596519274E-5</v>
      </c>
      <c r="O201" s="118"/>
    </row>
    <row r="202" spans="2:15" s="148" customFormat="1" x14ac:dyDescent="0.25">
      <c r="B202" s="107">
        <v>41376</v>
      </c>
      <c r="C202" s="108">
        <v>49492521.640000001</v>
      </c>
      <c r="D202" s="118">
        <v>3.0000000000000001E-5</v>
      </c>
      <c r="E202" s="119">
        <f t="shared" si="9"/>
        <v>1484.7756492000001</v>
      </c>
      <c r="F202" s="108"/>
      <c r="G202" s="108">
        <v>1835537.23</v>
      </c>
      <c r="H202" s="111">
        <v>3.0000000000000001E-5</v>
      </c>
      <c r="I202" s="112">
        <v>39.22</v>
      </c>
      <c r="J202" s="184">
        <f t="shared" si="10"/>
        <v>1.1770000000000001E-3</v>
      </c>
      <c r="K202" s="119">
        <v>2160.4299999999998</v>
      </c>
      <c r="M202" s="184">
        <f t="shared" si="11"/>
        <v>4.3651645307438405E-5</v>
      </c>
      <c r="O202" s="118"/>
    </row>
    <row r="203" spans="2:15" s="148" customFormat="1" x14ac:dyDescent="0.25">
      <c r="B203" s="107">
        <v>41377</v>
      </c>
      <c r="C203" s="108">
        <v>49492521.640000001</v>
      </c>
      <c r="D203" s="118">
        <v>3.0000000000000001E-5</v>
      </c>
      <c r="E203" s="119">
        <f t="shared" si="9"/>
        <v>1484.7756492000001</v>
      </c>
      <c r="F203" s="108"/>
      <c r="G203" s="108">
        <v>0</v>
      </c>
      <c r="H203" s="111">
        <v>3.0000000000000001E-5</v>
      </c>
      <c r="I203" s="112">
        <v>39.22</v>
      </c>
      <c r="J203" s="184">
        <f t="shared" si="10"/>
        <v>0</v>
      </c>
      <c r="K203" s="119">
        <v>0</v>
      </c>
      <c r="M203" s="184">
        <f t="shared" si="11"/>
        <v>0</v>
      </c>
      <c r="O203" s="118"/>
    </row>
    <row r="204" spans="2:15" s="148" customFormat="1" x14ac:dyDescent="0.25">
      <c r="B204" s="107">
        <v>41378</v>
      </c>
      <c r="C204" s="108">
        <v>49492521.640000001</v>
      </c>
      <c r="D204" s="118">
        <v>3.0000000000000001E-5</v>
      </c>
      <c r="E204" s="119">
        <f t="shared" si="9"/>
        <v>1484.7756492000001</v>
      </c>
      <c r="F204" s="108"/>
      <c r="G204" s="108">
        <v>0</v>
      </c>
      <c r="H204" s="111">
        <v>3.0000000000000001E-5</v>
      </c>
      <c r="I204" s="112">
        <v>39.22</v>
      </c>
      <c r="J204" s="184">
        <f t="shared" si="10"/>
        <v>0</v>
      </c>
      <c r="K204" s="119">
        <v>0</v>
      </c>
      <c r="M204" s="184">
        <f t="shared" si="11"/>
        <v>0</v>
      </c>
      <c r="O204" s="118"/>
    </row>
    <row r="205" spans="2:15" s="148" customFormat="1" x14ac:dyDescent="0.25">
      <c r="B205" s="107">
        <v>41379</v>
      </c>
      <c r="C205" s="108">
        <v>48381265.960000001</v>
      </c>
      <c r="D205" s="118">
        <v>3.0000000000000001E-5</v>
      </c>
      <c r="E205" s="119">
        <f t="shared" si="9"/>
        <v>1451.4379788000001</v>
      </c>
      <c r="F205" s="108"/>
      <c r="G205" s="108">
        <v>1865186.16</v>
      </c>
      <c r="H205" s="111">
        <v>3.0000000000000001E-5</v>
      </c>
      <c r="I205" s="112">
        <v>39.22</v>
      </c>
      <c r="J205" s="184">
        <f t="shared" si="10"/>
        <v>1.1770000000000001E-3</v>
      </c>
      <c r="K205" s="119">
        <v>2195.3200000000002</v>
      </c>
      <c r="M205" s="184">
        <f t="shared" si="11"/>
        <v>4.5375414562632912E-5</v>
      </c>
      <c r="O205" s="118"/>
    </row>
    <row r="206" spans="2:15" s="148" customFormat="1" x14ac:dyDescent="0.25">
      <c r="B206" s="107">
        <v>41380</v>
      </c>
      <c r="C206" s="108">
        <v>48335081.229999997</v>
      </c>
      <c r="D206" s="118">
        <v>3.0000000000000001E-5</v>
      </c>
      <c r="E206" s="119">
        <f t="shared" si="9"/>
        <v>1450.0524369</v>
      </c>
      <c r="F206" s="108"/>
      <c r="G206" s="108">
        <v>2105572.77</v>
      </c>
      <c r="H206" s="111">
        <v>3.0000000000000001E-5</v>
      </c>
      <c r="I206" s="112">
        <v>39.22</v>
      </c>
      <c r="J206" s="184">
        <f t="shared" si="10"/>
        <v>1.1770000000000001E-3</v>
      </c>
      <c r="K206" s="119">
        <v>2478.2600000000002</v>
      </c>
      <c r="M206" s="184">
        <f t="shared" si="11"/>
        <v>5.1272490641058977E-5</v>
      </c>
      <c r="O206" s="118"/>
    </row>
    <row r="207" spans="2:15" s="148" customFormat="1" x14ac:dyDescent="0.25">
      <c r="B207" s="107">
        <v>41381</v>
      </c>
      <c r="C207" s="108">
        <v>48739477.359999999</v>
      </c>
      <c r="D207" s="118">
        <v>3.0000000000000001E-5</v>
      </c>
      <c r="E207" s="119">
        <f t="shared" si="9"/>
        <v>1462.1843208</v>
      </c>
      <c r="F207" s="108"/>
      <c r="G207" s="108">
        <v>1956903.84</v>
      </c>
      <c r="H207" s="111">
        <v>3.0000000000000001E-5</v>
      </c>
      <c r="I207" s="112">
        <v>39.22</v>
      </c>
      <c r="J207" s="184">
        <f t="shared" si="10"/>
        <v>1.1770000000000001E-3</v>
      </c>
      <c r="K207" s="119">
        <v>2303.2800000000002</v>
      </c>
      <c r="M207" s="184">
        <f t="shared" si="11"/>
        <v>4.725696960161249E-5</v>
      </c>
      <c r="O207" s="118"/>
    </row>
    <row r="208" spans="2:15" s="148" customFormat="1" x14ac:dyDescent="0.25">
      <c r="B208" s="107">
        <v>41382</v>
      </c>
      <c r="C208" s="108">
        <v>47659348.57</v>
      </c>
      <c r="D208" s="118">
        <v>3.0000000000000001E-5</v>
      </c>
      <c r="E208" s="119">
        <f t="shared" si="9"/>
        <v>1429.7804571000001</v>
      </c>
      <c r="F208" s="108"/>
      <c r="G208" s="108">
        <v>1384875.94</v>
      </c>
      <c r="H208" s="111">
        <v>3.0000000000000001E-5</v>
      </c>
      <c r="I208" s="112">
        <v>39.22</v>
      </c>
      <c r="J208" s="184">
        <f t="shared" si="10"/>
        <v>1.1770000000000001E-3</v>
      </c>
      <c r="K208" s="119">
        <v>1630</v>
      </c>
      <c r="M208" s="184">
        <f t="shared" si="11"/>
        <v>3.4201054964188738E-5</v>
      </c>
      <c r="O208" s="118"/>
    </row>
    <row r="209" spans="2:15" s="148" customFormat="1" x14ac:dyDescent="0.25">
      <c r="B209" s="107">
        <v>41383</v>
      </c>
      <c r="C209" s="108">
        <v>47153346.079999998</v>
      </c>
      <c r="D209" s="118">
        <v>3.0000000000000001E-5</v>
      </c>
      <c r="E209" s="119">
        <f t="shared" si="9"/>
        <v>1414.6003823999999</v>
      </c>
      <c r="F209" s="108"/>
      <c r="G209" s="108">
        <v>1365181.06</v>
      </c>
      <c r="H209" s="111">
        <v>3.0000000000000001E-5</v>
      </c>
      <c r="I209" s="112">
        <v>39.22</v>
      </c>
      <c r="J209" s="184">
        <f t="shared" si="10"/>
        <v>1.1770000000000001E-3</v>
      </c>
      <c r="K209" s="119">
        <v>1606.82</v>
      </c>
      <c r="M209" s="184">
        <f t="shared" si="11"/>
        <v>3.4076478841477798E-5</v>
      </c>
      <c r="O209" s="118"/>
    </row>
    <row r="210" spans="2:15" s="148" customFormat="1" x14ac:dyDescent="0.25">
      <c r="B210" s="107">
        <v>41384</v>
      </c>
      <c r="C210" s="108">
        <v>47153346.079999998</v>
      </c>
      <c r="D210" s="118">
        <v>3.0000000000000001E-5</v>
      </c>
      <c r="E210" s="119">
        <f t="shared" si="9"/>
        <v>1414.6003823999999</v>
      </c>
      <c r="F210" s="108"/>
      <c r="G210" s="108">
        <v>0</v>
      </c>
      <c r="H210" s="111">
        <v>3.0000000000000001E-5</v>
      </c>
      <c r="I210" s="112">
        <v>39.22</v>
      </c>
      <c r="J210" s="184">
        <f t="shared" si="10"/>
        <v>0</v>
      </c>
      <c r="K210" s="119">
        <v>0</v>
      </c>
      <c r="M210" s="184">
        <f t="shared" si="11"/>
        <v>0</v>
      </c>
      <c r="O210" s="118"/>
    </row>
    <row r="211" spans="2:15" s="148" customFormat="1" x14ac:dyDescent="0.25">
      <c r="B211" s="107">
        <v>41385</v>
      </c>
      <c r="C211" s="108">
        <v>47153346.079999998</v>
      </c>
      <c r="D211" s="118">
        <v>3.0000000000000001E-5</v>
      </c>
      <c r="E211" s="119">
        <f t="shared" si="9"/>
        <v>1414.6003823999999</v>
      </c>
      <c r="F211" s="108"/>
      <c r="G211" s="108">
        <v>0</v>
      </c>
      <c r="H211" s="111">
        <v>3.0000000000000001E-5</v>
      </c>
      <c r="I211" s="112">
        <v>39.22</v>
      </c>
      <c r="J211" s="184">
        <f t="shared" si="10"/>
        <v>0</v>
      </c>
      <c r="K211" s="119">
        <v>0</v>
      </c>
      <c r="M211" s="184">
        <f t="shared" si="11"/>
        <v>0</v>
      </c>
      <c r="O211" s="118"/>
    </row>
    <row r="212" spans="2:15" s="148" customFormat="1" x14ac:dyDescent="0.25">
      <c r="B212" s="107">
        <v>41386</v>
      </c>
      <c r="C212" s="108">
        <v>46965150.600000001</v>
      </c>
      <c r="D212" s="118">
        <v>3.0000000000000001E-5</v>
      </c>
      <c r="E212" s="119">
        <f t="shared" si="9"/>
        <v>1408.954518</v>
      </c>
      <c r="F212" s="108"/>
      <c r="G212" s="108">
        <v>1577430.04</v>
      </c>
      <c r="H212" s="111">
        <v>3.0000000000000001E-5</v>
      </c>
      <c r="I212" s="112">
        <v>39.22</v>
      </c>
      <c r="J212" s="184">
        <f t="shared" si="10"/>
        <v>1.1770000000000001E-3</v>
      </c>
      <c r="K212" s="119">
        <v>1856.64</v>
      </c>
      <c r="M212" s="184">
        <f t="shared" si="11"/>
        <v>3.9532290991950954E-5</v>
      </c>
      <c r="O212" s="118"/>
    </row>
    <row r="213" spans="2:15" s="148" customFormat="1" x14ac:dyDescent="0.25">
      <c r="B213" s="107">
        <v>41387</v>
      </c>
      <c r="C213" s="108">
        <v>46577903.189999998</v>
      </c>
      <c r="D213" s="118">
        <v>3.0000000000000001E-5</v>
      </c>
      <c r="E213" s="119">
        <f t="shared" si="9"/>
        <v>1397.3370957</v>
      </c>
      <c r="F213" s="108"/>
      <c r="G213" s="108">
        <v>1565309.01</v>
      </c>
      <c r="H213" s="111">
        <v>3.0000000000000001E-5</v>
      </c>
      <c r="I213" s="112">
        <v>39.22</v>
      </c>
      <c r="J213" s="184">
        <f t="shared" si="10"/>
        <v>1.1770000000000001E-3</v>
      </c>
      <c r="K213" s="119">
        <v>1842.37</v>
      </c>
      <c r="M213" s="184">
        <f t="shared" si="11"/>
        <v>3.9554592925418461E-5</v>
      </c>
      <c r="O213" s="118"/>
    </row>
    <row r="214" spans="2:15" s="148" customFormat="1" x14ac:dyDescent="0.25">
      <c r="B214" s="107">
        <v>41388</v>
      </c>
      <c r="C214" s="108">
        <v>46012041.799999997</v>
      </c>
      <c r="D214" s="118">
        <v>3.0000000000000001E-5</v>
      </c>
      <c r="E214" s="119">
        <f t="shared" si="9"/>
        <v>1380.3612539999999</v>
      </c>
      <c r="F214" s="108"/>
      <c r="G214" s="108">
        <v>1324892.3</v>
      </c>
      <c r="H214" s="111">
        <v>3.0000000000000001E-5</v>
      </c>
      <c r="I214" s="112">
        <v>39.22</v>
      </c>
      <c r="J214" s="184">
        <f t="shared" si="10"/>
        <v>1.1770000000000001E-3</v>
      </c>
      <c r="K214" s="119">
        <v>1559.4</v>
      </c>
      <c r="M214" s="184">
        <f t="shared" si="11"/>
        <v>3.3891128039442931E-5</v>
      </c>
      <c r="O214" s="118"/>
    </row>
    <row r="215" spans="2:15" s="148" customFormat="1" x14ac:dyDescent="0.25">
      <c r="B215" s="107">
        <v>41389</v>
      </c>
      <c r="C215" s="108">
        <v>45181811.5</v>
      </c>
      <c r="D215" s="118">
        <v>3.0000000000000001E-5</v>
      </c>
      <c r="E215" s="119">
        <f t="shared" si="9"/>
        <v>1355.4543450000001</v>
      </c>
      <c r="F215" s="108"/>
      <c r="G215" s="108">
        <v>1786577.17</v>
      </c>
      <c r="H215" s="111">
        <v>3.0000000000000001E-5</v>
      </c>
      <c r="I215" s="112">
        <v>39.22</v>
      </c>
      <c r="J215" s="184">
        <f t="shared" si="10"/>
        <v>1.1770000000000001E-3</v>
      </c>
      <c r="K215" s="119">
        <v>2102.8000000000002</v>
      </c>
      <c r="M215" s="184">
        <f t="shared" si="11"/>
        <v>4.6540851953224586E-5</v>
      </c>
      <c r="O215" s="118"/>
    </row>
    <row r="216" spans="2:15" s="148" customFormat="1" x14ac:dyDescent="0.25">
      <c r="B216" s="107">
        <v>41390</v>
      </c>
      <c r="C216" s="108">
        <v>46033825.229999997</v>
      </c>
      <c r="D216" s="118">
        <v>3.0000000000000001E-5</v>
      </c>
      <c r="E216" s="119">
        <f t="shared" si="9"/>
        <v>1381.0147568999998</v>
      </c>
      <c r="F216" s="108"/>
      <c r="G216" s="108">
        <v>2278437.16</v>
      </c>
      <c r="H216" s="111">
        <v>3.0000000000000001E-5</v>
      </c>
      <c r="I216" s="112">
        <v>39.22</v>
      </c>
      <c r="J216" s="184">
        <f t="shared" si="10"/>
        <v>1.1770000000000001E-3</v>
      </c>
      <c r="K216" s="119">
        <v>2681.72</v>
      </c>
      <c r="M216" s="184">
        <f t="shared" si="11"/>
        <v>5.8255423845427848E-5</v>
      </c>
      <c r="O216" s="118"/>
    </row>
    <row r="217" spans="2:15" s="148" customFormat="1" x14ac:dyDescent="0.25">
      <c r="B217" s="107">
        <v>41391</v>
      </c>
      <c r="C217" s="108">
        <v>46033825.229999997</v>
      </c>
      <c r="D217" s="118">
        <v>3.0000000000000001E-5</v>
      </c>
      <c r="E217" s="119">
        <f t="shared" si="9"/>
        <v>1381.0147568999998</v>
      </c>
      <c r="F217" s="108"/>
      <c r="G217" s="108">
        <v>0</v>
      </c>
      <c r="H217" s="111">
        <v>3.0000000000000001E-5</v>
      </c>
      <c r="I217" s="112">
        <v>39.22</v>
      </c>
      <c r="J217" s="184">
        <f t="shared" si="10"/>
        <v>0</v>
      </c>
      <c r="K217" s="119">
        <v>0</v>
      </c>
      <c r="M217" s="184">
        <f t="shared" si="11"/>
        <v>0</v>
      </c>
      <c r="O217" s="118"/>
    </row>
    <row r="218" spans="2:15" s="148" customFormat="1" x14ac:dyDescent="0.25">
      <c r="B218" s="107">
        <v>41392</v>
      </c>
      <c r="C218" s="108">
        <v>46033825.229999997</v>
      </c>
      <c r="D218" s="118">
        <v>3.0000000000000001E-5</v>
      </c>
      <c r="E218" s="119">
        <f t="shared" si="9"/>
        <v>1381.0147568999998</v>
      </c>
      <c r="F218" s="108"/>
      <c r="G218" s="108">
        <v>0</v>
      </c>
      <c r="H218" s="111">
        <v>3.0000000000000001E-5</v>
      </c>
      <c r="I218" s="112">
        <v>39.22</v>
      </c>
      <c r="J218" s="184">
        <f t="shared" si="10"/>
        <v>0</v>
      </c>
      <c r="K218" s="119">
        <v>0</v>
      </c>
      <c r="M218" s="184">
        <f t="shared" si="11"/>
        <v>0</v>
      </c>
      <c r="O218" s="118"/>
    </row>
    <row r="219" spans="2:15" s="148" customFormat="1" x14ac:dyDescent="0.25">
      <c r="B219" s="107">
        <v>41393</v>
      </c>
      <c r="C219" s="108">
        <v>46413225.729999997</v>
      </c>
      <c r="D219" s="118">
        <v>3.0000000000000001E-5</v>
      </c>
      <c r="E219" s="119">
        <f t="shared" si="9"/>
        <v>1392.3967719</v>
      </c>
      <c r="F219" s="108"/>
      <c r="G219" s="108">
        <v>2271754.35</v>
      </c>
      <c r="H219" s="111">
        <v>3.0000000000000001E-5</v>
      </c>
      <c r="I219" s="112">
        <v>39.22</v>
      </c>
      <c r="J219" s="184">
        <f t="shared" si="10"/>
        <v>1.1770000000000001E-3</v>
      </c>
      <c r="K219" s="119">
        <v>2673.85</v>
      </c>
      <c r="M219" s="184">
        <f t="shared" si="11"/>
        <v>5.7609656686105108E-5</v>
      </c>
      <c r="O219" s="118"/>
    </row>
    <row r="220" spans="2:15" s="148" customFormat="1" x14ac:dyDescent="0.25">
      <c r="B220" s="107">
        <v>41394</v>
      </c>
      <c r="C220" s="108">
        <v>46096941.009999998</v>
      </c>
      <c r="D220" s="118">
        <v>3.0000000000000001E-5</v>
      </c>
      <c r="E220" s="119">
        <f t="shared" si="9"/>
        <v>1382.9082303</v>
      </c>
      <c r="F220" s="108"/>
      <c r="G220" s="108">
        <v>1751576.03</v>
      </c>
      <c r="H220" s="111">
        <v>3.0000000000000001E-5</v>
      </c>
      <c r="I220" s="112">
        <v>39.22</v>
      </c>
      <c r="J220" s="184">
        <f t="shared" si="10"/>
        <v>1.1770000000000001E-3</v>
      </c>
      <c r="K220" s="119">
        <v>2061.6</v>
      </c>
      <c r="M220" s="184">
        <f t="shared" si="11"/>
        <v>4.4723141163591929E-5</v>
      </c>
      <c r="O220" s="118"/>
    </row>
    <row r="221" spans="2:15" s="148" customFormat="1" x14ac:dyDescent="0.25">
      <c r="B221" s="107">
        <v>41395</v>
      </c>
      <c r="C221" s="108">
        <v>46564233.350000001</v>
      </c>
      <c r="D221" s="118">
        <v>3.0000000000000001E-5</v>
      </c>
      <c r="E221" s="119">
        <f t="shared" si="9"/>
        <v>1396.9270005000001</v>
      </c>
      <c r="F221" s="108"/>
      <c r="G221" s="108">
        <v>2752332.21</v>
      </c>
      <c r="H221" s="111">
        <v>3.0000000000000001E-5</v>
      </c>
      <c r="I221" s="112">
        <v>39.22</v>
      </c>
      <c r="J221" s="184">
        <f t="shared" si="10"/>
        <v>1.1770000000000001E-3</v>
      </c>
      <c r="K221" s="119">
        <v>3239.5</v>
      </c>
      <c r="M221" s="184">
        <f t="shared" si="11"/>
        <v>6.9570564507103605E-5</v>
      </c>
      <c r="O221" s="118"/>
    </row>
    <row r="222" spans="2:15" s="148" customFormat="1" x14ac:dyDescent="0.25">
      <c r="B222" s="107">
        <v>41396</v>
      </c>
      <c r="C222" s="108">
        <v>53254864.719999999</v>
      </c>
      <c r="D222" s="118">
        <v>3.0000000000000001E-5</v>
      </c>
      <c r="E222" s="119">
        <f t="shared" si="9"/>
        <v>1597.6459416</v>
      </c>
      <c r="F222" s="108"/>
      <c r="G222" s="108">
        <v>8025805.1799999997</v>
      </c>
      <c r="H222" s="111">
        <v>3.0000000000000001E-5</v>
      </c>
      <c r="I222" s="112">
        <v>39.22</v>
      </c>
      <c r="J222" s="184">
        <f t="shared" si="10"/>
        <v>1.1770000000000001E-3</v>
      </c>
      <c r="K222" s="119">
        <v>9446.3700000000008</v>
      </c>
      <c r="M222" s="184">
        <f t="shared" si="11"/>
        <v>1.7738041490982125E-4</v>
      </c>
      <c r="O222" s="118"/>
    </row>
    <row r="223" spans="2:15" s="148" customFormat="1" x14ac:dyDescent="0.25">
      <c r="B223" s="107">
        <v>41397</v>
      </c>
      <c r="C223" s="108">
        <v>52212727.82</v>
      </c>
      <c r="D223" s="118">
        <v>3.0000000000000001E-5</v>
      </c>
      <c r="E223" s="119">
        <f t="shared" si="9"/>
        <v>1566.3818346</v>
      </c>
      <c r="F223" s="108"/>
      <c r="G223" s="108">
        <v>1089978.5</v>
      </c>
      <c r="H223" s="111">
        <v>3.0000000000000001E-5</v>
      </c>
      <c r="I223" s="112">
        <v>39.22</v>
      </c>
      <c r="J223" s="184">
        <f t="shared" si="10"/>
        <v>1.1770000000000001E-3</v>
      </c>
      <c r="K223" s="108">
        <v>1282.9000000000001</v>
      </c>
      <c r="M223" s="184">
        <f t="shared" si="11"/>
        <v>2.4570637343881261E-5</v>
      </c>
      <c r="O223" s="118"/>
    </row>
    <row r="224" spans="2:15" s="148" customFormat="1" x14ac:dyDescent="0.25">
      <c r="B224" s="107">
        <v>41398</v>
      </c>
      <c r="C224" s="108">
        <v>52212727.82</v>
      </c>
      <c r="D224" s="118">
        <v>3.0000000000000001E-5</v>
      </c>
      <c r="E224" s="119">
        <f t="shared" si="9"/>
        <v>1566.3818346</v>
      </c>
      <c r="F224" s="108"/>
      <c r="G224" s="108">
        <v>0</v>
      </c>
      <c r="H224" s="111">
        <v>3.0000000000000001E-5</v>
      </c>
      <c r="I224" s="112">
        <v>39.22</v>
      </c>
      <c r="J224" s="184">
        <f t="shared" si="10"/>
        <v>0</v>
      </c>
      <c r="K224" s="108">
        <v>0</v>
      </c>
      <c r="M224" s="184">
        <f t="shared" si="11"/>
        <v>0</v>
      </c>
      <c r="O224" s="118"/>
    </row>
    <row r="225" spans="2:15" s="148" customFormat="1" x14ac:dyDescent="0.25">
      <c r="B225" s="107">
        <v>41399</v>
      </c>
      <c r="C225" s="108">
        <v>52212727.82</v>
      </c>
      <c r="D225" s="118">
        <v>3.0000000000000001E-5</v>
      </c>
      <c r="E225" s="119">
        <f t="shared" si="9"/>
        <v>1566.3818346</v>
      </c>
      <c r="F225" s="108"/>
      <c r="G225" s="108">
        <v>0</v>
      </c>
      <c r="H225" s="111">
        <v>3.0000000000000001E-5</v>
      </c>
      <c r="I225" s="112">
        <v>39.22</v>
      </c>
      <c r="J225" s="184">
        <f t="shared" si="10"/>
        <v>0</v>
      </c>
      <c r="K225" s="108">
        <v>0</v>
      </c>
      <c r="M225" s="184">
        <f t="shared" si="11"/>
        <v>0</v>
      </c>
      <c r="O225" s="118"/>
    </row>
    <row r="226" spans="2:15" s="148" customFormat="1" x14ac:dyDescent="0.25">
      <c r="B226" s="107">
        <v>41400</v>
      </c>
      <c r="C226" s="108">
        <v>52787127.130000003</v>
      </c>
      <c r="D226" s="118">
        <v>3.0000000000000001E-5</v>
      </c>
      <c r="E226" s="119">
        <f t="shared" si="9"/>
        <v>1583.6138139000002</v>
      </c>
      <c r="F226" s="108"/>
      <c r="G226" s="108">
        <v>2190974.84</v>
      </c>
      <c r="H226" s="111">
        <v>3.0000000000000001E-5</v>
      </c>
      <c r="I226" s="112">
        <v>39.22</v>
      </c>
      <c r="J226" s="184">
        <f t="shared" si="10"/>
        <v>1.1770000000000001E-3</v>
      </c>
      <c r="K226" s="108">
        <v>2578.7800000000002</v>
      </c>
      <c r="M226" s="184">
        <f t="shared" si="11"/>
        <v>4.8852440740887125E-5</v>
      </c>
      <c r="O226" s="118"/>
    </row>
    <row r="227" spans="2:15" s="148" customFormat="1" x14ac:dyDescent="0.25">
      <c r="B227" s="107">
        <v>41401</v>
      </c>
      <c r="C227" s="108">
        <v>51292368.909999996</v>
      </c>
      <c r="D227" s="118">
        <v>3.0000000000000001E-5</v>
      </c>
      <c r="E227" s="119">
        <f t="shared" si="9"/>
        <v>1538.7710672999999</v>
      </c>
      <c r="F227" s="108"/>
      <c r="G227" s="108">
        <v>1349442.06</v>
      </c>
      <c r="H227" s="111">
        <v>3.0000000000000001E-5</v>
      </c>
      <c r="I227" s="112">
        <v>28.61</v>
      </c>
      <c r="J227" s="184">
        <f t="shared" si="10"/>
        <v>8.5800000000000004E-4</v>
      </c>
      <c r="K227" s="108">
        <v>1157.82</v>
      </c>
      <c r="M227" s="184">
        <f t="shared" si="11"/>
        <v>2.2572948463962842E-5</v>
      </c>
      <c r="O227" s="118"/>
    </row>
    <row r="228" spans="2:15" s="148" customFormat="1" x14ac:dyDescent="0.25">
      <c r="B228" s="107">
        <v>41402</v>
      </c>
      <c r="C228" s="108">
        <v>51488334.890000001</v>
      </c>
      <c r="D228" s="118">
        <v>3.0000000000000001E-5</v>
      </c>
      <c r="E228" s="119">
        <f t="shared" si="9"/>
        <v>1544.6500467000001</v>
      </c>
      <c r="F228" s="108"/>
      <c r="G228" s="108">
        <v>2438500.2200000002</v>
      </c>
      <c r="H228" s="111">
        <v>3.0000000000000001E-5</v>
      </c>
      <c r="I228" s="112">
        <v>28.61</v>
      </c>
      <c r="J228" s="184">
        <f t="shared" si="10"/>
        <v>8.5800000000000004E-4</v>
      </c>
      <c r="K228" s="108">
        <v>2092.23</v>
      </c>
      <c r="M228" s="184">
        <f t="shared" si="11"/>
        <v>4.0635029360919383E-5</v>
      </c>
      <c r="O228" s="118"/>
    </row>
    <row r="229" spans="2:15" s="148" customFormat="1" x14ac:dyDescent="0.25">
      <c r="B229" s="107">
        <v>41403</v>
      </c>
      <c r="C229" s="108">
        <v>51449240.060000002</v>
      </c>
      <c r="D229" s="118">
        <v>3.0000000000000001E-5</v>
      </c>
      <c r="E229" s="119">
        <f t="shared" si="9"/>
        <v>1543.4772018000001</v>
      </c>
      <c r="F229" s="108"/>
      <c r="G229" s="108">
        <v>1734995.86</v>
      </c>
      <c r="H229" s="111">
        <v>3.0000000000000001E-5</v>
      </c>
      <c r="I229" s="112">
        <v>28.61</v>
      </c>
      <c r="J229" s="184">
        <f t="shared" si="10"/>
        <v>8.5800000000000004E-4</v>
      </c>
      <c r="K229" s="108">
        <v>1488.63</v>
      </c>
      <c r="M229" s="184">
        <f t="shared" si="11"/>
        <v>2.893395506452501E-5</v>
      </c>
      <c r="O229" s="118"/>
    </row>
    <row r="230" spans="2:15" s="148" customFormat="1" x14ac:dyDescent="0.25">
      <c r="B230" s="107">
        <v>41404</v>
      </c>
      <c r="C230" s="108">
        <v>51656681.520000003</v>
      </c>
      <c r="D230" s="118">
        <v>3.0000000000000001E-5</v>
      </c>
      <c r="E230" s="119">
        <f t="shared" si="9"/>
        <v>1549.7004456000002</v>
      </c>
      <c r="F230" s="108"/>
      <c r="G230" s="108">
        <v>1822170.77</v>
      </c>
      <c r="H230" s="111">
        <v>3.0000000000000001E-5</v>
      </c>
      <c r="I230" s="112">
        <v>28.61</v>
      </c>
      <c r="J230" s="184">
        <f t="shared" si="10"/>
        <v>8.5800000000000004E-4</v>
      </c>
      <c r="K230" s="108">
        <v>1563.42</v>
      </c>
      <c r="M230" s="184">
        <f t="shared" si="11"/>
        <v>3.026559109095477E-5</v>
      </c>
      <c r="O230" s="118"/>
    </row>
    <row r="231" spans="2:15" s="148" customFormat="1" x14ac:dyDescent="0.25">
      <c r="B231" s="107">
        <v>41405</v>
      </c>
      <c r="C231" s="108">
        <v>51656681.520000003</v>
      </c>
      <c r="D231" s="118">
        <v>3.0000000000000001E-5</v>
      </c>
      <c r="E231" s="119">
        <f t="shared" si="9"/>
        <v>1549.7004456000002</v>
      </c>
      <c r="F231" s="108"/>
      <c r="G231" s="108">
        <v>0</v>
      </c>
      <c r="H231" s="111">
        <v>3.0000000000000001E-5</v>
      </c>
      <c r="I231" s="112">
        <v>28.61</v>
      </c>
      <c r="J231" s="184">
        <f t="shared" si="10"/>
        <v>0</v>
      </c>
      <c r="K231" s="108">
        <v>0</v>
      </c>
      <c r="M231" s="184">
        <f t="shared" si="11"/>
        <v>0</v>
      </c>
      <c r="O231" s="118"/>
    </row>
    <row r="232" spans="2:15" s="148" customFormat="1" x14ac:dyDescent="0.25">
      <c r="B232" s="107">
        <v>41406</v>
      </c>
      <c r="C232" s="108">
        <v>51656681.520000003</v>
      </c>
      <c r="D232" s="118">
        <v>3.0000000000000001E-5</v>
      </c>
      <c r="E232" s="119">
        <f t="shared" si="9"/>
        <v>1549.7004456000002</v>
      </c>
      <c r="F232" s="108"/>
      <c r="G232" s="108">
        <v>0</v>
      </c>
      <c r="H232" s="111">
        <v>3.0000000000000001E-5</v>
      </c>
      <c r="I232" s="112">
        <v>28.61</v>
      </c>
      <c r="J232" s="184">
        <f t="shared" si="10"/>
        <v>0</v>
      </c>
      <c r="K232" s="108">
        <v>0</v>
      </c>
      <c r="M232" s="184">
        <f t="shared" si="11"/>
        <v>0</v>
      </c>
      <c r="O232" s="118"/>
    </row>
    <row r="233" spans="2:15" s="148" customFormat="1" x14ac:dyDescent="0.25">
      <c r="B233" s="107">
        <v>41407</v>
      </c>
      <c r="C233" s="108">
        <v>47013596.119999997</v>
      </c>
      <c r="D233" s="118">
        <v>3.0000000000000001E-5</v>
      </c>
      <c r="E233" s="119">
        <f t="shared" si="9"/>
        <v>1410.4078835999999</v>
      </c>
      <c r="F233" s="108"/>
      <c r="G233" s="108">
        <v>1522544.74</v>
      </c>
      <c r="H233" s="111">
        <v>3.0000000000000001E-5</v>
      </c>
      <c r="I233" s="112">
        <v>28.61</v>
      </c>
      <c r="J233" s="184">
        <f t="shared" si="10"/>
        <v>8.5800000000000004E-4</v>
      </c>
      <c r="K233" s="108">
        <v>1306.3399999999999</v>
      </c>
      <c r="M233" s="184">
        <f t="shared" si="11"/>
        <v>2.7786430050269465E-5</v>
      </c>
      <c r="O233" s="118"/>
    </row>
    <row r="234" spans="2:15" s="148" customFormat="1" x14ac:dyDescent="0.25">
      <c r="B234" s="107">
        <v>41408</v>
      </c>
      <c r="C234" s="108">
        <v>45869954.149999999</v>
      </c>
      <c r="D234" s="118">
        <v>3.0000000000000001E-5</v>
      </c>
      <c r="E234" s="119">
        <f t="shared" si="9"/>
        <v>1376.0986244999999</v>
      </c>
      <c r="F234" s="108"/>
      <c r="G234" s="108">
        <v>1505057.79</v>
      </c>
      <c r="H234" s="111">
        <v>3.0000000000000001E-5</v>
      </c>
      <c r="I234" s="112">
        <v>28.61</v>
      </c>
      <c r="J234" s="184">
        <f t="shared" si="10"/>
        <v>8.5800000000000004E-4</v>
      </c>
      <c r="K234" s="108">
        <v>1291.3399999999999</v>
      </c>
      <c r="M234" s="184">
        <f t="shared" si="11"/>
        <v>2.8152197313674444E-5</v>
      </c>
      <c r="O234" s="118"/>
    </row>
    <row r="235" spans="2:15" s="148" customFormat="1" x14ac:dyDescent="0.25">
      <c r="B235" s="107">
        <v>41409</v>
      </c>
      <c r="C235" s="108">
        <v>45398189</v>
      </c>
      <c r="D235" s="118">
        <v>3.0000000000000001E-5</v>
      </c>
      <c r="E235" s="119">
        <f t="shared" si="9"/>
        <v>1361.9456700000001</v>
      </c>
      <c r="F235" s="108"/>
      <c r="G235" s="108">
        <v>1782760.55</v>
      </c>
      <c r="H235" s="111">
        <v>3.0000000000000001E-5</v>
      </c>
      <c r="I235" s="112">
        <v>28.61</v>
      </c>
      <c r="J235" s="184">
        <f t="shared" si="10"/>
        <v>8.5800000000000004E-4</v>
      </c>
      <c r="K235" s="108">
        <v>1529.61</v>
      </c>
      <c r="M235" s="184">
        <f t="shared" si="11"/>
        <v>3.3693194237329594E-5</v>
      </c>
      <c r="O235" s="118"/>
    </row>
    <row r="236" spans="2:15" s="148" customFormat="1" x14ac:dyDescent="0.25">
      <c r="B236" s="107">
        <v>41410</v>
      </c>
      <c r="C236" s="108">
        <v>45272352.359999999</v>
      </c>
      <c r="D236" s="118">
        <v>3.0000000000000001E-5</v>
      </c>
      <c r="E236" s="119">
        <f t="shared" si="9"/>
        <v>1358.1705708</v>
      </c>
      <c r="F236" s="108"/>
      <c r="G236" s="108">
        <v>1429138.69</v>
      </c>
      <c r="H236" s="111">
        <v>3.0000000000000001E-5</v>
      </c>
      <c r="I236" s="112">
        <v>28.61</v>
      </c>
      <c r="J236" s="184">
        <f t="shared" si="10"/>
        <v>8.5800000000000004E-4</v>
      </c>
      <c r="K236" s="108">
        <v>1226.2</v>
      </c>
      <c r="M236" s="184">
        <f t="shared" si="11"/>
        <v>2.7084963251951506E-5</v>
      </c>
      <c r="O236" s="118"/>
    </row>
    <row r="237" spans="2:15" s="148" customFormat="1" x14ac:dyDescent="0.25">
      <c r="B237" s="107">
        <v>41411</v>
      </c>
      <c r="C237" s="108">
        <v>44494944.18</v>
      </c>
      <c r="D237" s="118">
        <v>3.0000000000000001E-5</v>
      </c>
      <c r="E237" s="119">
        <f t="shared" si="9"/>
        <v>1334.8483254</v>
      </c>
      <c r="F237" s="108"/>
      <c r="G237" s="108">
        <v>777503</v>
      </c>
      <c r="H237" s="111">
        <v>3.0000000000000001E-5</v>
      </c>
      <c r="I237" s="112">
        <v>28.61</v>
      </c>
      <c r="J237" s="184">
        <f t="shared" si="10"/>
        <v>8.5800000000000004E-4</v>
      </c>
      <c r="K237" s="108">
        <v>667.1</v>
      </c>
      <c r="M237" s="184">
        <f t="shared" si="11"/>
        <v>1.4992714617222834E-5</v>
      </c>
      <c r="O237" s="118"/>
    </row>
    <row r="238" spans="2:15" s="148" customFormat="1" x14ac:dyDescent="0.25">
      <c r="B238" s="107">
        <v>41412</v>
      </c>
      <c r="C238" s="108">
        <v>44494944.18</v>
      </c>
      <c r="D238" s="118">
        <v>3.0000000000000001E-5</v>
      </c>
      <c r="E238" s="119">
        <f t="shared" si="9"/>
        <v>1334.8483254</v>
      </c>
      <c r="F238" s="108"/>
      <c r="G238" s="108">
        <v>0</v>
      </c>
      <c r="H238" s="111">
        <v>3.0000000000000001E-5</v>
      </c>
      <c r="I238" s="112">
        <v>28.61</v>
      </c>
      <c r="J238" s="184">
        <f t="shared" si="10"/>
        <v>0</v>
      </c>
      <c r="K238" s="108">
        <v>0</v>
      </c>
      <c r="M238" s="184">
        <f t="shared" si="11"/>
        <v>0</v>
      </c>
      <c r="O238" s="118"/>
    </row>
    <row r="239" spans="2:15" s="148" customFormat="1" x14ac:dyDescent="0.25">
      <c r="B239" s="107">
        <v>41413</v>
      </c>
      <c r="C239" s="108">
        <v>44494944.18</v>
      </c>
      <c r="D239" s="118">
        <v>3.0000000000000001E-5</v>
      </c>
      <c r="E239" s="119">
        <f t="shared" si="9"/>
        <v>1334.8483254</v>
      </c>
      <c r="F239" s="108"/>
      <c r="G239" s="108">
        <v>0</v>
      </c>
      <c r="H239" s="111">
        <v>3.0000000000000001E-5</v>
      </c>
      <c r="I239" s="112">
        <v>28.61</v>
      </c>
      <c r="J239" s="184">
        <f t="shared" si="10"/>
        <v>0</v>
      </c>
      <c r="K239" s="108">
        <v>0</v>
      </c>
      <c r="M239" s="184">
        <f t="shared" si="11"/>
        <v>0</v>
      </c>
      <c r="O239" s="118"/>
    </row>
    <row r="240" spans="2:15" s="148" customFormat="1" x14ac:dyDescent="0.25">
      <c r="B240" s="107">
        <v>41414</v>
      </c>
      <c r="C240" s="108">
        <v>43783844.689999998</v>
      </c>
      <c r="D240" s="118">
        <v>3.0000000000000001E-5</v>
      </c>
      <c r="E240" s="119">
        <f t="shared" si="9"/>
        <v>1313.5153407</v>
      </c>
      <c r="F240" s="108"/>
      <c r="G240" s="108">
        <v>1461578.16</v>
      </c>
      <c r="H240" s="111">
        <v>3.0000000000000001E-5</v>
      </c>
      <c r="I240" s="112">
        <v>28.61</v>
      </c>
      <c r="J240" s="184">
        <f t="shared" si="10"/>
        <v>8.5800000000000004E-4</v>
      </c>
      <c r="K240" s="108">
        <v>1254.03</v>
      </c>
      <c r="M240" s="184">
        <f t="shared" si="11"/>
        <v>2.8641386083813099E-5</v>
      </c>
      <c r="O240" s="118"/>
    </row>
    <row r="241" spans="2:15" s="148" customFormat="1" x14ac:dyDescent="0.25">
      <c r="B241" s="107">
        <v>41415</v>
      </c>
      <c r="C241" s="108">
        <v>42092327.909999996</v>
      </c>
      <c r="D241" s="118">
        <v>3.0000000000000001E-5</v>
      </c>
      <c r="E241" s="119">
        <f t="shared" si="9"/>
        <v>1262.7698372999998</v>
      </c>
      <c r="F241" s="108"/>
      <c r="G241" s="108">
        <v>1192166.8600000001</v>
      </c>
      <c r="H241" s="111">
        <v>3.0000000000000001E-5</v>
      </c>
      <c r="I241" s="112">
        <v>28.61</v>
      </c>
      <c r="J241" s="184">
        <f t="shared" si="10"/>
        <v>8.5800000000000004E-4</v>
      </c>
      <c r="K241" s="108">
        <v>1022.88</v>
      </c>
      <c r="M241" s="184">
        <f t="shared" si="11"/>
        <v>2.430086552083976E-5</v>
      </c>
      <c r="O241" s="118"/>
    </row>
    <row r="242" spans="2:15" s="148" customFormat="1" x14ac:dyDescent="0.25">
      <c r="B242" s="107">
        <v>41416</v>
      </c>
      <c r="C242" s="108">
        <v>41526042.700000003</v>
      </c>
      <c r="D242" s="118">
        <v>3.0000000000000001E-5</v>
      </c>
      <c r="E242" s="119">
        <f t="shared" si="9"/>
        <v>1245.781281</v>
      </c>
      <c r="F242" s="108"/>
      <c r="G242" s="108">
        <v>989945.32</v>
      </c>
      <c r="H242" s="111">
        <v>3.0000000000000001E-5</v>
      </c>
      <c r="I242" s="112">
        <v>28.61</v>
      </c>
      <c r="J242" s="184">
        <f t="shared" si="10"/>
        <v>8.5800000000000004E-4</v>
      </c>
      <c r="K242" s="108">
        <v>849.37</v>
      </c>
      <c r="M242" s="184">
        <f t="shared" si="11"/>
        <v>2.0453911443866041E-5</v>
      </c>
      <c r="O242" s="118"/>
    </row>
    <row r="243" spans="2:15" s="148" customFormat="1" x14ac:dyDescent="0.25">
      <c r="B243" s="107">
        <v>41417</v>
      </c>
      <c r="C243" s="108">
        <v>40815380.090000004</v>
      </c>
      <c r="D243" s="118">
        <v>3.0000000000000001E-5</v>
      </c>
      <c r="E243" s="119">
        <f t="shared" si="9"/>
        <v>1224.4614027000002</v>
      </c>
      <c r="F243" s="108"/>
      <c r="G243" s="108">
        <v>1289408.4099999999</v>
      </c>
      <c r="H243" s="111">
        <v>3.0000000000000001E-5</v>
      </c>
      <c r="I243" s="112">
        <v>28.61</v>
      </c>
      <c r="J243" s="184">
        <f t="shared" si="10"/>
        <v>8.5800000000000004E-4</v>
      </c>
      <c r="K243" s="108">
        <v>1106.31</v>
      </c>
      <c r="M243" s="184">
        <f t="shared" si="11"/>
        <v>2.7105223510366183E-5</v>
      </c>
      <c r="O243" s="118"/>
    </row>
    <row r="244" spans="2:15" s="148" customFormat="1" x14ac:dyDescent="0.25">
      <c r="B244" s="107">
        <v>41418</v>
      </c>
      <c r="C244" s="108">
        <v>39984284.960000001</v>
      </c>
      <c r="D244" s="118">
        <v>3.0000000000000001E-5</v>
      </c>
      <c r="E244" s="119">
        <f t="shared" si="9"/>
        <v>1199.5285488</v>
      </c>
      <c r="F244" s="108"/>
      <c r="G244" s="108">
        <v>1156820.51</v>
      </c>
      <c r="H244" s="111">
        <v>3.0000000000000001E-5</v>
      </c>
      <c r="I244" s="112">
        <v>28.61</v>
      </c>
      <c r="J244" s="184">
        <f t="shared" si="10"/>
        <v>8.5800000000000004E-4</v>
      </c>
      <c r="K244" s="108">
        <v>992.55</v>
      </c>
      <c r="M244" s="184">
        <f t="shared" si="11"/>
        <v>2.4823502558391128E-5</v>
      </c>
      <c r="O244" s="118"/>
    </row>
    <row r="245" spans="2:15" s="148" customFormat="1" x14ac:dyDescent="0.25">
      <c r="B245" s="107">
        <v>41419</v>
      </c>
      <c r="C245" s="108">
        <v>39984284.960000001</v>
      </c>
      <c r="D245" s="118">
        <v>3.0000000000000001E-5</v>
      </c>
      <c r="E245" s="119">
        <f t="shared" si="9"/>
        <v>1199.5285488</v>
      </c>
      <c r="F245" s="108"/>
      <c r="G245" s="108">
        <v>0</v>
      </c>
      <c r="H245" s="111">
        <v>3.0000000000000001E-5</v>
      </c>
      <c r="I245" s="112">
        <v>28.61</v>
      </c>
      <c r="J245" s="184">
        <f t="shared" si="10"/>
        <v>0</v>
      </c>
      <c r="K245" s="108">
        <v>0</v>
      </c>
      <c r="M245" s="184">
        <f t="shared" si="11"/>
        <v>0</v>
      </c>
      <c r="O245" s="118"/>
    </row>
    <row r="246" spans="2:15" s="148" customFormat="1" x14ac:dyDescent="0.25">
      <c r="B246" s="107">
        <v>41420</v>
      </c>
      <c r="C246" s="108">
        <v>39984284.960000001</v>
      </c>
      <c r="D246" s="118">
        <v>3.0000000000000001E-5</v>
      </c>
      <c r="E246" s="119">
        <f t="shared" si="9"/>
        <v>1199.5285488</v>
      </c>
      <c r="F246" s="108"/>
      <c r="G246" s="108">
        <v>0</v>
      </c>
      <c r="H246" s="111">
        <v>3.0000000000000001E-5</v>
      </c>
      <c r="I246" s="112">
        <v>28.61</v>
      </c>
      <c r="J246" s="184">
        <f t="shared" si="10"/>
        <v>0</v>
      </c>
      <c r="K246" s="108">
        <v>0</v>
      </c>
      <c r="M246" s="184">
        <f t="shared" si="11"/>
        <v>0</v>
      </c>
      <c r="O246" s="118"/>
    </row>
    <row r="247" spans="2:15" s="148" customFormat="1" x14ac:dyDescent="0.25">
      <c r="B247" s="107">
        <v>41421</v>
      </c>
      <c r="C247" s="108">
        <v>39984284.960000001</v>
      </c>
      <c r="D247" s="118">
        <v>3.0000000000000001E-5</v>
      </c>
      <c r="E247" s="119">
        <f t="shared" si="9"/>
        <v>1199.5285488</v>
      </c>
      <c r="F247" s="108"/>
      <c r="G247" s="108">
        <v>0</v>
      </c>
      <c r="H247" s="111">
        <v>3.0000000000000001E-5</v>
      </c>
      <c r="I247" s="112">
        <v>28.61</v>
      </c>
      <c r="J247" s="184">
        <f t="shared" si="10"/>
        <v>0</v>
      </c>
      <c r="K247" s="108">
        <v>0</v>
      </c>
      <c r="M247" s="184">
        <f t="shared" si="11"/>
        <v>0</v>
      </c>
      <c r="O247" s="118"/>
    </row>
    <row r="248" spans="2:15" s="148" customFormat="1" x14ac:dyDescent="0.25">
      <c r="B248" s="107">
        <v>41422</v>
      </c>
      <c r="C248" s="108">
        <v>41130689.25</v>
      </c>
      <c r="D248" s="118">
        <v>3.0000000000000001E-5</v>
      </c>
      <c r="E248" s="119">
        <f t="shared" si="9"/>
        <v>1233.9206775</v>
      </c>
      <c r="F248" s="108"/>
      <c r="G248" s="108">
        <v>2219599.19</v>
      </c>
      <c r="H248" s="111">
        <v>3.0000000000000001E-5</v>
      </c>
      <c r="I248" s="112">
        <v>28.61</v>
      </c>
      <c r="J248" s="184">
        <f t="shared" si="10"/>
        <v>8.5800000000000004E-4</v>
      </c>
      <c r="K248" s="108">
        <v>1904.42</v>
      </c>
      <c r="M248" s="184">
        <f t="shared" si="11"/>
        <v>4.6301679712308739E-5</v>
      </c>
      <c r="O248" s="118"/>
    </row>
    <row r="249" spans="2:15" s="148" customFormat="1" x14ac:dyDescent="0.25">
      <c r="B249" s="107">
        <v>41423</v>
      </c>
      <c r="C249" s="108">
        <v>41017663.640000001</v>
      </c>
      <c r="D249" s="118">
        <v>3.0000000000000001E-5</v>
      </c>
      <c r="E249" s="119">
        <f t="shared" si="9"/>
        <v>1230.5299092</v>
      </c>
      <c r="F249" s="108"/>
      <c r="G249" s="108">
        <v>2139012.19</v>
      </c>
      <c r="H249" s="111">
        <v>3.0000000000000001E-5</v>
      </c>
      <c r="I249" s="112">
        <v>28.61</v>
      </c>
      <c r="J249" s="184">
        <f t="shared" si="10"/>
        <v>8.5800000000000004E-4</v>
      </c>
      <c r="K249" s="108">
        <v>1835.27</v>
      </c>
      <c r="M249" s="184">
        <f t="shared" si="11"/>
        <v>4.4743406550593092E-5</v>
      </c>
      <c r="O249" s="118"/>
    </row>
    <row r="250" spans="2:15" s="148" customFormat="1" x14ac:dyDescent="0.25">
      <c r="B250" s="107">
        <v>41424</v>
      </c>
      <c r="C250" s="108">
        <v>41369521.469999999</v>
      </c>
      <c r="D250" s="118">
        <v>3.0000000000000001E-5</v>
      </c>
      <c r="E250" s="119">
        <f t="shared" si="9"/>
        <v>1241.0856441000001</v>
      </c>
      <c r="F250" s="108"/>
      <c r="G250" s="108">
        <v>1608909.89</v>
      </c>
      <c r="H250" s="111">
        <v>3.0000000000000001E-5</v>
      </c>
      <c r="I250" s="112">
        <v>28.61</v>
      </c>
      <c r="J250" s="184">
        <f t="shared" si="10"/>
        <v>8.5800000000000004E-4</v>
      </c>
      <c r="K250" s="108">
        <v>1380.44</v>
      </c>
      <c r="M250" s="184">
        <f t="shared" si="11"/>
        <v>3.3368527141438074E-5</v>
      </c>
      <c r="O250" s="118"/>
    </row>
    <row r="251" spans="2:15" s="148" customFormat="1" x14ac:dyDescent="0.25">
      <c r="B251" s="107">
        <v>41425</v>
      </c>
      <c r="C251" s="108">
        <v>42587912</v>
      </c>
      <c r="D251" s="118">
        <v>3.0000000000000001E-5</v>
      </c>
      <c r="E251" s="119">
        <f t="shared" si="9"/>
        <v>1277.6373599999999</v>
      </c>
      <c r="F251" s="108"/>
      <c r="G251" s="108">
        <v>2363076.09</v>
      </c>
      <c r="H251" s="111">
        <v>3.0000000000000001E-5</v>
      </c>
      <c r="I251" s="112">
        <v>28.61</v>
      </c>
      <c r="J251" s="184">
        <f t="shared" si="10"/>
        <v>8.5800000000000004E-4</v>
      </c>
      <c r="K251" s="108">
        <v>2027.52</v>
      </c>
      <c r="M251" s="184">
        <f t="shared" si="11"/>
        <v>4.7607875211163207E-5</v>
      </c>
      <c r="O251" s="118"/>
    </row>
    <row r="252" spans="2:15" s="148" customFormat="1" x14ac:dyDescent="0.25">
      <c r="B252" s="107">
        <v>41426</v>
      </c>
      <c r="C252" s="108">
        <v>42587912</v>
      </c>
      <c r="D252" s="118">
        <v>3.0000000000000001E-5</v>
      </c>
      <c r="E252" s="119">
        <f t="shared" si="9"/>
        <v>1277.6373599999999</v>
      </c>
      <c r="F252" s="108"/>
      <c r="G252" s="108">
        <v>0</v>
      </c>
      <c r="H252" s="111">
        <v>3.0000000000000001E-5</v>
      </c>
      <c r="I252" s="112">
        <v>28.61</v>
      </c>
      <c r="J252" s="184">
        <f t="shared" si="10"/>
        <v>0</v>
      </c>
      <c r="K252" s="108">
        <v>0</v>
      </c>
      <c r="M252" s="184">
        <f t="shared" si="11"/>
        <v>0</v>
      </c>
      <c r="O252" s="118"/>
    </row>
    <row r="253" spans="2:15" s="148" customFormat="1" x14ac:dyDescent="0.25">
      <c r="B253" s="107">
        <v>41427</v>
      </c>
      <c r="C253" s="108">
        <v>42587912</v>
      </c>
      <c r="D253" s="118">
        <v>3.0000000000000001E-5</v>
      </c>
      <c r="E253" s="119">
        <f t="shared" si="9"/>
        <v>1277.6373599999999</v>
      </c>
      <c r="F253" s="108"/>
      <c r="G253" s="108">
        <v>0</v>
      </c>
      <c r="H253" s="111">
        <v>3.0000000000000001E-5</v>
      </c>
      <c r="I253" s="112">
        <v>28.61</v>
      </c>
      <c r="J253" s="184">
        <f t="shared" si="10"/>
        <v>0</v>
      </c>
      <c r="K253" s="108">
        <v>0</v>
      </c>
      <c r="M253" s="184">
        <f t="shared" si="11"/>
        <v>0</v>
      </c>
      <c r="O253" s="118"/>
    </row>
    <row r="254" spans="2:15" s="148" customFormat="1" x14ac:dyDescent="0.25">
      <c r="B254" s="107">
        <v>41428</v>
      </c>
      <c r="C254" s="108">
        <v>43033071.969999999</v>
      </c>
      <c r="D254" s="118">
        <v>3.0000000000000001E-5</v>
      </c>
      <c r="E254" s="119">
        <f t="shared" si="9"/>
        <v>1290.9921591</v>
      </c>
      <c r="F254" s="108"/>
      <c r="G254" s="108">
        <v>1579279.48</v>
      </c>
      <c r="H254" s="111">
        <v>3.0000000000000001E-5</v>
      </c>
      <c r="I254" s="112">
        <v>28.61</v>
      </c>
      <c r="J254" s="184">
        <f t="shared" si="10"/>
        <v>8.5800000000000004E-4</v>
      </c>
      <c r="K254" s="108">
        <v>1355.02</v>
      </c>
      <c r="M254" s="184">
        <f t="shared" si="11"/>
        <v>3.148787520780846E-5</v>
      </c>
      <c r="O254" s="118"/>
    </row>
    <row r="255" spans="2:15" s="148" customFormat="1" x14ac:dyDescent="0.25">
      <c r="B255" s="107">
        <v>41429</v>
      </c>
      <c r="C255" s="108">
        <v>48923973.030000001</v>
      </c>
      <c r="D255" s="118">
        <v>3.0000000000000001E-5</v>
      </c>
      <c r="E255" s="119">
        <f t="shared" si="9"/>
        <v>1467.7191909000001</v>
      </c>
      <c r="F255" s="108"/>
      <c r="G255" s="108">
        <v>8194227.8799999999</v>
      </c>
      <c r="H255" s="111">
        <v>3.0000000000000001E-5</v>
      </c>
      <c r="I255" s="112">
        <v>28.61</v>
      </c>
      <c r="J255" s="184">
        <f t="shared" si="10"/>
        <v>8.5800000000000004E-4</v>
      </c>
      <c r="K255" s="108">
        <v>7030.65</v>
      </c>
      <c r="M255" s="184">
        <f t="shared" si="11"/>
        <v>1.4370562251125497E-4</v>
      </c>
      <c r="O255" s="118"/>
    </row>
    <row r="256" spans="2:15" s="148" customFormat="1" x14ac:dyDescent="0.25">
      <c r="B256" s="107">
        <v>41430</v>
      </c>
      <c r="C256" s="108">
        <v>48241294.909999996</v>
      </c>
      <c r="D256" s="118">
        <v>3.0000000000000001E-5</v>
      </c>
      <c r="E256" s="119">
        <f t="shared" si="9"/>
        <v>1447.2388472999999</v>
      </c>
      <c r="F256" s="108"/>
      <c r="G256" s="108">
        <v>2034870.69</v>
      </c>
      <c r="H256" s="111">
        <v>3.0000000000000001E-5</v>
      </c>
      <c r="I256" s="112">
        <v>28.61</v>
      </c>
      <c r="J256" s="184">
        <f t="shared" si="10"/>
        <v>8.5800000000000004E-4</v>
      </c>
      <c r="K256" s="108">
        <v>1745.92</v>
      </c>
      <c r="M256" s="184">
        <f t="shared" si="11"/>
        <v>3.6191399987442839E-5</v>
      </c>
      <c r="O256" s="118"/>
    </row>
    <row r="257" spans="2:15" s="148" customFormat="1" x14ac:dyDescent="0.25">
      <c r="B257" s="107">
        <v>41431</v>
      </c>
      <c r="C257" s="108">
        <v>48971650.219999999</v>
      </c>
      <c r="D257" s="118">
        <v>3.0000000000000001E-5</v>
      </c>
      <c r="E257" s="119">
        <f t="shared" si="9"/>
        <v>1469.1495066</v>
      </c>
      <c r="F257" s="108"/>
      <c r="G257" s="108">
        <v>1876366.73</v>
      </c>
      <c r="H257" s="111">
        <v>3.0000000000000001E-5</v>
      </c>
      <c r="I257" s="112">
        <v>28.61</v>
      </c>
      <c r="J257" s="184">
        <f t="shared" si="10"/>
        <v>8.5800000000000004E-4</v>
      </c>
      <c r="K257" s="108">
        <v>1609.92</v>
      </c>
      <c r="M257" s="184">
        <f t="shared" si="11"/>
        <v>3.2874530320452819E-5</v>
      </c>
      <c r="O257" s="118"/>
    </row>
    <row r="258" spans="2:15" s="148" customFormat="1" x14ac:dyDescent="0.25">
      <c r="B258" s="107">
        <v>41432</v>
      </c>
      <c r="C258" s="108">
        <v>49367097.619999997</v>
      </c>
      <c r="D258" s="118">
        <v>3.0000000000000001E-5</v>
      </c>
      <c r="E258" s="119">
        <f t="shared" si="9"/>
        <v>1481.0129285999999</v>
      </c>
      <c r="F258" s="108"/>
      <c r="G258" s="108">
        <v>1974953.69</v>
      </c>
      <c r="H258" s="111">
        <v>3.0000000000000001E-5</v>
      </c>
      <c r="I258" s="112">
        <v>33.369999999999997</v>
      </c>
      <c r="J258" s="184">
        <f t="shared" si="10"/>
        <v>1.0009999999999999E-3</v>
      </c>
      <c r="K258" s="108">
        <v>1976.93</v>
      </c>
      <c r="M258" s="184">
        <f t="shared" si="11"/>
        <v>4.004549781754012E-5</v>
      </c>
      <c r="O258" s="118"/>
    </row>
    <row r="259" spans="2:15" s="148" customFormat="1" x14ac:dyDescent="0.25">
      <c r="B259" s="107">
        <v>41433</v>
      </c>
      <c r="C259" s="108">
        <v>49367097.619999997</v>
      </c>
      <c r="D259" s="118">
        <v>3.0000000000000001E-5</v>
      </c>
      <c r="E259" s="119">
        <f t="shared" si="9"/>
        <v>1481.0129285999999</v>
      </c>
      <c r="F259" s="108"/>
      <c r="G259" s="108">
        <v>0</v>
      </c>
      <c r="H259" s="111">
        <v>3.0000000000000001E-5</v>
      </c>
      <c r="I259" s="112">
        <v>33.369999999999997</v>
      </c>
      <c r="J259" s="184">
        <f t="shared" si="10"/>
        <v>0</v>
      </c>
      <c r="K259" s="108">
        <v>0</v>
      </c>
      <c r="M259" s="184">
        <f t="shared" si="11"/>
        <v>0</v>
      </c>
      <c r="O259" s="118"/>
    </row>
    <row r="260" spans="2:15" s="148" customFormat="1" x14ac:dyDescent="0.25">
      <c r="B260" s="107">
        <v>41434</v>
      </c>
      <c r="C260" s="108">
        <v>49367097.619999997</v>
      </c>
      <c r="D260" s="118">
        <v>3.0000000000000001E-5</v>
      </c>
      <c r="E260" s="119">
        <f t="shared" si="9"/>
        <v>1481.0129285999999</v>
      </c>
      <c r="F260" s="108"/>
      <c r="G260" s="108">
        <v>0</v>
      </c>
      <c r="H260" s="111">
        <v>3.0000000000000001E-5</v>
      </c>
      <c r="I260" s="112">
        <v>33.369999999999997</v>
      </c>
      <c r="J260" s="184">
        <f t="shared" si="10"/>
        <v>0</v>
      </c>
      <c r="K260" s="108">
        <v>0</v>
      </c>
      <c r="M260" s="184">
        <f t="shared" si="11"/>
        <v>0</v>
      </c>
      <c r="O260" s="118"/>
    </row>
    <row r="261" spans="2:15" s="148" customFormat="1" x14ac:dyDescent="0.25">
      <c r="B261" s="107">
        <v>41435</v>
      </c>
      <c r="C261" s="108">
        <v>48577712.049999997</v>
      </c>
      <c r="D261" s="118">
        <v>3.0000000000000001E-5</v>
      </c>
      <c r="E261" s="119">
        <f t="shared" si="9"/>
        <v>1457.3313615</v>
      </c>
      <c r="F261" s="108"/>
      <c r="G261" s="108">
        <v>1590730.98</v>
      </c>
      <c r="H261" s="111">
        <v>3.0000000000000001E-5</v>
      </c>
      <c r="I261" s="112">
        <v>33.369999999999997</v>
      </c>
      <c r="J261" s="184">
        <f t="shared" si="10"/>
        <v>1.0009999999999999E-3</v>
      </c>
      <c r="K261" s="108">
        <v>1592.32</v>
      </c>
      <c r="M261" s="184">
        <f t="shared" si="11"/>
        <v>3.2778818367589214E-5</v>
      </c>
      <c r="O261" s="118"/>
    </row>
    <row r="262" spans="2:15" s="148" customFormat="1" x14ac:dyDescent="0.25">
      <c r="B262" s="107">
        <v>41436</v>
      </c>
      <c r="C262" s="108">
        <v>49295512.640000001</v>
      </c>
      <c r="D262" s="118">
        <v>3.0000000000000001E-5</v>
      </c>
      <c r="E262" s="119">
        <f t="shared" si="9"/>
        <v>1478.8653792</v>
      </c>
      <c r="F262" s="108"/>
      <c r="G262" s="108">
        <v>2705271.24</v>
      </c>
      <c r="H262" s="111">
        <v>3.0000000000000001E-5</v>
      </c>
      <c r="I262" s="112">
        <v>33.369999999999997</v>
      </c>
      <c r="J262" s="184">
        <f t="shared" si="10"/>
        <v>1.0009999999999999E-3</v>
      </c>
      <c r="K262" s="108">
        <v>2707.98</v>
      </c>
      <c r="M262" s="184">
        <f t="shared" si="11"/>
        <v>5.4933600544457185E-5</v>
      </c>
      <c r="O262" s="118"/>
    </row>
    <row r="263" spans="2:15" s="148" customFormat="1" x14ac:dyDescent="0.25">
      <c r="B263" s="107">
        <v>41437</v>
      </c>
      <c r="C263" s="108">
        <v>49894827.009999998</v>
      </c>
      <c r="D263" s="118">
        <v>3.0000000000000001E-5</v>
      </c>
      <c r="E263" s="119">
        <f t="shared" si="9"/>
        <v>1496.8448103000001</v>
      </c>
      <c r="F263" s="108"/>
      <c r="G263" s="108">
        <v>1513921.27</v>
      </c>
      <c r="H263" s="111">
        <v>3.0000000000000001E-5</v>
      </c>
      <c r="I263" s="112">
        <v>33.369999999999997</v>
      </c>
      <c r="J263" s="184">
        <f t="shared" si="10"/>
        <v>1.0009999999999999E-3</v>
      </c>
      <c r="K263" s="108">
        <v>1515.44</v>
      </c>
      <c r="M263" s="184">
        <f t="shared" si="11"/>
        <v>3.0372687727653075E-5</v>
      </c>
      <c r="O263" s="118"/>
    </row>
    <row r="264" spans="2:15" s="148" customFormat="1" x14ac:dyDescent="0.25">
      <c r="B264" s="107">
        <v>41438</v>
      </c>
      <c r="C264" s="108">
        <v>49174570.439999998</v>
      </c>
      <c r="D264" s="118">
        <v>3.0000000000000001E-5</v>
      </c>
      <c r="E264" s="119">
        <f t="shared" si="9"/>
        <v>1475.2371132000001</v>
      </c>
      <c r="F264" s="108"/>
      <c r="G264" s="108">
        <v>1479325.27</v>
      </c>
      <c r="H264" s="111">
        <v>3.0000000000000001E-5</v>
      </c>
      <c r="I264" s="112">
        <v>33.369999999999997</v>
      </c>
      <c r="J264" s="184">
        <f t="shared" si="10"/>
        <v>1.0009999999999999E-3</v>
      </c>
      <c r="K264" s="108">
        <v>1480.8</v>
      </c>
      <c r="M264" s="184">
        <f t="shared" si="11"/>
        <v>3.0113125274918011E-5</v>
      </c>
      <c r="O264" s="118"/>
    </row>
    <row r="265" spans="2:15" s="148" customFormat="1" x14ac:dyDescent="0.25">
      <c r="B265" s="107">
        <v>41439</v>
      </c>
      <c r="C265" s="108">
        <v>44880619.789999999</v>
      </c>
      <c r="D265" s="118">
        <v>3.0000000000000001E-5</v>
      </c>
      <c r="E265" s="119">
        <f t="shared" ref="E265:E328" si="12">C265*D265</f>
        <v>1346.4185937</v>
      </c>
      <c r="F265" s="108"/>
      <c r="G265" s="108">
        <v>1518577.82</v>
      </c>
      <c r="H265" s="111">
        <v>3.0000000000000001E-5</v>
      </c>
      <c r="I265" s="112">
        <v>33.369999999999997</v>
      </c>
      <c r="J265" s="184">
        <f t="shared" ref="J265:J328" si="13">IF(K265&lt;&gt;0,ROUND(H265*I265,6),0)</f>
        <v>1.0009999999999999E-3</v>
      </c>
      <c r="K265" s="108">
        <v>1520.1</v>
      </c>
      <c r="M265" s="184">
        <f t="shared" ref="M265:M328" si="14">K265/C265</f>
        <v>3.3869853115056548E-5</v>
      </c>
      <c r="O265" s="118"/>
    </row>
    <row r="266" spans="2:15" s="148" customFormat="1" x14ac:dyDescent="0.25">
      <c r="B266" s="107">
        <v>41440</v>
      </c>
      <c r="C266" s="108">
        <v>44880619.789999999</v>
      </c>
      <c r="D266" s="118">
        <v>3.0000000000000001E-5</v>
      </c>
      <c r="E266" s="119">
        <f t="shared" si="12"/>
        <v>1346.4185937</v>
      </c>
      <c r="F266" s="108"/>
      <c r="G266" s="108">
        <v>0</v>
      </c>
      <c r="H266" s="111">
        <v>3.0000000000000001E-5</v>
      </c>
      <c r="I266" s="112">
        <v>33.369999999999997</v>
      </c>
      <c r="J266" s="184">
        <f t="shared" si="13"/>
        <v>0</v>
      </c>
      <c r="K266" s="108">
        <v>0</v>
      </c>
      <c r="M266" s="184">
        <f t="shared" si="14"/>
        <v>0</v>
      </c>
      <c r="O266" s="118"/>
    </row>
    <row r="267" spans="2:15" s="148" customFormat="1" x14ac:dyDescent="0.25">
      <c r="B267" s="107">
        <v>41441</v>
      </c>
      <c r="C267" s="108">
        <v>44880619.789999999</v>
      </c>
      <c r="D267" s="118">
        <v>3.0000000000000001E-5</v>
      </c>
      <c r="E267" s="119">
        <f t="shared" si="12"/>
        <v>1346.4185937</v>
      </c>
      <c r="F267" s="108"/>
      <c r="G267" s="108">
        <v>0</v>
      </c>
      <c r="H267" s="111">
        <v>3.0000000000000001E-5</v>
      </c>
      <c r="I267" s="112">
        <v>33.369999999999997</v>
      </c>
      <c r="J267" s="184">
        <f t="shared" si="13"/>
        <v>0</v>
      </c>
      <c r="K267" s="108">
        <v>0</v>
      </c>
      <c r="M267" s="184">
        <f t="shared" si="14"/>
        <v>0</v>
      </c>
      <c r="O267" s="118"/>
    </row>
    <row r="268" spans="2:15" s="148" customFormat="1" x14ac:dyDescent="0.25">
      <c r="B268" s="107">
        <v>41442</v>
      </c>
      <c r="C268" s="108">
        <v>45013149.909999996</v>
      </c>
      <c r="D268" s="118">
        <v>3.0000000000000001E-5</v>
      </c>
      <c r="E268" s="119">
        <f t="shared" si="12"/>
        <v>1350.3944973</v>
      </c>
      <c r="F268" s="108"/>
      <c r="G268" s="108">
        <v>1510575.06</v>
      </c>
      <c r="H268" s="111">
        <v>3.0000000000000001E-5</v>
      </c>
      <c r="I268" s="112">
        <v>33.369999999999997</v>
      </c>
      <c r="J268" s="184">
        <f t="shared" si="13"/>
        <v>1.0009999999999999E-3</v>
      </c>
      <c r="K268" s="108">
        <v>1512.09</v>
      </c>
      <c r="M268" s="184">
        <f t="shared" si="14"/>
        <v>3.359218368461875E-5</v>
      </c>
      <c r="O268" s="118"/>
    </row>
    <row r="269" spans="2:15" s="148" customFormat="1" x14ac:dyDescent="0.25">
      <c r="B269" s="107">
        <v>41443</v>
      </c>
      <c r="C269" s="108">
        <v>43300749.049999997</v>
      </c>
      <c r="D269" s="118">
        <v>3.0000000000000001E-5</v>
      </c>
      <c r="E269" s="119">
        <f t="shared" si="12"/>
        <v>1299.0224714999999</v>
      </c>
      <c r="F269" s="108"/>
      <c r="G269" s="108">
        <v>1179146.02</v>
      </c>
      <c r="H269" s="111">
        <v>3.0000000000000001E-5</v>
      </c>
      <c r="I269" s="112">
        <v>33.369999999999997</v>
      </c>
      <c r="J269" s="184">
        <f t="shared" si="13"/>
        <v>1.0009999999999999E-3</v>
      </c>
      <c r="K269" s="108">
        <v>1180.33</v>
      </c>
      <c r="M269" s="184">
        <f t="shared" si="14"/>
        <v>2.725888179525615E-5</v>
      </c>
      <c r="O269" s="118"/>
    </row>
    <row r="270" spans="2:15" s="148" customFormat="1" x14ac:dyDescent="0.25">
      <c r="B270" s="107">
        <v>41444</v>
      </c>
      <c r="C270" s="108">
        <v>42399840.259999998</v>
      </c>
      <c r="D270" s="118">
        <v>3.0000000000000001E-5</v>
      </c>
      <c r="E270" s="119">
        <f t="shared" si="12"/>
        <v>1271.9952077999999</v>
      </c>
      <c r="F270" s="108"/>
      <c r="G270" s="108">
        <v>1015383.36</v>
      </c>
      <c r="H270" s="111">
        <v>3.0000000000000001E-5</v>
      </c>
      <c r="I270" s="112">
        <v>33.369999999999997</v>
      </c>
      <c r="J270" s="184">
        <f t="shared" si="13"/>
        <v>1.0009999999999999E-3</v>
      </c>
      <c r="K270" s="108">
        <v>1016.4</v>
      </c>
      <c r="M270" s="184">
        <f t="shared" si="14"/>
        <v>2.3971788425789697E-5</v>
      </c>
      <c r="O270" s="118"/>
    </row>
    <row r="271" spans="2:15" s="148" customFormat="1" x14ac:dyDescent="0.25">
      <c r="B271" s="107">
        <v>41445</v>
      </c>
      <c r="C271" s="108">
        <v>42134322.210000001</v>
      </c>
      <c r="D271" s="118">
        <v>3.0000000000000001E-5</v>
      </c>
      <c r="E271" s="119">
        <f t="shared" si="12"/>
        <v>1264.0296663000001</v>
      </c>
      <c r="F271" s="108"/>
      <c r="G271" s="108">
        <v>1376803.25</v>
      </c>
      <c r="H271" s="111">
        <v>3.0000000000000001E-5</v>
      </c>
      <c r="I271" s="112">
        <v>33.369999999999997</v>
      </c>
      <c r="J271" s="184">
        <f t="shared" si="13"/>
        <v>1.0009999999999999E-3</v>
      </c>
      <c r="K271" s="108">
        <v>1378.18</v>
      </c>
      <c r="M271" s="184">
        <f t="shared" si="14"/>
        <v>3.2709200663797747E-5</v>
      </c>
      <c r="O271" s="118"/>
    </row>
    <row r="272" spans="2:15" s="148" customFormat="1" x14ac:dyDescent="0.25">
      <c r="B272" s="107">
        <v>41446</v>
      </c>
      <c r="C272" s="108">
        <v>41779594.130000003</v>
      </c>
      <c r="D272" s="118">
        <v>3.0000000000000001E-5</v>
      </c>
      <c r="E272" s="119">
        <f t="shared" si="12"/>
        <v>1253.3878239000001</v>
      </c>
      <c r="F272" s="108"/>
      <c r="G272" s="108">
        <v>989775.07</v>
      </c>
      <c r="H272" s="111">
        <v>3.0000000000000001E-5</v>
      </c>
      <c r="I272" s="112">
        <v>33.369999999999997</v>
      </c>
      <c r="J272" s="184">
        <f t="shared" si="13"/>
        <v>1.0009999999999999E-3</v>
      </c>
      <c r="K272" s="108">
        <v>990.76</v>
      </c>
      <c r="M272" s="184">
        <f t="shared" si="14"/>
        <v>2.3713968999248389E-5</v>
      </c>
      <c r="O272" s="118"/>
    </row>
    <row r="273" spans="2:15" s="148" customFormat="1" x14ac:dyDescent="0.25">
      <c r="B273" s="107">
        <v>41447</v>
      </c>
      <c r="C273" s="108">
        <v>41779594.130000003</v>
      </c>
      <c r="D273" s="118">
        <v>3.0000000000000001E-5</v>
      </c>
      <c r="E273" s="119">
        <f t="shared" si="12"/>
        <v>1253.3878239000001</v>
      </c>
      <c r="F273" s="108"/>
      <c r="G273" s="108">
        <v>0</v>
      </c>
      <c r="H273" s="111">
        <v>3.0000000000000001E-5</v>
      </c>
      <c r="I273" s="112">
        <v>33.369999999999997</v>
      </c>
      <c r="J273" s="184">
        <f t="shared" si="13"/>
        <v>0</v>
      </c>
      <c r="K273" s="108">
        <v>0</v>
      </c>
      <c r="M273" s="184">
        <f t="shared" si="14"/>
        <v>0</v>
      </c>
      <c r="O273" s="118"/>
    </row>
    <row r="274" spans="2:15" s="148" customFormat="1" x14ac:dyDescent="0.25">
      <c r="B274" s="107">
        <v>41448</v>
      </c>
      <c r="C274" s="108">
        <v>41779594.130000003</v>
      </c>
      <c r="D274" s="118">
        <v>3.0000000000000001E-5</v>
      </c>
      <c r="E274" s="119">
        <f t="shared" si="12"/>
        <v>1253.3878239000001</v>
      </c>
      <c r="F274" s="108"/>
      <c r="G274" s="108">
        <v>0</v>
      </c>
      <c r="H274" s="111">
        <v>3.0000000000000001E-5</v>
      </c>
      <c r="I274" s="112">
        <v>33.369999999999997</v>
      </c>
      <c r="J274" s="184">
        <f t="shared" si="13"/>
        <v>0</v>
      </c>
      <c r="K274" s="108">
        <v>0</v>
      </c>
      <c r="M274" s="184">
        <f t="shared" si="14"/>
        <v>0</v>
      </c>
      <c r="O274" s="118"/>
    </row>
    <row r="275" spans="2:15" s="148" customFormat="1" x14ac:dyDescent="0.25">
      <c r="B275" s="107">
        <v>41449</v>
      </c>
      <c r="C275" s="108">
        <v>41436322.07</v>
      </c>
      <c r="D275" s="118">
        <v>3.0000000000000001E-5</v>
      </c>
      <c r="E275" s="119">
        <f t="shared" si="12"/>
        <v>1243.0896620999999</v>
      </c>
      <c r="F275" s="108"/>
      <c r="G275" s="108">
        <v>1286310.51</v>
      </c>
      <c r="H275" s="111">
        <v>3.0000000000000001E-5</v>
      </c>
      <c r="I275" s="112">
        <v>33.369999999999997</v>
      </c>
      <c r="J275" s="184">
        <f t="shared" si="13"/>
        <v>1.0009999999999999E-3</v>
      </c>
      <c r="K275" s="108">
        <v>1287.5999999999999</v>
      </c>
      <c r="M275" s="184">
        <f t="shared" si="14"/>
        <v>3.1074186502962468E-5</v>
      </c>
      <c r="O275" s="118"/>
    </row>
    <row r="276" spans="2:15" s="148" customFormat="1" x14ac:dyDescent="0.25">
      <c r="B276" s="107">
        <v>41450</v>
      </c>
      <c r="C276" s="108">
        <v>38993565.189999998</v>
      </c>
      <c r="D276" s="118">
        <v>3.0000000000000001E-5</v>
      </c>
      <c r="E276" s="119">
        <f t="shared" si="12"/>
        <v>1169.8069556999999</v>
      </c>
      <c r="F276" s="108"/>
      <c r="G276" s="108">
        <v>999402.21</v>
      </c>
      <c r="H276" s="111">
        <v>3.0000000000000001E-5</v>
      </c>
      <c r="I276" s="112">
        <v>33.369999999999997</v>
      </c>
      <c r="J276" s="184">
        <f t="shared" si="13"/>
        <v>1.0009999999999999E-3</v>
      </c>
      <c r="K276" s="108">
        <v>1000.4</v>
      </c>
      <c r="M276" s="184">
        <f t="shared" si="14"/>
        <v>2.5655515086282882E-5</v>
      </c>
      <c r="O276" s="118"/>
    </row>
    <row r="277" spans="2:15" s="148" customFormat="1" x14ac:dyDescent="0.25">
      <c r="B277" s="107">
        <v>41451</v>
      </c>
      <c r="C277" s="108">
        <v>39389600.340000004</v>
      </c>
      <c r="D277" s="118">
        <v>3.0000000000000001E-5</v>
      </c>
      <c r="E277" s="119">
        <f t="shared" si="12"/>
        <v>1181.6880102000002</v>
      </c>
      <c r="F277" s="108"/>
      <c r="G277" s="108">
        <v>1882749.03</v>
      </c>
      <c r="H277" s="111">
        <v>3.0000000000000001E-5</v>
      </c>
      <c r="I277" s="112">
        <v>33.369999999999997</v>
      </c>
      <c r="J277" s="184">
        <f t="shared" si="13"/>
        <v>1.0009999999999999E-3</v>
      </c>
      <c r="K277" s="108">
        <v>1884.63</v>
      </c>
      <c r="M277" s="184">
        <f t="shared" si="14"/>
        <v>4.7845877686810769E-5</v>
      </c>
      <c r="O277" s="118"/>
    </row>
    <row r="278" spans="2:15" s="148" customFormat="1" x14ac:dyDescent="0.25">
      <c r="B278" s="107">
        <v>41452</v>
      </c>
      <c r="C278" s="108">
        <v>39926940.840000004</v>
      </c>
      <c r="D278" s="118">
        <v>3.0000000000000001E-5</v>
      </c>
      <c r="E278" s="119">
        <f t="shared" si="12"/>
        <v>1197.8082252000002</v>
      </c>
      <c r="F278" s="108"/>
      <c r="G278" s="108">
        <v>2058519.01</v>
      </c>
      <c r="H278" s="111">
        <v>3.0000000000000001E-5</v>
      </c>
      <c r="I278" s="112">
        <v>33.369999999999997</v>
      </c>
      <c r="J278" s="184">
        <f t="shared" si="13"/>
        <v>1.0009999999999999E-3</v>
      </c>
      <c r="K278" s="108">
        <v>2060.58</v>
      </c>
      <c r="M278" s="184">
        <f t="shared" si="14"/>
        <v>5.1608762320594553E-5</v>
      </c>
      <c r="O278" s="118"/>
    </row>
    <row r="279" spans="2:15" s="148" customFormat="1" x14ac:dyDescent="0.25">
      <c r="B279" s="107">
        <v>41453</v>
      </c>
      <c r="C279" s="108">
        <v>40428526.409999996</v>
      </c>
      <c r="D279" s="118">
        <v>3.0000000000000001E-5</v>
      </c>
      <c r="E279" s="119">
        <f t="shared" si="12"/>
        <v>1212.8557922999998</v>
      </c>
      <c r="F279" s="108"/>
      <c r="G279" s="108">
        <v>1463409.42</v>
      </c>
      <c r="H279" s="111">
        <v>3.0000000000000001E-5</v>
      </c>
      <c r="I279" s="112">
        <v>33.369999999999997</v>
      </c>
      <c r="J279" s="184">
        <f t="shared" si="13"/>
        <v>1.0009999999999999E-3</v>
      </c>
      <c r="K279" s="108">
        <v>1464.87</v>
      </c>
      <c r="M279" s="184">
        <f t="shared" si="14"/>
        <v>3.623357391620547E-5</v>
      </c>
      <c r="O279" s="118"/>
    </row>
    <row r="280" spans="2:15" s="148" customFormat="1" x14ac:dyDescent="0.25">
      <c r="B280" s="107">
        <v>41454</v>
      </c>
      <c r="C280" s="108">
        <v>40428526.409999996</v>
      </c>
      <c r="D280" s="118">
        <v>3.0000000000000001E-5</v>
      </c>
      <c r="E280" s="119">
        <f t="shared" si="12"/>
        <v>1212.8557922999998</v>
      </c>
      <c r="F280" s="108"/>
      <c r="G280" s="108">
        <v>0</v>
      </c>
      <c r="H280" s="111">
        <v>3.0000000000000001E-5</v>
      </c>
      <c r="I280" s="112">
        <v>33.369999999999997</v>
      </c>
      <c r="J280" s="184">
        <f t="shared" si="13"/>
        <v>0</v>
      </c>
      <c r="K280" s="108">
        <v>0</v>
      </c>
      <c r="M280" s="184">
        <f t="shared" si="14"/>
        <v>0</v>
      </c>
      <c r="O280" s="118"/>
    </row>
    <row r="281" spans="2:15" s="148" customFormat="1" x14ac:dyDescent="0.25">
      <c r="B281" s="107">
        <v>41455</v>
      </c>
      <c r="C281" s="108">
        <v>40428526.409999996</v>
      </c>
      <c r="D281" s="118">
        <v>3.0000000000000001E-5</v>
      </c>
      <c r="E281" s="119">
        <f t="shared" si="12"/>
        <v>1212.8557922999998</v>
      </c>
      <c r="F281" s="108"/>
      <c r="G281" s="108">
        <v>0</v>
      </c>
      <c r="H281" s="111">
        <v>3.0000000000000001E-5</v>
      </c>
      <c r="I281" s="112">
        <v>33.369999999999997</v>
      </c>
      <c r="J281" s="184">
        <f t="shared" si="13"/>
        <v>0</v>
      </c>
      <c r="K281" s="108">
        <v>0</v>
      </c>
      <c r="M281" s="184">
        <f t="shared" si="14"/>
        <v>0</v>
      </c>
      <c r="O281" s="118"/>
    </row>
    <row r="282" spans="2:15" s="148" customFormat="1" x14ac:dyDescent="0.25">
      <c r="B282" s="107">
        <v>41456</v>
      </c>
      <c r="C282" s="108">
        <v>42042479.780000001</v>
      </c>
      <c r="D282" s="118">
        <v>3.0000000000000001E-5</v>
      </c>
      <c r="E282" s="119">
        <f t="shared" si="12"/>
        <v>1261.2743934</v>
      </c>
      <c r="F282" s="108"/>
      <c r="G282" s="108">
        <v>2818481.04</v>
      </c>
      <c r="H282" s="111">
        <v>3.0000000000000001E-5</v>
      </c>
      <c r="I282" s="112">
        <v>33.369999999999997</v>
      </c>
      <c r="J282" s="184">
        <f t="shared" si="13"/>
        <v>1.0009999999999999E-3</v>
      </c>
      <c r="K282" s="108">
        <v>2821.3</v>
      </c>
      <c r="M282" s="184">
        <f t="shared" si="14"/>
        <v>6.7105937013309068E-5</v>
      </c>
      <c r="O282" s="118"/>
    </row>
    <row r="283" spans="2:15" s="148" customFormat="1" x14ac:dyDescent="0.25">
      <c r="B283" s="107">
        <v>41457</v>
      </c>
      <c r="C283" s="108">
        <v>43695156.369999997</v>
      </c>
      <c r="D283" s="118">
        <v>3.0000000000000001E-5</v>
      </c>
      <c r="E283" s="119">
        <f t="shared" si="12"/>
        <v>1310.8546910999999</v>
      </c>
      <c r="F283" s="108"/>
      <c r="G283" s="108">
        <v>4099836.43</v>
      </c>
      <c r="H283" s="111">
        <v>3.0000000000000001E-5</v>
      </c>
      <c r="I283" s="112">
        <v>33.369999999999997</v>
      </c>
      <c r="J283" s="184">
        <f t="shared" si="13"/>
        <v>1.0009999999999999E-3</v>
      </c>
      <c r="K283" s="108">
        <v>4103.9399999999996</v>
      </c>
      <c r="M283" s="184">
        <f t="shared" si="14"/>
        <v>9.3922080636325687E-5</v>
      </c>
      <c r="O283" s="118"/>
    </row>
    <row r="284" spans="2:15" s="148" customFormat="1" x14ac:dyDescent="0.25">
      <c r="B284" s="107">
        <v>41458</v>
      </c>
      <c r="C284" s="108">
        <v>48182771.789999999</v>
      </c>
      <c r="D284" s="118">
        <v>3.0000000000000001E-5</v>
      </c>
      <c r="E284" s="119">
        <f t="shared" si="12"/>
        <v>1445.4831537</v>
      </c>
      <c r="F284" s="108"/>
      <c r="G284" s="108">
        <v>6499484.4299999997</v>
      </c>
      <c r="H284" s="148">
        <v>3.0000000000000001E-5</v>
      </c>
      <c r="I284" s="112">
        <v>33.369999999999997</v>
      </c>
      <c r="J284" s="184">
        <f t="shared" si="13"/>
        <v>1.0009999999999999E-3</v>
      </c>
      <c r="K284" s="108">
        <v>6505.98</v>
      </c>
      <c r="M284" s="184">
        <f t="shared" si="14"/>
        <v>1.3502710114635352E-4</v>
      </c>
      <c r="O284" s="118"/>
    </row>
    <row r="285" spans="2:15" s="148" customFormat="1" x14ac:dyDescent="0.25">
      <c r="B285" s="107">
        <v>41459</v>
      </c>
      <c r="C285" s="108">
        <v>48182771.789999999</v>
      </c>
      <c r="D285" s="118">
        <v>3.0000000000000001E-5</v>
      </c>
      <c r="E285" s="119">
        <f t="shared" si="12"/>
        <v>1445.4831537</v>
      </c>
      <c r="F285" s="108"/>
      <c r="G285" s="108">
        <v>0</v>
      </c>
      <c r="H285" s="148">
        <v>3.0000000000000001E-5</v>
      </c>
      <c r="I285" s="112">
        <v>33.369999999999997</v>
      </c>
      <c r="J285" s="184">
        <f t="shared" si="13"/>
        <v>0</v>
      </c>
      <c r="K285" s="108">
        <v>0</v>
      </c>
      <c r="M285" s="184">
        <f t="shared" si="14"/>
        <v>0</v>
      </c>
      <c r="O285" s="118"/>
    </row>
    <row r="286" spans="2:15" s="148" customFormat="1" x14ac:dyDescent="0.25">
      <c r="B286" s="107">
        <v>41460</v>
      </c>
      <c r="C286" s="108">
        <v>49478129.420000002</v>
      </c>
      <c r="D286" s="118">
        <v>3.0000000000000001E-5</v>
      </c>
      <c r="E286" s="119">
        <f t="shared" si="12"/>
        <v>1484.3438826000001</v>
      </c>
      <c r="F286" s="108"/>
      <c r="G286" s="108">
        <v>2863720.94</v>
      </c>
      <c r="H286" s="148">
        <v>3.0000000000000001E-5</v>
      </c>
      <c r="I286" s="112">
        <v>33.369999999999997</v>
      </c>
      <c r="J286" s="184">
        <f t="shared" si="13"/>
        <v>1.0009999999999999E-3</v>
      </c>
      <c r="K286" s="108">
        <v>2866.58</v>
      </c>
      <c r="M286" s="184">
        <f t="shared" si="14"/>
        <v>5.7936305062520691E-5</v>
      </c>
      <c r="O286" s="118"/>
    </row>
    <row r="287" spans="2:15" s="148" customFormat="1" x14ac:dyDescent="0.25">
      <c r="B287" s="107">
        <v>41461</v>
      </c>
      <c r="C287" s="108">
        <v>49478129.420000002</v>
      </c>
      <c r="D287" s="118">
        <v>3.0000000000000001E-5</v>
      </c>
      <c r="E287" s="119">
        <f t="shared" si="12"/>
        <v>1484.3438826000001</v>
      </c>
      <c r="F287" s="108"/>
      <c r="G287" s="108">
        <v>0</v>
      </c>
      <c r="H287" s="148">
        <v>3.0000000000000001E-5</v>
      </c>
      <c r="I287" s="112">
        <v>33.369999999999997</v>
      </c>
      <c r="J287" s="184">
        <f t="shared" si="13"/>
        <v>0</v>
      </c>
      <c r="K287" s="108">
        <v>0</v>
      </c>
      <c r="M287" s="184">
        <f t="shared" si="14"/>
        <v>0</v>
      </c>
      <c r="O287" s="118"/>
    </row>
    <row r="288" spans="2:15" s="148" customFormat="1" x14ac:dyDescent="0.25">
      <c r="B288" s="107">
        <v>41462</v>
      </c>
      <c r="C288" s="108">
        <v>49478129.420000002</v>
      </c>
      <c r="D288" s="118">
        <v>3.0000000000000001E-5</v>
      </c>
      <c r="E288" s="119">
        <f t="shared" si="12"/>
        <v>1484.3438826000001</v>
      </c>
      <c r="F288" s="108"/>
      <c r="G288" s="108">
        <v>0</v>
      </c>
      <c r="H288" s="148">
        <v>3.0000000000000001E-5</v>
      </c>
      <c r="I288" s="112">
        <v>33.369999999999997</v>
      </c>
      <c r="J288" s="184">
        <f t="shared" si="13"/>
        <v>0</v>
      </c>
      <c r="K288" s="108">
        <v>0</v>
      </c>
      <c r="M288" s="184">
        <f t="shared" si="14"/>
        <v>0</v>
      </c>
      <c r="O288" s="118"/>
    </row>
    <row r="289" spans="2:15" s="148" customFormat="1" x14ac:dyDescent="0.25">
      <c r="B289" s="107">
        <v>41463</v>
      </c>
      <c r="C289" s="108">
        <v>48845439.340000004</v>
      </c>
      <c r="D289" s="118">
        <v>3.0000000000000001E-5</v>
      </c>
      <c r="E289" s="119">
        <f t="shared" si="12"/>
        <v>1465.3631802000002</v>
      </c>
      <c r="F289" s="108"/>
      <c r="G289" s="108">
        <v>2058903.63</v>
      </c>
      <c r="H289" s="148">
        <v>3.0000000000000001E-5</v>
      </c>
      <c r="I289" s="112">
        <v>34.869999999999997</v>
      </c>
      <c r="J289" s="184">
        <f t="shared" si="13"/>
        <v>1.0460000000000001E-3</v>
      </c>
      <c r="K289" s="108">
        <v>2153.61</v>
      </c>
      <c r="M289" s="184">
        <f t="shared" si="14"/>
        <v>4.4090298482306579E-5</v>
      </c>
      <c r="O289" s="118"/>
    </row>
    <row r="290" spans="2:15" s="148" customFormat="1" x14ac:dyDescent="0.25">
      <c r="B290" s="107">
        <v>41464</v>
      </c>
      <c r="C290" s="108">
        <v>49740799.57</v>
      </c>
      <c r="D290" s="118">
        <v>3.0000000000000001E-5</v>
      </c>
      <c r="E290" s="119">
        <f t="shared" si="12"/>
        <v>1492.2239871000002</v>
      </c>
      <c r="F290" s="108"/>
      <c r="G290" s="108">
        <v>2850747.46</v>
      </c>
      <c r="H290" s="148">
        <v>3.0000000000000001E-5</v>
      </c>
      <c r="I290" s="112">
        <v>34.869999999999997</v>
      </c>
      <c r="J290" s="184">
        <f t="shared" si="13"/>
        <v>1.0460000000000001E-3</v>
      </c>
      <c r="K290" s="108">
        <v>2981.88</v>
      </c>
      <c r="M290" s="184">
        <f t="shared" si="14"/>
        <v>5.9948372880568879E-5</v>
      </c>
      <c r="O290" s="118"/>
    </row>
    <row r="291" spans="2:15" s="148" customFormat="1" x14ac:dyDescent="0.25">
      <c r="B291" s="107">
        <v>41465</v>
      </c>
      <c r="C291" s="108">
        <v>49931034.049999997</v>
      </c>
      <c r="D291" s="118">
        <v>3.0000000000000001E-5</v>
      </c>
      <c r="E291" s="119">
        <f t="shared" si="12"/>
        <v>1497.9310215</v>
      </c>
      <c r="F291" s="108"/>
      <c r="G291" s="108">
        <v>1811391.1</v>
      </c>
      <c r="H291" s="148">
        <v>3.0000000000000001E-5</v>
      </c>
      <c r="I291" s="112">
        <v>34.869999999999997</v>
      </c>
      <c r="J291" s="184">
        <f t="shared" si="13"/>
        <v>1.0460000000000001E-3</v>
      </c>
      <c r="K291" s="108">
        <v>1894.72</v>
      </c>
      <c r="M291" s="184">
        <f t="shared" si="14"/>
        <v>3.794674066038094E-5</v>
      </c>
      <c r="O291" s="118"/>
    </row>
    <row r="292" spans="2:15" s="148" customFormat="1" x14ac:dyDescent="0.25">
      <c r="B292" s="107">
        <v>41466</v>
      </c>
      <c r="C292" s="108">
        <v>50862294.950000003</v>
      </c>
      <c r="D292" s="118">
        <v>3.0000000000000001E-5</v>
      </c>
      <c r="E292" s="119">
        <f t="shared" si="12"/>
        <v>1525.8688485000002</v>
      </c>
      <c r="F292" s="108"/>
      <c r="G292" s="108">
        <v>2413585.85</v>
      </c>
      <c r="H292" s="148">
        <v>3.0000000000000001E-5</v>
      </c>
      <c r="I292" s="112">
        <v>34.869999999999997</v>
      </c>
      <c r="J292" s="184">
        <f t="shared" si="13"/>
        <v>1.0460000000000001E-3</v>
      </c>
      <c r="K292" s="108">
        <v>2524.61</v>
      </c>
      <c r="M292" s="184">
        <f t="shared" si="14"/>
        <v>4.9636179462248194E-5</v>
      </c>
      <c r="O292" s="118"/>
    </row>
    <row r="293" spans="2:15" s="148" customFormat="1" x14ac:dyDescent="0.25">
      <c r="B293" s="107">
        <v>41467</v>
      </c>
      <c r="C293" s="108">
        <v>50554779</v>
      </c>
      <c r="D293" s="118">
        <v>3.0000000000000001E-5</v>
      </c>
      <c r="E293" s="119">
        <f t="shared" si="12"/>
        <v>1516.64337</v>
      </c>
      <c r="F293" s="108"/>
      <c r="G293" s="108">
        <v>1611122.44</v>
      </c>
      <c r="H293" s="148">
        <v>3.0000000000000001E-5</v>
      </c>
      <c r="I293" s="112">
        <v>34.869999999999997</v>
      </c>
      <c r="J293" s="184">
        <f t="shared" si="13"/>
        <v>1.0460000000000001E-3</v>
      </c>
      <c r="K293" s="108">
        <v>1685.23</v>
      </c>
      <c r="M293" s="184">
        <f t="shared" si="14"/>
        <v>3.3334731816353112E-5</v>
      </c>
      <c r="O293" s="118"/>
    </row>
    <row r="294" spans="2:15" s="148" customFormat="1" x14ac:dyDescent="0.25">
      <c r="B294" s="107">
        <v>41468</v>
      </c>
      <c r="C294" s="108">
        <v>50554779</v>
      </c>
      <c r="D294" s="118">
        <v>3.0000000000000001E-5</v>
      </c>
      <c r="E294" s="119">
        <f t="shared" si="12"/>
        <v>1516.64337</v>
      </c>
      <c r="F294" s="108"/>
      <c r="G294" s="108">
        <v>0</v>
      </c>
      <c r="H294" s="148">
        <v>3.0000000000000001E-5</v>
      </c>
      <c r="I294" s="112">
        <v>34.869999999999997</v>
      </c>
      <c r="J294" s="184">
        <f t="shared" si="13"/>
        <v>0</v>
      </c>
      <c r="K294" s="108">
        <v>0</v>
      </c>
      <c r="M294" s="184">
        <f t="shared" si="14"/>
        <v>0</v>
      </c>
      <c r="O294" s="118"/>
    </row>
    <row r="295" spans="2:15" s="148" customFormat="1" x14ac:dyDescent="0.25">
      <c r="B295" s="107">
        <v>41469</v>
      </c>
      <c r="C295" s="108">
        <v>50554779</v>
      </c>
      <c r="D295" s="118">
        <v>3.0000000000000001E-5</v>
      </c>
      <c r="E295" s="119">
        <f t="shared" si="12"/>
        <v>1516.64337</v>
      </c>
      <c r="F295" s="108"/>
      <c r="G295" s="108">
        <v>0</v>
      </c>
      <c r="H295" s="148">
        <v>3.0000000000000001E-5</v>
      </c>
      <c r="I295" s="112">
        <v>34.869999999999997</v>
      </c>
      <c r="J295" s="184">
        <f t="shared" si="13"/>
        <v>0</v>
      </c>
      <c r="K295" s="108">
        <v>0</v>
      </c>
      <c r="M295" s="184">
        <f t="shared" si="14"/>
        <v>0</v>
      </c>
      <c r="O295" s="118"/>
    </row>
    <row r="296" spans="2:15" s="148" customFormat="1" x14ac:dyDescent="0.25">
      <c r="B296" s="107">
        <v>41470</v>
      </c>
      <c r="C296" s="108">
        <v>46243044.539999999</v>
      </c>
      <c r="D296" s="118">
        <v>3.0000000000000001E-5</v>
      </c>
      <c r="E296" s="119">
        <f t="shared" si="12"/>
        <v>1387.2913361999999</v>
      </c>
      <c r="F296" s="108"/>
      <c r="G296" s="108">
        <v>1680678</v>
      </c>
      <c r="H296" s="148">
        <v>3.0000000000000001E-5</v>
      </c>
      <c r="I296" s="112">
        <v>34.869999999999997</v>
      </c>
      <c r="J296" s="184">
        <f t="shared" si="13"/>
        <v>1.0460000000000001E-3</v>
      </c>
      <c r="K296" s="108">
        <v>1757.99</v>
      </c>
      <c r="M296" s="184">
        <f t="shared" si="14"/>
        <v>3.8016311804023793E-5</v>
      </c>
      <c r="O296" s="118"/>
    </row>
    <row r="297" spans="2:15" s="148" customFormat="1" x14ac:dyDescent="0.25">
      <c r="B297" s="107">
        <v>41471</v>
      </c>
      <c r="C297" s="108">
        <v>46128604.719999999</v>
      </c>
      <c r="D297" s="118">
        <v>3.0000000000000001E-5</v>
      </c>
      <c r="E297" s="119">
        <f t="shared" si="12"/>
        <v>1383.8581416</v>
      </c>
      <c r="F297" s="108"/>
      <c r="G297" s="108">
        <v>2119997</v>
      </c>
      <c r="H297" s="148">
        <v>3.0000000000000001E-5</v>
      </c>
      <c r="I297" s="112">
        <v>34.869999999999997</v>
      </c>
      <c r="J297" s="184">
        <f t="shared" si="13"/>
        <v>1.0460000000000001E-3</v>
      </c>
      <c r="K297" s="108">
        <v>2217.52</v>
      </c>
      <c r="M297" s="184">
        <f t="shared" si="14"/>
        <v>4.8072557439365795E-5</v>
      </c>
      <c r="O297" s="118"/>
    </row>
    <row r="298" spans="2:15" s="148" customFormat="1" x14ac:dyDescent="0.25">
      <c r="B298" s="107">
        <v>41472</v>
      </c>
      <c r="C298" s="108">
        <v>45010565.75</v>
      </c>
      <c r="D298" s="118">
        <v>3.0000000000000001E-5</v>
      </c>
      <c r="E298" s="119">
        <f t="shared" si="12"/>
        <v>1350.3169725</v>
      </c>
      <c r="F298" s="108"/>
      <c r="G298" s="108">
        <v>1766592.07</v>
      </c>
      <c r="H298" s="148">
        <v>3.0000000000000001E-5</v>
      </c>
      <c r="I298" s="112">
        <v>34.869999999999997</v>
      </c>
      <c r="J298" s="184">
        <f t="shared" si="13"/>
        <v>1.0460000000000001E-3</v>
      </c>
      <c r="K298" s="108">
        <v>1847.86</v>
      </c>
      <c r="M298" s="184">
        <f t="shared" si="14"/>
        <v>4.105391632407997E-5</v>
      </c>
      <c r="O298" s="118"/>
    </row>
    <row r="299" spans="2:15" s="148" customFormat="1" x14ac:dyDescent="0.25">
      <c r="B299" s="107">
        <v>41473</v>
      </c>
      <c r="C299" s="108">
        <v>43405530.170000002</v>
      </c>
      <c r="D299" s="118">
        <v>3.0000000000000001E-5</v>
      </c>
      <c r="E299" s="119">
        <f t="shared" si="12"/>
        <v>1302.1659051000001</v>
      </c>
      <c r="F299" s="108"/>
      <c r="G299" s="108">
        <v>1017197.14</v>
      </c>
      <c r="H299" s="148">
        <v>3.0000000000000001E-5</v>
      </c>
      <c r="I299" s="112">
        <v>34.869999999999997</v>
      </c>
      <c r="J299" s="184">
        <f t="shared" si="13"/>
        <v>1.0460000000000001E-3</v>
      </c>
      <c r="K299" s="108">
        <v>1063.99</v>
      </c>
      <c r="M299" s="184">
        <f t="shared" si="14"/>
        <v>2.4512775119502703E-5</v>
      </c>
      <c r="O299" s="118"/>
    </row>
    <row r="300" spans="2:15" s="148" customFormat="1" x14ac:dyDescent="0.25">
      <c r="B300" s="107">
        <v>41474</v>
      </c>
      <c r="C300" s="108">
        <v>43297762.619999997</v>
      </c>
      <c r="D300" s="118">
        <v>3.0000000000000001E-5</v>
      </c>
      <c r="E300" s="119">
        <f t="shared" si="12"/>
        <v>1298.9328785999999</v>
      </c>
      <c r="F300" s="108"/>
      <c r="G300" s="108">
        <v>1392745.44</v>
      </c>
      <c r="H300" s="148">
        <v>3.0000000000000001E-5</v>
      </c>
      <c r="I300" s="112">
        <v>34.869999999999997</v>
      </c>
      <c r="J300" s="184">
        <f t="shared" si="13"/>
        <v>1.0460000000000001E-3</v>
      </c>
      <c r="K300" s="108">
        <v>1456.81</v>
      </c>
      <c r="M300" s="184">
        <f t="shared" si="14"/>
        <v>3.3646311306789642E-5</v>
      </c>
      <c r="O300" s="118"/>
    </row>
    <row r="301" spans="2:15" s="148" customFormat="1" x14ac:dyDescent="0.25">
      <c r="B301" s="107">
        <v>41475</v>
      </c>
      <c r="C301" s="108">
        <v>43297762.619999997</v>
      </c>
      <c r="D301" s="118">
        <v>3.0000000000000001E-5</v>
      </c>
      <c r="E301" s="119">
        <f t="shared" si="12"/>
        <v>1298.9328785999999</v>
      </c>
      <c r="F301" s="108"/>
      <c r="G301" s="108">
        <v>0</v>
      </c>
      <c r="H301" s="148">
        <v>3.0000000000000001E-5</v>
      </c>
      <c r="I301" s="112">
        <v>34.869999999999997</v>
      </c>
      <c r="J301" s="184">
        <f t="shared" si="13"/>
        <v>0</v>
      </c>
      <c r="K301" s="108">
        <v>0</v>
      </c>
      <c r="M301" s="184">
        <f t="shared" si="14"/>
        <v>0</v>
      </c>
      <c r="O301" s="118"/>
    </row>
    <row r="302" spans="2:15" s="148" customFormat="1" x14ac:dyDescent="0.25">
      <c r="B302" s="107">
        <v>41476</v>
      </c>
      <c r="C302" s="108">
        <v>43297762.619999997</v>
      </c>
      <c r="D302" s="118">
        <v>3.0000000000000001E-5</v>
      </c>
      <c r="E302" s="119">
        <f t="shared" si="12"/>
        <v>1298.9328785999999</v>
      </c>
      <c r="F302" s="108"/>
      <c r="G302" s="108">
        <v>0</v>
      </c>
      <c r="H302" s="148">
        <v>3.0000000000000001E-5</v>
      </c>
      <c r="I302" s="112">
        <v>34.869999999999997</v>
      </c>
      <c r="J302" s="184">
        <f t="shared" si="13"/>
        <v>0</v>
      </c>
      <c r="K302" s="108">
        <v>0</v>
      </c>
      <c r="M302" s="184">
        <f t="shared" si="14"/>
        <v>0</v>
      </c>
      <c r="O302" s="118"/>
    </row>
    <row r="303" spans="2:15" s="148" customFormat="1" x14ac:dyDescent="0.25">
      <c r="B303" s="107">
        <v>41477</v>
      </c>
      <c r="C303" s="108">
        <v>43604399.32</v>
      </c>
      <c r="D303" s="118">
        <v>3.0000000000000001E-5</v>
      </c>
      <c r="E303" s="119">
        <f t="shared" si="12"/>
        <v>1308.1319796</v>
      </c>
      <c r="F303" s="108"/>
      <c r="G303" s="108">
        <v>1726552.13</v>
      </c>
      <c r="H303" s="148">
        <v>3.0000000000000001E-5</v>
      </c>
      <c r="I303" s="112">
        <v>34.869999999999997</v>
      </c>
      <c r="J303" s="184">
        <f t="shared" si="13"/>
        <v>1.0460000000000001E-3</v>
      </c>
      <c r="K303" s="108">
        <v>1805.97</v>
      </c>
      <c r="M303" s="184">
        <f t="shared" si="14"/>
        <v>4.1417151208677632E-5</v>
      </c>
      <c r="O303" s="118"/>
    </row>
    <row r="304" spans="2:15" s="148" customFormat="1" x14ac:dyDescent="0.25">
      <c r="B304" s="107">
        <v>41478</v>
      </c>
      <c r="C304" s="108">
        <v>42333962.200000003</v>
      </c>
      <c r="D304" s="118">
        <v>3.0000000000000001E-5</v>
      </c>
      <c r="E304" s="119">
        <f t="shared" si="12"/>
        <v>1270.0188660000001</v>
      </c>
      <c r="F304" s="108"/>
      <c r="G304" s="108">
        <v>1387830.5</v>
      </c>
      <c r="H304" s="148">
        <v>3.0000000000000001E-5</v>
      </c>
      <c r="I304" s="112">
        <v>34.869999999999997</v>
      </c>
      <c r="J304" s="184">
        <f t="shared" si="13"/>
        <v>1.0460000000000001E-3</v>
      </c>
      <c r="K304" s="108">
        <v>1451.67</v>
      </c>
      <c r="M304" s="184">
        <f t="shared" si="14"/>
        <v>3.4290907927347276E-5</v>
      </c>
      <c r="O304" s="118"/>
    </row>
    <row r="305" spans="2:15" s="148" customFormat="1" x14ac:dyDescent="0.25">
      <c r="B305" s="107">
        <v>41479</v>
      </c>
      <c r="C305" s="108">
        <v>42188202.130000003</v>
      </c>
      <c r="D305" s="118">
        <v>3.0000000000000001E-5</v>
      </c>
      <c r="E305" s="119">
        <f t="shared" si="12"/>
        <v>1265.6460639000002</v>
      </c>
      <c r="F305" s="108"/>
      <c r="G305" s="108">
        <v>1652070.5</v>
      </c>
      <c r="H305" s="148">
        <v>3.0000000000000001E-5</v>
      </c>
      <c r="I305" s="112">
        <v>34.869999999999997</v>
      </c>
      <c r="J305" s="184">
        <f t="shared" si="13"/>
        <v>1.0460000000000001E-3</v>
      </c>
      <c r="K305" s="108">
        <v>1728.07</v>
      </c>
      <c r="M305" s="184">
        <f t="shared" si="14"/>
        <v>4.0960977542372455E-5</v>
      </c>
      <c r="O305" s="118"/>
    </row>
    <row r="306" spans="2:15" s="148" customFormat="1" x14ac:dyDescent="0.25">
      <c r="B306" s="107">
        <v>41480</v>
      </c>
      <c r="C306" s="108">
        <v>41460824.340000004</v>
      </c>
      <c r="D306" s="118">
        <v>3.0000000000000001E-5</v>
      </c>
      <c r="E306" s="119">
        <f t="shared" si="12"/>
        <v>1243.8247302000002</v>
      </c>
      <c r="F306" s="108"/>
      <c r="G306" s="108">
        <v>1654369.17</v>
      </c>
      <c r="H306" s="148">
        <v>3.0000000000000001E-5</v>
      </c>
      <c r="I306" s="112">
        <v>34.869999999999997</v>
      </c>
      <c r="J306" s="184">
        <f t="shared" si="13"/>
        <v>1.0460000000000001E-3</v>
      </c>
      <c r="K306" s="108">
        <v>1730.47</v>
      </c>
      <c r="M306" s="184">
        <f t="shared" si="14"/>
        <v>4.1737472120893192E-5</v>
      </c>
      <c r="O306" s="118"/>
    </row>
    <row r="307" spans="2:15" s="148" customFormat="1" x14ac:dyDescent="0.25">
      <c r="B307" s="107">
        <v>41481</v>
      </c>
      <c r="C307" s="108">
        <v>42301245.950000003</v>
      </c>
      <c r="D307" s="118">
        <v>3.0000000000000001E-5</v>
      </c>
      <c r="E307" s="119">
        <f t="shared" si="12"/>
        <v>1269.0373785000002</v>
      </c>
      <c r="F307" s="108"/>
      <c r="G307" s="108">
        <v>2220404.67</v>
      </c>
      <c r="H307" s="148">
        <v>3.0000000000000001E-5</v>
      </c>
      <c r="I307" s="112">
        <v>34.869999999999997</v>
      </c>
      <c r="J307" s="184">
        <f t="shared" si="13"/>
        <v>1.0460000000000001E-3</v>
      </c>
      <c r="K307" s="108">
        <v>2322.54</v>
      </c>
      <c r="M307" s="184">
        <f t="shared" si="14"/>
        <v>5.4904765754305161E-5</v>
      </c>
      <c r="O307" s="118"/>
    </row>
    <row r="308" spans="2:15" s="148" customFormat="1" x14ac:dyDescent="0.25">
      <c r="B308" s="107">
        <v>41482</v>
      </c>
      <c r="C308" s="108">
        <v>42301245.950000003</v>
      </c>
      <c r="D308" s="118">
        <v>3.0000000000000001E-5</v>
      </c>
      <c r="E308" s="119">
        <f t="shared" si="12"/>
        <v>1269.0373785000002</v>
      </c>
      <c r="F308" s="108"/>
      <c r="G308" s="108">
        <v>0</v>
      </c>
      <c r="H308" s="148">
        <v>3.0000000000000001E-5</v>
      </c>
      <c r="I308" s="112">
        <v>34.869999999999997</v>
      </c>
      <c r="J308" s="184">
        <f t="shared" si="13"/>
        <v>0</v>
      </c>
      <c r="K308" s="108">
        <v>0</v>
      </c>
      <c r="M308" s="184">
        <f t="shared" si="14"/>
        <v>0</v>
      </c>
      <c r="O308" s="118"/>
    </row>
    <row r="309" spans="2:15" s="148" customFormat="1" x14ac:dyDescent="0.25">
      <c r="B309" s="107">
        <v>41483</v>
      </c>
      <c r="C309" s="108">
        <v>42301245.950000003</v>
      </c>
      <c r="D309" s="118">
        <v>3.0000000000000001E-5</v>
      </c>
      <c r="E309" s="119">
        <f t="shared" si="12"/>
        <v>1269.0373785000002</v>
      </c>
      <c r="F309" s="108"/>
      <c r="G309" s="108">
        <v>0</v>
      </c>
      <c r="H309" s="148">
        <v>3.0000000000000001E-5</v>
      </c>
      <c r="I309" s="112">
        <v>34.869999999999997</v>
      </c>
      <c r="J309" s="184">
        <f t="shared" si="13"/>
        <v>0</v>
      </c>
      <c r="K309" s="108">
        <v>0</v>
      </c>
      <c r="M309" s="184">
        <f t="shared" si="14"/>
        <v>0</v>
      </c>
      <c r="O309" s="118"/>
    </row>
    <row r="310" spans="2:15" s="148" customFormat="1" x14ac:dyDescent="0.25">
      <c r="B310" s="107">
        <v>41484</v>
      </c>
      <c r="C310" s="108">
        <v>43205065.899999999</v>
      </c>
      <c r="D310" s="118">
        <v>3.0000000000000001E-5</v>
      </c>
      <c r="E310" s="119">
        <f t="shared" si="12"/>
        <v>1296.151977</v>
      </c>
      <c r="F310" s="108"/>
      <c r="G310" s="108">
        <v>2428436.48</v>
      </c>
      <c r="H310" s="148">
        <v>3.0000000000000001E-5</v>
      </c>
      <c r="I310" s="112">
        <v>34.869999999999997</v>
      </c>
      <c r="J310" s="184">
        <f t="shared" si="13"/>
        <v>1.0460000000000001E-3</v>
      </c>
      <c r="K310" s="108">
        <v>2540.14</v>
      </c>
      <c r="M310" s="184">
        <f t="shared" si="14"/>
        <v>5.8792642647028111E-5</v>
      </c>
      <c r="O310" s="118"/>
    </row>
    <row r="311" spans="2:15" s="148" customFormat="1" x14ac:dyDescent="0.25">
      <c r="B311" s="107">
        <v>41485</v>
      </c>
      <c r="C311" s="108">
        <v>43815356.210000001</v>
      </c>
      <c r="D311" s="118">
        <v>3.0000000000000001E-5</v>
      </c>
      <c r="E311" s="119">
        <f t="shared" si="12"/>
        <v>1314.4606863000001</v>
      </c>
      <c r="F311" s="108"/>
      <c r="G311" s="108">
        <v>2555440</v>
      </c>
      <c r="H311" s="148">
        <v>3.0000000000000001E-5</v>
      </c>
      <c r="I311" s="112">
        <v>34.869999999999997</v>
      </c>
      <c r="J311" s="184">
        <f t="shared" si="13"/>
        <v>1.0460000000000001E-3</v>
      </c>
      <c r="K311" s="108">
        <v>2672.99</v>
      </c>
      <c r="M311" s="184">
        <f t="shared" si="14"/>
        <v>6.1005780420654027E-5</v>
      </c>
      <c r="O311" s="118"/>
    </row>
    <row r="312" spans="2:15" s="148" customFormat="1" x14ac:dyDescent="0.25">
      <c r="B312" s="107">
        <v>41486</v>
      </c>
      <c r="C312" s="108">
        <v>44805528.740000002</v>
      </c>
      <c r="D312" s="118">
        <v>3.0000000000000001E-5</v>
      </c>
      <c r="E312" s="119">
        <f t="shared" si="12"/>
        <v>1344.1658622</v>
      </c>
      <c r="F312" s="108"/>
      <c r="G312" s="108">
        <v>2297788.56</v>
      </c>
      <c r="H312" s="148">
        <v>3.0000000000000001E-5</v>
      </c>
      <c r="I312" s="112">
        <v>34.869999999999997</v>
      </c>
      <c r="J312" s="184">
        <f t="shared" si="13"/>
        <v>1.0460000000000001E-3</v>
      </c>
      <c r="K312" s="108">
        <v>2403.4899999999998</v>
      </c>
      <c r="M312" s="184">
        <f t="shared" si="14"/>
        <v>5.3642710343786016E-5</v>
      </c>
      <c r="O312" s="118"/>
    </row>
    <row r="313" spans="2:15" s="148" customFormat="1" x14ac:dyDescent="0.25">
      <c r="B313" s="107">
        <v>41487</v>
      </c>
      <c r="C313" s="108">
        <v>45374154.600000001</v>
      </c>
      <c r="D313" s="118">
        <v>3.0000000000000001E-5</v>
      </c>
      <c r="E313" s="119">
        <f t="shared" si="12"/>
        <v>1361.2246380000001</v>
      </c>
      <c r="F313" s="108"/>
      <c r="G313" s="108">
        <v>1863202.47</v>
      </c>
      <c r="H313" s="148">
        <v>3.0000000000000001E-5</v>
      </c>
      <c r="I313" s="112">
        <v>34.869999999999997</v>
      </c>
      <c r="J313" s="184">
        <f t="shared" si="13"/>
        <v>1.0460000000000001E-3</v>
      </c>
      <c r="K313" s="108">
        <v>1948.91</v>
      </c>
      <c r="M313" s="184">
        <f t="shared" si="14"/>
        <v>4.295198482882588E-5</v>
      </c>
      <c r="O313" s="118"/>
    </row>
    <row r="314" spans="2:15" s="148" customFormat="1" x14ac:dyDescent="0.25">
      <c r="B314" s="107">
        <v>41488</v>
      </c>
      <c r="C314" s="108">
        <v>52960600.18</v>
      </c>
      <c r="D314" s="118">
        <v>3.0000000000000001E-5</v>
      </c>
      <c r="E314" s="119">
        <f t="shared" si="12"/>
        <v>1588.8180053999999</v>
      </c>
      <c r="F314" s="108"/>
      <c r="G314" s="108">
        <v>8840335.2100000009</v>
      </c>
      <c r="H314" s="148">
        <v>3.0000000000000001E-5</v>
      </c>
      <c r="I314" s="112">
        <v>34.869999999999997</v>
      </c>
      <c r="J314" s="184">
        <f t="shared" si="13"/>
        <v>1.0460000000000001E-3</v>
      </c>
      <c r="K314" s="108">
        <v>9246.99</v>
      </c>
      <c r="M314" s="184">
        <f t="shared" si="14"/>
        <v>1.7460130679357416E-4</v>
      </c>
      <c r="O314" s="118"/>
    </row>
    <row r="315" spans="2:15" s="148" customFormat="1" x14ac:dyDescent="0.25">
      <c r="B315" s="107">
        <v>41489</v>
      </c>
      <c r="C315" s="108">
        <v>52960600.18</v>
      </c>
      <c r="D315" s="118">
        <v>3.0000000000000001E-5</v>
      </c>
      <c r="E315" s="119">
        <f t="shared" si="12"/>
        <v>1588.8180053999999</v>
      </c>
      <c r="F315" s="108"/>
      <c r="G315" s="108">
        <v>0</v>
      </c>
      <c r="H315" s="148">
        <v>3.0000000000000001E-5</v>
      </c>
      <c r="I315" s="112">
        <v>34.869999999999997</v>
      </c>
      <c r="J315" s="184">
        <f t="shared" si="13"/>
        <v>0</v>
      </c>
      <c r="K315" s="108">
        <v>0</v>
      </c>
      <c r="M315" s="184">
        <f t="shared" si="14"/>
        <v>0</v>
      </c>
      <c r="O315" s="118"/>
    </row>
    <row r="316" spans="2:15" s="148" customFormat="1" x14ac:dyDescent="0.25">
      <c r="B316" s="107">
        <v>41490</v>
      </c>
      <c r="C316" s="108">
        <v>52960600.18</v>
      </c>
      <c r="D316" s="118">
        <v>3.0000000000000001E-5</v>
      </c>
      <c r="E316" s="119">
        <f t="shared" si="12"/>
        <v>1588.8180053999999</v>
      </c>
      <c r="F316" s="108"/>
      <c r="G316" s="108">
        <v>0</v>
      </c>
      <c r="H316" s="148">
        <v>3.0000000000000001E-5</v>
      </c>
      <c r="I316" s="112">
        <v>34.869999999999997</v>
      </c>
      <c r="J316" s="184">
        <f t="shared" si="13"/>
        <v>0</v>
      </c>
      <c r="K316" s="108">
        <v>0</v>
      </c>
      <c r="M316" s="184">
        <f t="shared" si="14"/>
        <v>0</v>
      </c>
      <c r="O316" s="118"/>
    </row>
    <row r="317" spans="2:15" s="148" customFormat="1" x14ac:dyDescent="0.25">
      <c r="B317" s="107">
        <v>41491</v>
      </c>
      <c r="C317" s="108">
        <v>52307324.530000001</v>
      </c>
      <c r="D317" s="118">
        <v>3.0000000000000001E-5</v>
      </c>
      <c r="E317" s="119">
        <f t="shared" si="12"/>
        <v>1569.2197359000002</v>
      </c>
      <c r="F317" s="108"/>
      <c r="G317" s="108">
        <v>2121401.87</v>
      </c>
      <c r="H317" s="148">
        <v>3.0000000000000001E-5</v>
      </c>
      <c r="I317" s="112">
        <v>34.869999999999997</v>
      </c>
      <c r="J317" s="184">
        <f t="shared" si="13"/>
        <v>1.0460000000000001E-3</v>
      </c>
      <c r="K317" s="108">
        <v>2218.9899999999998</v>
      </c>
      <c r="M317" s="184">
        <f t="shared" si="14"/>
        <v>4.2422165919178964E-5</v>
      </c>
      <c r="O317" s="118"/>
    </row>
    <row r="318" spans="2:15" s="148" customFormat="1" x14ac:dyDescent="0.25">
      <c r="B318" s="107">
        <v>41492</v>
      </c>
      <c r="C318" s="108">
        <v>52139766.399999999</v>
      </c>
      <c r="D318" s="118">
        <v>3.0000000000000001E-5</v>
      </c>
      <c r="E318" s="119">
        <f t="shared" si="12"/>
        <v>1564.192992</v>
      </c>
      <c r="F318" s="108"/>
      <c r="G318" s="108">
        <v>2080553.2</v>
      </c>
      <c r="H318" s="148">
        <v>3.0000000000000001E-5</v>
      </c>
      <c r="I318" s="112">
        <v>34.869999999999997</v>
      </c>
      <c r="J318" s="184">
        <f t="shared" si="13"/>
        <v>1.0460000000000001E-3</v>
      </c>
      <c r="K318" s="108">
        <v>2176.2600000000002</v>
      </c>
      <c r="M318" s="184">
        <f t="shared" si="14"/>
        <v>4.1738967207954352E-5</v>
      </c>
      <c r="O318" s="118"/>
    </row>
    <row r="319" spans="2:15" s="148" customFormat="1" x14ac:dyDescent="0.25">
      <c r="B319" s="107">
        <v>41493</v>
      </c>
      <c r="C319" s="108">
        <v>52399547.140000001</v>
      </c>
      <c r="D319" s="118">
        <v>3.0000000000000001E-5</v>
      </c>
      <c r="E319" s="119">
        <f t="shared" si="12"/>
        <v>1571.9864142000001</v>
      </c>
      <c r="F319" s="108"/>
      <c r="G319" s="108">
        <v>2194382.4500000002</v>
      </c>
      <c r="H319" s="148">
        <v>3.0000000000000001E-5</v>
      </c>
      <c r="I319" s="112">
        <v>27.89</v>
      </c>
      <c r="J319" s="184">
        <f t="shared" si="13"/>
        <v>8.3699999999999996E-4</v>
      </c>
      <c r="K319" s="108">
        <v>1836.7</v>
      </c>
      <c r="M319" s="184">
        <f t="shared" si="14"/>
        <v>3.5051829648312494E-5</v>
      </c>
      <c r="O319" s="118"/>
    </row>
    <row r="320" spans="2:15" s="148" customFormat="1" x14ac:dyDescent="0.25">
      <c r="B320" s="107">
        <v>41494</v>
      </c>
      <c r="C320" s="108">
        <v>52125765.310000002</v>
      </c>
      <c r="D320" s="118">
        <v>3.0000000000000001E-5</v>
      </c>
      <c r="E320" s="119">
        <f t="shared" si="12"/>
        <v>1563.7729593000001</v>
      </c>
      <c r="F320" s="108"/>
      <c r="G320" s="108">
        <v>1799195.08</v>
      </c>
      <c r="H320" s="148">
        <v>3.0000000000000001E-5</v>
      </c>
      <c r="I320" s="112">
        <v>27.89</v>
      </c>
      <c r="J320" s="184">
        <f t="shared" si="13"/>
        <v>8.3699999999999996E-4</v>
      </c>
      <c r="K320" s="108">
        <v>1505.93</v>
      </c>
      <c r="M320" s="184">
        <f t="shared" si="14"/>
        <v>2.8890319231650625E-5</v>
      </c>
      <c r="O320" s="118"/>
    </row>
    <row r="321" spans="2:15" s="148" customFormat="1" x14ac:dyDescent="0.25">
      <c r="B321" s="107">
        <v>41495</v>
      </c>
      <c r="C321" s="108">
        <v>52554593.530000001</v>
      </c>
      <c r="D321" s="118">
        <v>3.0000000000000001E-5</v>
      </c>
      <c r="E321" s="119">
        <f t="shared" si="12"/>
        <v>1576.6378059000001</v>
      </c>
      <c r="F321" s="108"/>
      <c r="G321" s="108">
        <v>2112086.73</v>
      </c>
      <c r="H321" s="148">
        <v>3.0000000000000001E-5</v>
      </c>
      <c r="I321" s="112">
        <v>27.89</v>
      </c>
      <c r="J321" s="184">
        <f t="shared" si="13"/>
        <v>8.3699999999999996E-4</v>
      </c>
      <c r="K321" s="108">
        <v>1767.82</v>
      </c>
      <c r="M321" s="184">
        <f t="shared" si="14"/>
        <v>3.3637782756151783E-5</v>
      </c>
      <c r="O321" s="118"/>
    </row>
    <row r="322" spans="2:15" s="148" customFormat="1" x14ac:dyDescent="0.25">
      <c r="B322" s="107">
        <v>41496</v>
      </c>
      <c r="C322" s="108">
        <v>52554593.530000001</v>
      </c>
      <c r="D322" s="118">
        <v>3.0000000000000001E-5</v>
      </c>
      <c r="E322" s="119">
        <f t="shared" si="12"/>
        <v>1576.6378059000001</v>
      </c>
      <c r="F322" s="108"/>
      <c r="G322" s="108">
        <v>0</v>
      </c>
      <c r="H322" s="148">
        <v>3.0000000000000001E-5</v>
      </c>
      <c r="I322" s="112">
        <v>27.89</v>
      </c>
      <c r="J322" s="184">
        <f t="shared" si="13"/>
        <v>0</v>
      </c>
      <c r="K322" s="108">
        <v>0</v>
      </c>
      <c r="M322" s="184">
        <f t="shared" si="14"/>
        <v>0</v>
      </c>
      <c r="O322" s="118"/>
    </row>
    <row r="323" spans="2:15" s="148" customFormat="1" x14ac:dyDescent="0.25">
      <c r="B323" s="107">
        <v>41497</v>
      </c>
      <c r="C323" s="108">
        <v>52554593.530000001</v>
      </c>
      <c r="D323" s="118">
        <v>3.0000000000000001E-5</v>
      </c>
      <c r="E323" s="119">
        <f t="shared" si="12"/>
        <v>1576.6378059000001</v>
      </c>
      <c r="F323" s="108"/>
      <c r="G323" s="108">
        <v>0</v>
      </c>
      <c r="H323" s="148">
        <v>3.0000000000000001E-5</v>
      </c>
      <c r="I323" s="112">
        <v>27.89</v>
      </c>
      <c r="J323" s="184">
        <f t="shared" si="13"/>
        <v>0</v>
      </c>
      <c r="K323" s="108">
        <v>0</v>
      </c>
      <c r="M323" s="184">
        <f t="shared" si="14"/>
        <v>0</v>
      </c>
      <c r="O323" s="118"/>
    </row>
    <row r="324" spans="2:15" s="148" customFormat="1" x14ac:dyDescent="0.25">
      <c r="B324" s="107">
        <v>41498</v>
      </c>
      <c r="C324" s="108">
        <v>52565216.869999997</v>
      </c>
      <c r="D324" s="118">
        <v>3.0000000000000001E-5</v>
      </c>
      <c r="E324" s="119">
        <f t="shared" si="12"/>
        <v>1576.9565061000001</v>
      </c>
      <c r="F324" s="108"/>
      <c r="G324" s="108">
        <v>1685767.73</v>
      </c>
      <c r="H324" s="148">
        <v>3.0000000000000001E-5</v>
      </c>
      <c r="I324" s="112">
        <v>27.89</v>
      </c>
      <c r="J324" s="184">
        <f t="shared" si="13"/>
        <v>8.3699999999999996E-4</v>
      </c>
      <c r="K324" s="108">
        <v>1410.99</v>
      </c>
      <c r="M324" s="184">
        <f t="shared" si="14"/>
        <v>2.6842655353054954E-5</v>
      </c>
      <c r="O324" s="118"/>
    </row>
    <row r="325" spans="2:15" s="148" customFormat="1" x14ac:dyDescent="0.25">
      <c r="B325" s="107">
        <v>41499</v>
      </c>
      <c r="C325" s="108">
        <v>46777493.240000002</v>
      </c>
      <c r="D325" s="118">
        <v>3.0000000000000001E-5</v>
      </c>
      <c r="E325" s="119">
        <f t="shared" si="12"/>
        <v>1403.3247972000001</v>
      </c>
      <c r="F325" s="108"/>
      <c r="G325" s="108">
        <v>2038865.11</v>
      </c>
      <c r="H325" s="148">
        <v>3.0000000000000001E-5</v>
      </c>
      <c r="I325" s="112">
        <v>27.89</v>
      </c>
      <c r="J325" s="184">
        <f t="shared" si="13"/>
        <v>8.3699999999999996E-4</v>
      </c>
      <c r="K325" s="108">
        <v>1706.53</v>
      </c>
      <c r="M325" s="184">
        <f t="shared" si="14"/>
        <v>3.6481860865103505E-5</v>
      </c>
      <c r="O325" s="118"/>
    </row>
    <row r="326" spans="2:15" s="148" customFormat="1" x14ac:dyDescent="0.25">
      <c r="B326" s="107">
        <v>41500</v>
      </c>
      <c r="C326" s="108">
        <v>46893343.920000002</v>
      </c>
      <c r="D326" s="118">
        <v>3.0000000000000001E-5</v>
      </c>
      <c r="E326" s="119">
        <f t="shared" si="12"/>
        <v>1406.8003176000002</v>
      </c>
      <c r="F326" s="108"/>
      <c r="G326" s="108">
        <v>2029540.48</v>
      </c>
      <c r="H326" s="148">
        <v>3.0000000000000001E-5</v>
      </c>
      <c r="I326" s="112">
        <v>27.89</v>
      </c>
      <c r="J326" s="184">
        <f t="shared" si="13"/>
        <v>8.3699999999999996E-4</v>
      </c>
      <c r="K326" s="108">
        <v>1698.73</v>
      </c>
      <c r="M326" s="184">
        <f t="shared" si="14"/>
        <v>3.6225396996597888E-5</v>
      </c>
      <c r="O326" s="118"/>
    </row>
    <row r="327" spans="2:15" s="148" customFormat="1" x14ac:dyDescent="0.25">
      <c r="B327" s="107">
        <v>41501</v>
      </c>
      <c r="C327" s="108">
        <v>46250502.32</v>
      </c>
      <c r="D327" s="118">
        <v>3.0000000000000001E-5</v>
      </c>
      <c r="E327" s="119">
        <f t="shared" si="12"/>
        <v>1387.5150696000001</v>
      </c>
      <c r="F327" s="108"/>
      <c r="G327" s="108">
        <v>1334347.45</v>
      </c>
      <c r="H327" s="148">
        <v>3.0000000000000001E-5</v>
      </c>
      <c r="I327" s="112">
        <v>27.89</v>
      </c>
      <c r="J327" s="184">
        <f t="shared" si="13"/>
        <v>8.3699999999999996E-4</v>
      </c>
      <c r="K327" s="108">
        <v>1116.8499999999999</v>
      </c>
      <c r="M327" s="184">
        <f t="shared" si="14"/>
        <v>2.4147845839007092E-5</v>
      </c>
      <c r="O327" s="118"/>
    </row>
    <row r="328" spans="2:15" s="148" customFormat="1" x14ac:dyDescent="0.25">
      <c r="B328" s="107">
        <v>41502</v>
      </c>
      <c r="C328" s="108">
        <v>45541613.25</v>
      </c>
      <c r="D328" s="118">
        <v>3.0000000000000001E-5</v>
      </c>
      <c r="E328" s="119">
        <f t="shared" si="12"/>
        <v>1366.2483975</v>
      </c>
      <c r="F328" s="108"/>
      <c r="G328" s="108">
        <v>1175800.52</v>
      </c>
      <c r="H328" s="148">
        <v>3.0000000000000001E-5</v>
      </c>
      <c r="I328" s="112">
        <v>27.89</v>
      </c>
      <c r="J328" s="184">
        <f t="shared" si="13"/>
        <v>8.3699999999999996E-4</v>
      </c>
      <c r="K328" s="108">
        <v>984.15</v>
      </c>
      <c r="M328" s="184">
        <f t="shared" si="14"/>
        <v>2.1609906407959756E-5</v>
      </c>
      <c r="O328" s="118"/>
    </row>
    <row r="329" spans="2:15" s="148" customFormat="1" x14ac:dyDescent="0.25">
      <c r="B329" s="107">
        <v>41503</v>
      </c>
      <c r="C329" s="108">
        <v>45541613.25</v>
      </c>
      <c r="D329" s="118">
        <v>3.0000000000000001E-5</v>
      </c>
      <c r="E329" s="119">
        <f t="shared" ref="E329:E392" si="15">C329*D329</f>
        <v>1366.2483975</v>
      </c>
      <c r="F329" s="108"/>
      <c r="G329" s="108">
        <v>0</v>
      </c>
      <c r="H329" s="148">
        <v>3.0000000000000001E-5</v>
      </c>
      <c r="I329" s="112">
        <v>27.89</v>
      </c>
      <c r="J329" s="184">
        <f t="shared" ref="J329:J392" si="16">IF(K329&lt;&gt;0,ROUND(H329*I329,6),0)</f>
        <v>0</v>
      </c>
      <c r="K329" s="108">
        <v>0</v>
      </c>
      <c r="M329" s="184">
        <f t="shared" ref="M329:M392" si="17">K329/C329</f>
        <v>0</v>
      </c>
      <c r="O329" s="118"/>
    </row>
    <row r="330" spans="2:15" s="148" customFormat="1" x14ac:dyDescent="0.25">
      <c r="B330" s="107">
        <v>41504</v>
      </c>
      <c r="C330" s="108">
        <v>45541613.25</v>
      </c>
      <c r="D330" s="118">
        <v>3.0000000000000001E-5</v>
      </c>
      <c r="E330" s="119">
        <f t="shared" si="15"/>
        <v>1366.2483975</v>
      </c>
      <c r="F330" s="108"/>
      <c r="G330" s="108">
        <v>0</v>
      </c>
      <c r="H330" s="148">
        <v>3.0000000000000001E-5</v>
      </c>
      <c r="I330" s="112">
        <v>27.89</v>
      </c>
      <c r="J330" s="184">
        <f t="shared" si="16"/>
        <v>0</v>
      </c>
      <c r="K330" s="108">
        <v>0</v>
      </c>
      <c r="M330" s="184">
        <f t="shared" si="17"/>
        <v>0</v>
      </c>
      <c r="O330" s="118"/>
    </row>
    <row r="331" spans="2:15" s="148" customFormat="1" x14ac:dyDescent="0.25">
      <c r="B331" s="107">
        <v>41505</v>
      </c>
      <c r="C331" s="108">
        <v>45014375.590000004</v>
      </c>
      <c r="D331" s="118">
        <v>3.0000000000000001E-5</v>
      </c>
      <c r="E331" s="119">
        <f t="shared" si="15"/>
        <v>1350.4312677</v>
      </c>
      <c r="F331" s="108"/>
      <c r="G331" s="108">
        <v>1139473.28</v>
      </c>
      <c r="H331" s="148">
        <v>3.0000000000000001E-5</v>
      </c>
      <c r="I331" s="112">
        <v>27.89</v>
      </c>
      <c r="J331" s="184">
        <f t="shared" si="16"/>
        <v>8.3699999999999996E-4</v>
      </c>
      <c r="K331" s="108">
        <v>953.74</v>
      </c>
      <c r="M331" s="184">
        <f t="shared" si="17"/>
        <v>2.1187453730045173E-5</v>
      </c>
      <c r="O331" s="118"/>
    </row>
    <row r="332" spans="2:15" s="148" customFormat="1" x14ac:dyDescent="0.25">
      <c r="B332" s="107">
        <v>41506</v>
      </c>
      <c r="C332" s="108">
        <v>42444991.770000003</v>
      </c>
      <c r="D332" s="118">
        <v>3.0000000000000001E-5</v>
      </c>
      <c r="E332" s="119">
        <f t="shared" si="15"/>
        <v>1273.3497531</v>
      </c>
      <c r="F332" s="108"/>
      <c r="G332" s="108">
        <v>970563.5</v>
      </c>
      <c r="H332" s="148">
        <v>3.0000000000000001E-5</v>
      </c>
      <c r="I332" s="112">
        <v>27.89</v>
      </c>
      <c r="J332" s="184">
        <f t="shared" si="16"/>
        <v>8.3699999999999996E-4</v>
      </c>
      <c r="K332" s="108">
        <v>812.36</v>
      </c>
      <c r="M332" s="184">
        <f t="shared" si="17"/>
        <v>1.9139124926728665E-5</v>
      </c>
      <c r="O332" s="118"/>
    </row>
    <row r="333" spans="2:15" s="148" customFormat="1" x14ac:dyDescent="0.25">
      <c r="B333" s="107">
        <v>41507</v>
      </c>
      <c r="C333" s="108">
        <v>42211696.060000002</v>
      </c>
      <c r="D333" s="118">
        <v>3.0000000000000001E-5</v>
      </c>
      <c r="E333" s="119">
        <f t="shared" si="15"/>
        <v>1266.3508818</v>
      </c>
      <c r="F333" s="108"/>
      <c r="G333" s="108">
        <v>1282961.33</v>
      </c>
      <c r="H333" s="148">
        <v>3.0000000000000001E-5</v>
      </c>
      <c r="I333" s="112">
        <v>27.89</v>
      </c>
      <c r="J333" s="184">
        <f t="shared" si="16"/>
        <v>8.3699999999999996E-4</v>
      </c>
      <c r="K333" s="108">
        <v>1073.8399999999999</v>
      </c>
      <c r="M333" s="184">
        <f t="shared" si="17"/>
        <v>2.5439394770436045E-5</v>
      </c>
      <c r="O333" s="118"/>
    </row>
    <row r="334" spans="2:15" s="148" customFormat="1" x14ac:dyDescent="0.25">
      <c r="B334" s="107">
        <v>41508</v>
      </c>
      <c r="C334" s="108">
        <v>41151897.450000003</v>
      </c>
      <c r="D334" s="118">
        <v>3.0000000000000001E-5</v>
      </c>
      <c r="E334" s="119">
        <f t="shared" si="15"/>
        <v>1234.5569235</v>
      </c>
      <c r="F334" s="108"/>
      <c r="G334" s="108">
        <v>1108216.3999999999</v>
      </c>
      <c r="H334" s="148">
        <v>3.0000000000000001E-5</v>
      </c>
      <c r="I334" s="112">
        <v>27.89</v>
      </c>
      <c r="J334" s="184">
        <f t="shared" si="16"/>
        <v>8.3699999999999996E-4</v>
      </c>
      <c r="K334" s="108">
        <v>927.58</v>
      </c>
      <c r="M334" s="184">
        <f t="shared" si="17"/>
        <v>2.2540394428398343E-5</v>
      </c>
      <c r="O334" s="118"/>
    </row>
    <row r="335" spans="2:15" s="148" customFormat="1" x14ac:dyDescent="0.25">
      <c r="B335" s="107">
        <v>41509</v>
      </c>
      <c r="C335" s="108">
        <v>40235206.32</v>
      </c>
      <c r="D335" s="118">
        <v>3.0000000000000001E-5</v>
      </c>
      <c r="E335" s="119">
        <f t="shared" si="15"/>
        <v>1207.0561896000002</v>
      </c>
      <c r="F335" s="108"/>
      <c r="G335" s="108">
        <v>1170972.69</v>
      </c>
      <c r="H335" s="148">
        <v>3.0000000000000001E-5</v>
      </c>
      <c r="I335" s="112">
        <v>27.89</v>
      </c>
      <c r="J335" s="184">
        <f t="shared" si="16"/>
        <v>8.3699999999999996E-4</v>
      </c>
      <c r="K335" s="108">
        <v>980.1</v>
      </c>
      <c r="M335" s="184">
        <f t="shared" si="17"/>
        <v>2.4359263680793273E-5</v>
      </c>
      <c r="O335" s="118"/>
    </row>
    <row r="336" spans="2:15" s="148" customFormat="1" x14ac:dyDescent="0.25">
      <c r="B336" s="107">
        <v>41510</v>
      </c>
      <c r="C336" s="108">
        <v>40235206.32</v>
      </c>
      <c r="D336" s="118">
        <v>3.0000000000000001E-5</v>
      </c>
      <c r="E336" s="119">
        <f t="shared" si="15"/>
        <v>1207.0561896000002</v>
      </c>
      <c r="F336" s="108"/>
      <c r="G336" s="108">
        <v>0</v>
      </c>
      <c r="H336" s="148">
        <v>3.0000000000000001E-5</v>
      </c>
      <c r="I336" s="112">
        <v>27.89</v>
      </c>
      <c r="J336" s="184">
        <f t="shared" si="16"/>
        <v>0</v>
      </c>
      <c r="K336" s="108">
        <v>0</v>
      </c>
      <c r="M336" s="184">
        <f t="shared" si="17"/>
        <v>0</v>
      </c>
      <c r="O336" s="118"/>
    </row>
    <row r="337" spans="2:15" s="148" customFormat="1" x14ac:dyDescent="0.25">
      <c r="B337" s="107">
        <v>41511</v>
      </c>
      <c r="C337" s="108">
        <v>40235206.32</v>
      </c>
      <c r="D337" s="118">
        <v>3.0000000000000001E-5</v>
      </c>
      <c r="E337" s="119">
        <f t="shared" si="15"/>
        <v>1207.0561896000002</v>
      </c>
      <c r="F337" s="108"/>
      <c r="G337" s="108">
        <v>0</v>
      </c>
      <c r="H337" s="148">
        <v>3.0000000000000001E-5</v>
      </c>
      <c r="I337" s="112">
        <v>27.89</v>
      </c>
      <c r="J337" s="184">
        <f t="shared" si="16"/>
        <v>0</v>
      </c>
      <c r="K337" s="108">
        <v>0</v>
      </c>
      <c r="M337" s="184">
        <f t="shared" si="17"/>
        <v>0</v>
      </c>
      <c r="O337" s="118"/>
    </row>
    <row r="338" spans="2:15" s="148" customFormat="1" x14ac:dyDescent="0.25">
      <c r="B338" s="107">
        <v>41512</v>
      </c>
      <c r="C338" s="108">
        <v>40848517.009999998</v>
      </c>
      <c r="D338" s="118">
        <v>3.0000000000000001E-5</v>
      </c>
      <c r="E338" s="119">
        <f t="shared" si="15"/>
        <v>1225.4555103</v>
      </c>
      <c r="F338" s="108"/>
      <c r="G338" s="108">
        <v>1894705.09</v>
      </c>
      <c r="H338" s="148">
        <v>3.0000000000000001E-5</v>
      </c>
      <c r="I338" s="112">
        <v>27.89</v>
      </c>
      <c r="J338" s="184">
        <f t="shared" si="16"/>
        <v>8.3699999999999996E-4</v>
      </c>
      <c r="K338" s="108">
        <v>1585.87</v>
      </c>
      <c r="M338" s="184">
        <f t="shared" si="17"/>
        <v>3.8823196436036292E-5</v>
      </c>
      <c r="O338" s="118"/>
    </row>
    <row r="339" spans="2:15" s="148" customFormat="1" x14ac:dyDescent="0.25">
      <c r="B339" s="107">
        <v>41513</v>
      </c>
      <c r="C339" s="108">
        <v>40834143.899999999</v>
      </c>
      <c r="D339" s="118">
        <v>3.0000000000000001E-5</v>
      </c>
      <c r="E339" s="119">
        <f t="shared" si="15"/>
        <v>1225.0243169999999</v>
      </c>
      <c r="F339" s="108"/>
      <c r="G339" s="108">
        <v>1953098.57</v>
      </c>
      <c r="H339" s="148">
        <v>3.0000000000000001E-5</v>
      </c>
      <c r="I339" s="112">
        <v>27.89</v>
      </c>
      <c r="J339" s="184">
        <f t="shared" si="16"/>
        <v>8.3699999999999996E-4</v>
      </c>
      <c r="K339" s="108">
        <v>1634.74</v>
      </c>
      <c r="M339" s="184">
        <f t="shared" si="17"/>
        <v>4.0033654287043843E-5</v>
      </c>
      <c r="O339" s="118"/>
    </row>
    <row r="340" spans="2:15" s="148" customFormat="1" x14ac:dyDescent="0.25">
      <c r="B340" s="107">
        <v>41514</v>
      </c>
      <c r="C340" s="108">
        <v>41160816.530000001</v>
      </c>
      <c r="D340" s="118">
        <v>3.0000000000000001E-5</v>
      </c>
      <c r="E340" s="119">
        <f t="shared" si="15"/>
        <v>1234.8244959000001</v>
      </c>
      <c r="F340" s="108"/>
      <c r="G340" s="108">
        <v>2193868.92</v>
      </c>
      <c r="H340" s="148">
        <v>3.0000000000000001E-5</v>
      </c>
      <c r="I340" s="112">
        <v>27.89</v>
      </c>
      <c r="J340" s="184">
        <f t="shared" si="16"/>
        <v>8.3699999999999996E-4</v>
      </c>
      <c r="K340" s="108">
        <v>1836.27</v>
      </c>
      <c r="M340" s="184">
        <f t="shared" si="17"/>
        <v>4.4612088748570802E-5</v>
      </c>
      <c r="O340" s="118"/>
    </row>
    <row r="341" spans="2:15" s="148" customFormat="1" x14ac:dyDescent="0.25">
      <c r="B341" s="107">
        <v>41515</v>
      </c>
      <c r="C341" s="108">
        <v>41866673.75</v>
      </c>
      <c r="D341" s="118">
        <v>3.0000000000000001E-5</v>
      </c>
      <c r="E341" s="119">
        <f t="shared" si="15"/>
        <v>1256.0002125000001</v>
      </c>
      <c r="F341" s="108"/>
      <c r="G341" s="108">
        <v>1797175.52</v>
      </c>
      <c r="H341" s="148">
        <v>3.0000000000000001E-5</v>
      </c>
      <c r="I341" s="112">
        <v>27.89</v>
      </c>
      <c r="J341" s="184">
        <f t="shared" si="16"/>
        <v>8.3699999999999996E-4</v>
      </c>
      <c r="K341" s="108">
        <v>1504.24</v>
      </c>
      <c r="M341" s="184">
        <f t="shared" si="17"/>
        <v>3.5929293284255715E-5</v>
      </c>
      <c r="O341" s="118"/>
    </row>
    <row r="342" spans="2:15" s="148" customFormat="1" x14ac:dyDescent="0.25">
      <c r="B342" s="107">
        <v>41516</v>
      </c>
      <c r="C342" s="108">
        <v>41493187.719999999</v>
      </c>
      <c r="D342" s="118">
        <v>3.0000000000000001E-5</v>
      </c>
      <c r="E342" s="119">
        <f t="shared" si="15"/>
        <v>1244.7956316</v>
      </c>
      <c r="F342" s="108"/>
      <c r="G342" s="108">
        <v>1035627.05</v>
      </c>
      <c r="H342" s="148">
        <v>3.0000000000000001E-5</v>
      </c>
      <c r="I342" s="112">
        <v>27.89</v>
      </c>
      <c r="J342" s="184">
        <f t="shared" si="16"/>
        <v>8.3699999999999996E-4</v>
      </c>
      <c r="K342" s="108">
        <v>866.82</v>
      </c>
      <c r="M342" s="184">
        <f t="shared" si="17"/>
        <v>2.0890658144883551E-5</v>
      </c>
      <c r="O342" s="118"/>
    </row>
    <row r="343" spans="2:15" s="148" customFormat="1" x14ac:dyDescent="0.25">
      <c r="B343" s="107">
        <v>41517</v>
      </c>
      <c r="C343" s="108">
        <v>41493187.719999999</v>
      </c>
      <c r="D343" s="118">
        <v>3.0000000000000001E-5</v>
      </c>
      <c r="E343" s="119">
        <f t="shared" si="15"/>
        <v>1244.7956316</v>
      </c>
      <c r="F343" s="108"/>
      <c r="G343" s="108">
        <v>0</v>
      </c>
      <c r="H343" s="148">
        <v>3.0000000000000001E-5</v>
      </c>
      <c r="I343" s="112">
        <v>27.89</v>
      </c>
      <c r="J343" s="184">
        <f t="shared" si="16"/>
        <v>0</v>
      </c>
      <c r="K343" s="108">
        <v>0</v>
      </c>
      <c r="M343" s="184">
        <f t="shared" si="17"/>
        <v>0</v>
      </c>
      <c r="O343" s="118"/>
    </row>
    <row r="344" spans="2:15" s="148" customFormat="1" x14ac:dyDescent="0.25">
      <c r="B344" s="107">
        <v>41518</v>
      </c>
      <c r="C344" s="108">
        <v>41493187.719999999</v>
      </c>
      <c r="D344" s="118">
        <v>3.0000000000000001E-5</v>
      </c>
      <c r="E344" s="119">
        <f t="shared" si="15"/>
        <v>1244.7956316</v>
      </c>
      <c r="F344" s="108"/>
      <c r="G344" s="108">
        <v>0</v>
      </c>
      <c r="H344" s="148">
        <v>3.0000000000000001E-5</v>
      </c>
      <c r="I344" s="112">
        <v>27.89</v>
      </c>
      <c r="J344" s="184">
        <f t="shared" si="16"/>
        <v>0</v>
      </c>
      <c r="K344" s="108">
        <v>0</v>
      </c>
      <c r="M344" s="184">
        <f t="shared" si="17"/>
        <v>0</v>
      </c>
      <c r="O344" s="118"/>
    </row>
    <row r="345" spans="2:15" s="148" customFormat="1" x14ac:dyDescent="0.25">
      <c r="B345" s="107">
        <v>41519</v>
      </c>
      <c r="C345" s="108">
        <v>41493187.719999999</v>
      </c>
      <c r="D345" s="118">
        <v>3.0000000000000001E-5</v>
      </c>
      <c r="E345" s="119">
        <f t="shared" si="15"/>
        <v>1244.7956316</v>
      </c>
      <c r="F345" s="108"/>
      <c r="G345" s="108">
        <v>0</v>
      </c>
      <c r="H345" s="148">
        <v>3.0000000000000001E-5</v>
      </c>
      <c r="I345" s="112">
        <v>27.89</v>
      </c>
      <c r="J345" s="184">
        <f t="shared" si="16"/>
        <v>0</v>
      </c>
      <c r="K345" s="108">
        <v>0</v>
      </c>
      <c r="M345" s="184">
        <f t="shared" si="17"/>
        <v>0</v>
      </c>
      <c r="O345" s="118"/>
    </row>
    <row r="346" spans="2:15" s="148" customFormat="1" x14ac:dyDescent="0.25">
      <c r="B346" s="107">
        <v>41520</v>
      </c>
      <c r="C346" s="108">
        <v>41716375.890000001</v>
      </c>
      <c r="D346" s="118">
        <v>3.0000000000000001E-5</v>
      </c>
      <c r="E346" s="119">
        <f t="shared" si="15"/>
        <v>1251.4912767000001</v>
      </c>
      <c r="F346" s="108"/>
      <c r="G346" s="108">
        <v>1452192.61</v>
      </c>
      <c r="H346" s="148">
        <v>3.0000000000000001E-5</v>
      </c>
      <c r="I346" s="112">
        <v>27.89</v>
      </c>
      <c r="J346" s="184">
        <f t="shared" si="16"/>
        <v>8.3699999999999996E-4</v>
      </c>
      <c r="K346" s="108">
        <v>1215.49</v>
      </c>
      <c r="M346" s="184">
        <f t="shared" si="17"/>
        <v>2.9136998937900785E-5</v>
      </c>
      <c r="O346" s="118"/>
    </row>
    <row r="347" spans="2:15" s="148" customFormat="1" x14ac:dyDescent="0.25">
      <c r="B347" s="107">
        <v>41521</v>
      </c>
      <c r="C347" s="108">
        <v>47670526.539999999</v>
      </c>
      <c r="D347" s="118">
        <v>3.0000000000000001E-5</v>
      </c>
      <c r="E347" s="119">
        <f t="shared" si="15"/>
        <v>1430.1157962</v>
      </c>
      <c r="F347" s="108"/>
      <c r="G347" s="108">
        <v>8631796.6899999995</v>
      </c>
      <c r="H347" s="148">
        <v>3.0000000000000001E-5</v>
      </c>
      <c r="I347" s="112">
        <v>27.89</v>
      </c>
      <c r="J347" s="184">
        <f t="shared" si="16"/>
        <v>8.3699999999999996E-4</v>
      </c>
      <c r="K347" s="108">
        <v>7224.81</v>
      </c>
      <c r="M347" s="184">
        <f t="shared" si="17"/>
        <v>1.5155716801109202E-4</v>
      </c>
      <c r="O347" s="118"/>
    </row>
    <row r="348" spans="2:15" s="148" customFormat="1" x14ac:dyDescent="0.25">
      <c r="B348" s="107">
        <v>41522</v>
      </c>
      <c r="C348" s="108">
        <v>48008732.060000002</v>
      </c>
      <c r="D348" s="118">
        <v>3.0000000000000001E-5</v>
      </c>
      <c r="E348" s="119">
        <f t="shared" si="15"/>
        <v>1440.2619618000001</v>
      </c>
      <c r="F348" s="108"/>
      <c r="G348" s="108">
        <v>1871155.67</v>
      </c>
      <c r="H348" s="148">
        <v>3.0000000000000001E-5</v>
      </c>
      <c r="I348" s="112">
        <v>27.89</v>
      </c>
      <c r="J348" s="184">
        <f t="shared" si="16"/>
        <v>8.3699999999999996E-4</v>
      </c>
      <c r="K348" s="108">
        <v>1566.16</v>
      </c>
      <c r="M348" s="184">
        <f t="shared" si="17"/>
        <v>3.262239873451888E-5</v>
      </c>
      <c r="O348" s="118"/>
    </row>
    <row r="349" spans="2:15" s="148" customFormat="1" x14ac:dyDescent="0.25">
      <c r="B349" s="107">
        <v>41523</v>
      </c>
      <c r="C349" s="108">
        <v>48445688.68</v>
      </c>
      <c r="D349" s="118">
        <v>3.0000000000000001E-5</v>
      </c>
      <c r="E349" s="119">
        <f t="shared" si="15"/>
        <v>1453.3706604000001</v>
      </c>
      <c r="F349" s="108"/>
      <c r="G349" s="108">
        <v>2633412.19</v>
      </c>
      <c r="H349" s="148">
        <v>3.0000000000000001E-5</v>
      </c>
      <c r="I349" s="112">
        <v>27.89</v>
      </c>
      <c r="J349" s="184">
        <f t="shared" si="16"/>
        <v>8.3699999999999996E-4</v>
      </c>
      <c r="K349" s="108">
        <v>2204.17</v>
      </c>
      <c r="M349" s="184">
        <f t="shared" si="17"/>
        <v>4.5497753464901305E-5</v>
      </c>
      <c r="O349" s="118"/>
    </row>
    <row r="350" spans="2:15" s="148" customFormat="1" x14ac:dyDescent="0.25">
      <c r="B350" s="107">
        <v>41524</v>
      </c>
      <c r="C350" s="108">
        <v>48445688.68</v>
      </c>
      <c r="D350" s="118">
        <v>3.0000000000000001E-5</v>
      </c>
      <c r="E350" s="119">
        <f t="shared" si="15"/>
        <v>1453.3706604000001</v>
      </c>
      <c r="F350" s="108"/>
      <c r="G350" s="108">
        <v>0</v>
      </c>
      <c r="H350" s="148">
        <v>3.0000000000000001E-5</v>
      </c>
      <c r="I350" s="112">
        <v>27.89</v>
      </c>
      <c r="J350" s="184">
        <f t="shared" si="16"/>
        <v>0</v>
      </c>
      <c r="K350" s="108">
        <v>0</v>
      </c>
      <c r="M350" s="184">
        <f t="shared" si="17"/>
        <v>0</v>
      </c>
      <c r="O350" s="118"/>
    </row>
    <row r="351" spans="2:15" s="148" customFormat="1" x14ac:dyDescent="0.25">
      <c r="B351" s="107">
        <v>41525</v>
      </c>
      <c r="C351" s="108">
        <v>48445688.68</v>
      </c>
      <c r="D351" s="118">
        <v>3.0000000000000001E-5</v>
      </c>
      <c r="E351" s="119">
        <f t="shared" si="15"/>
        <v>1453.3706604000001</v>
      </c>
      <c r="F351" s="108"/>
      <c r="G351" s="108">
        <v>0</v>
      </c>
      <c r="H351" s="148">
        <v>3.0000000000000001E-5</v>
      </c>
      <c r="I351" s="112">
        <v>27.89</v>
      </c>
      <c r="J351" s="184">
        <f t="shared" si="16"/>
        <v>0</v>
      </c>
      <c r="K351" s="108">
        <v>0</v>
      </c>
      <c r="M351" s="184">
        <f t="shared" si="17"/>
        <v>0</v>
      </c>
      <c r="O351" s="118"/>
    </row>
    <row r="352" spans="2:15" s="148" customFormat="1" x14ac:dyDescent="0.25">
      <c r="B352" s="107">
        <v>41526</v>
      </c>
      <c r="C352" s="108">
        <v>47907727.509999998</v>
      </c>
      <c r="D352" s="118">
        <v>3.0000000000000001E-5</v>
      </c>
      <c r="E352" s="119">
        <f t="shared" si="15"/>
        <v>1437.2318253000001</v>
      </c>
      <c r="F352" s="108"/>
      <c r="G352" s="108">
        <v>1226532.1200000001</v>
      </c>
      <c r="H352" s="148">
        <v>3.0000000000000001E-5</v>
      </c>
      <c r="I352" s="112">
        <v>32.840000000000003</v>
      </c>
      <c r="J352" s="184">
        <f t="shared" si="16"/>
        <v>9.8499999999999998E-4</v>
      </c>
      <c r="K352" s="108">
        <v>1208.1300000000001</v>
      </c>
      <c r="M352" s="184">
        <f t="shared" si="17"/>
        <v>2.5217852375649036E-5</v>
      </c>
      <c r="O352" s="118"/>
    </row>
    <row r="353" spans="2:15" s="148" customFormat="1" x14ac:dyDescent="0.25">
      <c r="B353" s="107">
        <v>41527</v>
      </c>
      <c r="C353" s="108">
        <v>46663419.689999998</v>
      </c>
      <c r="D353" s="118">
        <v>3.0000000000000001E-5</v>
      </c>
      <c r="E353" s="119">
        <f t="shared" si="15"/>
        <v>1399.9025907</v>
      </c>
      <c r="F353" s="108"/>
      <c r="G353" s="108">
        <v>1928775.24</v>
      </c>
      <c r="H353" s="148">
        <v>3.0000000000000001E-5</v>
      </c>
      <c r="I353" s="112">
        <v>32.840000000000003</v>
      </c>
      <c r="J353" s="184">
        <f t="shared" si="16"/>
        <v>9.8499999999999998E-4</v>
      </c>
      <c r="K353" s="108">
        <v>1899.84</v>
      </c>
      <c r="M353" s="184">
        <f t="shared" si="17"/>
        <v>4.0713689922882721E-5</v>
      </c>
      <c r="O353" s="118"/>
    </row>
    <row r="354" spans="2:15" s="148" customFormat="1" x14ac:dyDescent="0.25">
      <c r="B354" s="107">
        <v>41528</v>
      </c>
      <c r="C354" s="108">
        <v>46936507.789999999</v>
      </c>
      <c r="D354" s="118">
        <v>3.0000000000000001E-5</v>
      </c>
      <c r="E354" s="119">
        <f t="shared" si="15"/>
        <v>1408.0952337000001</v>
      </c>
      <c r="F354" s="108"/>
      <c r="G354" s="108">
        <v>1682723.58</v>
      </c>
      <c r="H354" s="148">
        <v>3.0000000000000001E-5</v>
      </c>
      <c r="I354" s="112">
        <v>32.840000000000003</v>
      </c>
      <c r="J354" s="184">
        <f t="shared" si="16"/>
        <v>9.8499999999999998E-4</v>
      </c>
      <c r="K354" s="108">
        <v>1657.48</v>
      </c>
      <c r="M354" s="184">
        <f t="shared" si="17"/>
        <v>3.5313236498458294E-5</v>
      </c>
      <c r="O354" s="118"/>
    </row>
    <row r="355" spans="2:15" s="148" customFormat="1" x14ac:dyDescent="0.25">
      <c r="B355" s="107">
        <v>41529</v>
      </c>
      <c r="C355" s="108">
        <v>46418427.270000003</v>
      </c>
      <c r="D355" s="118">
        <v>3.0000000000000001E-5</v>
      </c>
      <c r="E355" s="119">
        <f t="shared" si="15"/>
        <v>1392.5528181000002</v>
      </c>
      <c r="F355" s="108"/>
      <c r="G355" s="108">
        <v>1463324.27</v>
      </c>
      <c r="H355" s="148">
        <v>3.0000000000000001E-5</v>
      </c>
      <c r="I355" s="112">
        <v>32.840000000000003</v>
      </c>
      <c r="J355" s="184">
        <f t="shared" si="16"/>
        <v>9.8499999999999998E-4</v>
      </c>
      <c r="K355" s="108">
        <v>1441.37</v>
      </c>
      <c r="M355" s="184">
        <f t="shared" si="17"/>
        <v>3.1051676775174806E-5</v>
      </c>
      <c r="O355" s="118"/>
    </row>
    <row r="356" spans="2:15" s="148" customFormat="1" x14ac:dyDescent="0.25">
      <c r="B356" s="107">
        <v>41530</v>
      </c>
      <c r="C356" s="108">
        <v>42924619.82</v>
      </c>
      <c r="D356" s="118">
        <v>3.0000000000000001E-5</v>
      </c>
      <c r="E356" s="119">
        <f t="shared" si="15"/>
        <v>1287.7385945999999</v>
      </c>
      <c r="F356" s="108"/>
      <c r="G356" s="108">
        <v>1994166.91</v>
      </c>
      <c r="H356" s="148">
        <v>3.0000000000000001E-5</v>
      </c>
      <c r="I356" s="112">
        <v>32.840000000000003</v>
      </c>
      <c r="J356" s="184">
        <f t="shared" si="16"/>
        <v>9.8499999999999998E-4</v>
      </c>
      <c r="K356" s="108">
        <v>1964.25</v>
      </c>
      <c r="M356" s="184">
        <f t="shared" si="17"/>
        <v>4.5760451886047714E-5</v>
      </c>
      <c r="O356" s="118"/>
    </row>
    <row r="357" spans="2:15" s="148" customFormat="1" x14ac:dyDescent="0.25">
      <c r="B357" s="107">
        <v>41531</v>
      </c>
      <c r="C357" s="108">
        <v>42924619.82</v>
      </c>
      <c r="D357" s="118">
        <v>3.0000000000000001E-5</v>
      </c>
      <c r="E357" s="119">
        <f t="shared" si="15"/>
        <v>1287.7385945999999</v>
      </c>
      <c r="F357" s="108"/>
      <c r="G357" s="108">
        <v>0</v>
      </c>
      <c r="H357" s="148">
        <v>3.0000000000000001E-5</v>
      </c>
      <c r="I357" s="112">
        <v>32.840000000000003</v>
      </c>
      <c r="J357" s="184">
        <f t="shared" si="16"/>
        <v>0</v>
      </c>
      <c r="K357" s="108">
        <v>0</v>
      </c>
      <c r="M357" s="184">
        <f t="shared" si="17"/>
        <v>0</v>
      </c>
      <c r="O357" s="118"/>
    </row>
    <row r="358" spans="2:15" s="148" customFormat="1" x14ac:dyDescent="0.25">
      <c r="B358" s="107">
        <v>41532</v>
      </c>
      <c r="C358" s="108">
        <v>42924619.82</v>
      </c>
      <c r="D358" s="118">
        <v>3.0000000000000001E-5</v>
      </c>
      <c r="E358" s="119">
        <f t="shared" si="15"/>
        <v>1287.7385945999999</v>
      </c>
      <c r="F358" s="108"/>
      <c r="G358" s="108">
        <v>0</v>
      </c>
      <c r="H358" s="148">
        <v>3.0000000000000001E-5</v>
      </c>
      <c r="I358" s="112">
        <v>32.840000000000003</v>
      </c>
      <c r="J358" s="184">
        <f t="shared" si="16"/>
        <v>0</v>
      </c>
      <c r="K358" s="108">
        <v>0</v>
      </c>
      <c r="M358" s="184">
        <f t="shared" si="17"/>
        <v>0</v>
      </c>
      <c r="O358" s="118"/>
    </row>
    <row r="359" spans="2:15" s="148" customFormat="1" x14ac:dyDescent="0.25">
      <c r="B359" s="107">
        <v>41533</v>
      </c>
      <c r="C359" s="108">
        <v>43065644.119999997</v>
      </c>
      <c r="D359" s="118">
        <v>3.0000000000000001E-5</v>
      </c>
      <c r="E359" s="119">
        <f t="shared" si="15"/>
        <v>1291.9693236000001</v>
      </c>
      <c r="F359" s="108"/>
      <c r="G359" s="108">
        <v>1412143.32</v>
      </c>
      <c r="H359" s="148">
        <v>3.0000000000000001E-5</v>
      </c>
      <c r="I359" s="112">
        <v>32.840000000000003</v>
      </c>
      <c r="J359" s="184">
        <f t="shared" si="16"/>
        <v>9.8499999999999998E-4</v>
      </c>
      <c r="K359" s="108">
        <v>1390.96</v>
      </c>
      <c r="M359" s="184">
        <f t="shared" si="17"/>
        <v>3.2298599694089521E-5</v>
      </c>
      <c r="O359" s="118"/>
    </row>
    <row r="360" spans="2:15" s="148" customFormat="1" x14ac:dyDescent="0.25">
      <c r="B360" s="107">
        <v>41534</v>
      </c>
      <c r="C360" s="108">
        <v>41066243.659999996</v>
      </c>
      <c r="D360" s="118">
        <v>3.0000000000000001E-5</v>
      </c>
      <c r="E360" s="119">
        <f t="shared" si="15"/>
        <v>1231.9873097999998</v>
      </c>
      <c r="F360" s="108"/>
      <c r="G360" s="108">
        <v>913162.78</v>
      </c>
      <c r="H360" s="148">
        <v>3.0000000000000001E-5</v>
      </c>
      <c r="I360" s="112">
        <v>32.840000000000003</v>
      </c>
      <c r="J360" s="184">
        <f t="shared" si="16"/>
        <v>9.8499999999999998E-4</v>
      </c>
      <c r="K360" s="108">
        <v>899.47</v>
      </c>
      <c r="M360" s="184">
        <f t="shared" si="17"/>
        <v>2.1902904182008648E-5</v>
      </c>
      <c r="O360" s="118"/>
    </row>
    <row r="361" spans="2:15" s="148" customFormat="1" x14ac:dyDescent="0.25">
      <c r="B361" s="107">
        <v>41535</v>
      </c>
      <c r="C361" s="108">
        <v>40707789.700000003</v>
      </c>
      <c r="D361" s="118">
        <v>3.0000000000000001E-5</v>
      </c>
      <c r="E361" s="119">
        <f t="shared" si="15"/>
        <v>1221.2336910000001</v>
      </c>
      <c r="F361" s="108"/>
      <c r="G361" s="108">
        <v>1168605.82</v>
      </c>
      <c r="H361" s="148">
        <v>3.0000000000000001E-5</v>
      </c>
      <c r="I361" s="112">
        <v>32.840000000000003</v>
      </c>
      <c r="J361" s="184">
        <f t="shared" si="16"/>
        <v>9.8499999999999998E-4</v>
      </c>
      <c r="K361" s="108">
        <v>1151.08</v>
      </c>
      <c r="M361" s="184">
        <f t="shared" si="17"/>
        <v>2.8276651925417602E-5</v>
      </c>
      <c r="O361" s="118"/>
    </row>
    <row r="362" spans="2:15" s="148" customFormat="1" x14ac:dyDescent="0.25">
      <c r="B362" s="107">
        <v>41536</v>
      </c>
      <c r="C362" s="108">
        <v>39934392.969999999</v>
      </c>
      <c r="D362" s="118">
        <v>3.0000000000000001E-5</v>
      </c>
      <c r="E362" s="119">
        <f t="shared" si="15"/>
        <v>1198.0317891</v>
      </c>
      <c r="F362" s="108"/>
      <c r="G362" s="108">
        <v>1029990.32</v>
      </c>
      <c r="H362" s="148">
        <v>3.0000000000000001E-5</v>
      </c>
      <c r="I362" s="112">
        <v>32.840000000000003</v>
      </c>
      <c r="J362" s="184">
        <f t="shared" si="16"/>
        <v>9.8499999999999998E-4</v>
      </c>
      <c r="K362" s="108">
        <v>1014.54</v>
      </c>
      <c r="M362" s="184">
        <f t="shared" si="17"/>
        <v>2.540516894202336E-5</v>
      </c>
      <c r="O362" s="118"/>
    </row>
    <row r="363" spans="2:15" s="148" customFormat="1" x14ac:dyDescent="0.25">
      <c r="B363" s="107">
        <v>41537</v>
      </c>
      <c r="C363" s="108">
        <v>38960544.659999996</v>
      </c>
      <c r="D363" s="118">
        <v>3.0000000000000001E-5</v>
      </c>
      <c r="E363" s="119">
        <f t="shared" si="15"/>
        <v>1168.8163397999999</v>
      </c>
      <c r="F363" s="108"/>
      <c r="G363" s="108">
        <v>964228.57</v>
      </c>
      <c r="H363" s="148">
        <v>3.0000000000000001E-5</v>
      </c>
      <c r="I363" s="112">
        <v>32.840000000000003</v>
      </c>
      <c r="J363" s="184">
        <f t="shared" si="16"/>
        <v>9.8499999999999998E-4</v>
      </c>
      <c r="K363" s="108">
        <v>949.77</v>
      </c>
      <c r="M363" s="184">
        <f t="shared" si="17"/>
        <v>2.4377739281840935E-5</v>
      </c>
      <c r="O363" s="118"/>
    </row>
    <row r="364" spans="2:15" s="148" customFormat="1" x14ac:dyDescent="0.25">
      <c r="B364" s="107">
        <v>41538</v>
      </c>
      <c r="C364" s="108">
        <v>38960544.659999996</v>
      </c>
      <c r="D364" s="118">
        <v>3.0000000000000001E-5</v>
      </c>
      <c r="E364" s="119">
        <f t="shared" si="15"/>
        <v>1168.8163397999999</v>
      </c>
      <c r="F364" s="108"/>
      <c r="G364" s="108">
        <v>0</v>
      </c>
      <c r="H364" s="148">
        <v>3.0000000000000001E-5</v>
      </c>
      <c r="I364" s="112">
        <v>32.840000000000003</v>
      </c>
      <c r="J364" s="184">
        <f t="shared" si="16"/>
        <v>0</v>
      </c>
      <c r="K364" s="108">
        <v>0</v>
      </c>
      <c r="M364" s="184">
        <f t="shared" si="17"/>
        <v>0</v>
      </c>
      <c r="O364" s="118"/>
    </row>
    <row r="365" spans="2:15" s="148" customFormat="1" x14ac:dyDescent="0.25">
      <c r="B365" s="107">
        <v>41539</v>
      </c>
      <c r="C365" s="108">
        <v>38960544.659999996</v>
      </c>
      <c r="D365" s="118">
        <v>3.0000000000000001E-5</v>
      </c>
      <c r="E365" s="119">
        <f t="shared" si="15"/>
        <v>1168.8163397999999</v>
      </c>
      <c r="F365" s="108"/>
      <c r="G365" s="108">
        <v>0</v>
      </c>
      <c r="H365" s="148">
        <v>3.0000000000000001E-5</v>
      </c>
      <c r="I365" s="112">
        <v>32.840000000000003</v>
      </c>
      <c r="J365" s="184">
        <f t="shared" si="16"/>
        <v>0</v>
      </c>
      <c r="K365" s="108">
        <v>0</v>
      </c>
      <c r="M365" s="184">
        <f t="shared" si="17"/>
        <v>0</v>
      </c>
      <c r="O365" s="118"/>
    </row>
    <row r="366" spans="2:15" s="148" customFormat="1" x14ac:dyDescent="0.25">
      <c r="B366" s="107">
        <v>41540</v>
      </c>
      <c r="C366" s="108">
        <v>38633436.350000001</v>
      </c>
      <c r="D366" s="118">
        <v>3.0000000000000001E-5</v>
      </c>
      <c r="E366" s="119">
        <f t="shared" si="15"/>
        <v>1159.0030905000001</v>
      </c>
      <c r="F366" s="108"/>
      <c r="G366" s="108">
        <v>1192802.4099999999</v>
      </c>
      <c r="H366" s="148">
        <v>3.0000000000000001E-5</v>
      </c>
      <c r="I366" s="112">
        <v>32.840000000000003</v>
      </c>
      <c r="J366" s="184">
        <f t="shared" si="16"/>
        <v>9.8499999999999998E-4</v>
      </c>
      <c r="K366" s="108">
        <v>1174.9100000000001</v>
      </c>
      <c r="M366" s="184">
        <f t="shared" si="17"/>
        <v>3.0411739441345347E-5</v>
      </c>
      <c r="O366" s="118"/>
    </row>
    <row r="367" spans="2:15" s="148" customFormat="1" x14ac:dyDescent="0.25">
      <c r="B367" s="107">
        <v>41541</v>
      </c>
      <c r="C367" s="108">
        <v>36875711.57</v>
      </c>
      <c r="D367" s="118">
        <v>3.0000000000000001E-5</v>
      </c>
      <c r="E367" s="119">
        <f t="shared" si="15"/>
        <v>1106.2713471</v>
      </c>
      <c r="F367" s="108"/>
      <c r="G367" s="108">
        <v>1187872.8799999999</v>
      </c>
      <c r="H367" s="148">
        <v>3.0000000000000001E-5</v>
      </c>
      <c r="I367" s="112">
        <v>32.840000000000003</v>
      </c>
      <c r="J367" s="184">
        <f t="shared" si="16"/>
        <v>9.8499999999999998E-4</v>
      </c>
      <c r="K367" s="108">
        <v>1170.05</v>
      </c>
      <c r="M367" s="184">
        <f t="shared" si="17"/>
        <v>3.1729557212175578E-5</v>
      </c>
      <c r="O367" s="118"/>
    </row>
    <row r="368" spans="2:15" s="148" customFormat="1" x14ac:dyDescent="0.25">
      <c r="B368" s="107">
        <v>41542</v>
      </c>
      <c r="C368" s="108">
        <v>36724657.82</v>
      </c>
      <c r="D368" s="118">
        <v>3.0000000000000001E-5</v>
      </c>
      <c r="E368" s="119">
        <f t="shared" si="15"/>
        <v>1101.7397346</v>
      </c>
      <c r="F368" s="108"/>
      <c r="G368" s="108">
        <v>1765711.9</v>
      </c>
      <c r="H368" s="148">
        <v>3.0000000000000001E-5</v>
      </c>
      <c r="I368" s="112">
        <v>32.840000000000003</v>
      </c>
      <c r="J368" s="184">
        <f t="shared" si="16"/>
        <v>9.8499999999999998E-4</v>
      </c>
      <c r="K368" s="108">
        <v>1739.23</v>
      </c>
      <c r="M368" s="184">
        <f t="shared" si="17"/>
        <v>4.7358644116564843E-5</v>
      </c>
      <c r="O368" s="118"/>
    </row>
    <row r="369" spans="2:15" s="148" customFormat="1" x14ac:dyDescent="0.25">
      <c r="B369" s="107">
        <v>41543</v>
      </c>
      <c r="C369" s="108">
        <v>37366524.469999999</v>
      </c>
      <c r="D369" s="118">
        <v>3.0000000000000001E-5</v>
      </c>
      <c r="E369" s="119">
        <f t="shared" si="15"/>
        <v>1120.9957340999999</v>
      </c>
      <c r="F369" s="108"/>
      <c r="G369" s="108">
        <v>1817423.99</v>
      </c>
      <c r="H369" s="148">
        <v>3.0000000000000001E-5</v>
      </c>
      <c r="I369" s="112">
        <v>32.840000000000003</v>
      </c>
      <c r="J369" s="184">
        <f t="shared" si="16"/>
        <v>9.8499999999999998E-4</v>
      </c>
      <c r="K369" s="108">
        <v>1790.16</v>
      </c>
      <c r="M369" s="184">
        <f t="shared" si="17"/>
        <v>4.7908121651432793E-5</v>
      </c>
      <c r="O369" s="118"/>
    </row>
    <row r="370" spans="2:15" s="148" customFormat="1" x14ac:dyDescent="0.25">
      <c r="B370" s="107">
        <v>41544</v>
      </c>
      <c r="C370" s="108">
        <v>37833965.770000003</v>
      </c>
      <c r="D370" s="118">
        <v>3.0000000000000001E-5</v>
      </c>
      <c r="E370" s="119">
        <f t="shared" si="15"/>
        <v>1135.0189731</v>
      </c>
      <c r="F370" s="108"/>
      <c r="G370" s="108">
        <v>1673432.67</v>
      </c>
      <c r="H370" s="148">
        <v>3.0000000000000001E-5</v>
      </c>
      <c r="I370" s="112">
        <v>32.840000000000003</v>
      </c>
      <c r="J370" s="184">
        <f t="shared" si="16"/>
        <v>9.8499999999999998E-4</v>
      </c>
      <c r="K370" s="108">
        <v>1648.33</v>
      </c>
      <c r="M370" s="184">
        <f t="shared" si="17"/>
        <v>4.3567465541955522E-5</v>
      </c>
      <c r="O370" s="118"/>
    </row>
    <row r="371" spans="2:15" s="148" customFormat="1" x14ac:dyDescent="0.25">
      <c r="B371" s="107">
        <v>41545</v>
      </c>
      <c r="C371" s="108">
        <v>37833965.770000003</v>
      </c>
      <c r="D371" s="118">
        <v>3.0000000000000001E-5</v>
      </c>
      <c r="E371" s="119">
        <f t="shared" si="15"/>
        <v>1135.0189731</v>
      </c>
      <c r="F371" s="108"/>
      <c r="G371" s="108">
        <v>0</v>
      </c>
      <c r="H371" s="148">
        <v>3.0000000000000001E-5</v>
      </c>
      <c r="I371" s="112">
        <v>32.840000000000003</v>
      </c>
      <c r="J371" s="184">
        <f t="shared" si="16"/>
        <v>0</v>
      </c>
      <c r="K371" s="108">
        <v>0</v>
      </c>
      <c r="M371" s="184">
        <f t="shared" si="17"/>
        <v>0</v>
      </c>
      <c r="O371" s="118"/>
    </row>
    <row r="372" spans="2:15" s="148" customFormat="1" x14ac:dyDescent="0.25">
      <c r="B372" s="107">
        <v>41546</v>
      </c>
      <c r="C372" s="108">
        <v>37833965.770000003</v>
      </c>
      <c r="D372" s="118">
        <v>3.0000000000000001E-5</v>
      </c>
      <c r="E372" s="119">
        <f t="shared" si="15"/>
        <v>1135.0189731</v>
      </c>
      <c r="F372" s="108"/>
      <c r="G372" s="108">
        <v>0</v>
      </c>
      <c r="H372" s="148">
        <v>3.0000000000000001E-5</v>
      </c>
      <c r="I372" s="112">
        <v>32.840000000000003</v>
      </c>
      <c r="J372" s="184">
        <f t="shared" si="16"/>
        <v>0</v>
      </c>
      <c r="K372" s="108">
        <v>0</v>
      </c>
      <c r="M372" s="184">
        <f t="shared" si="17"/>
        <v>0</v>
      </c>
      <c r="O372" s="118"/>
    </row>
    <row r="373" spans="2:15" s="148" customFormat="1" x14ac:dyDescent="0.25">
      <c r="B373" s="107">
        <v>41547</v>
      </c>
      <c r="C373" s="108">
        <v>38443862.350000001</v>
      </c>
      <c r="D373" s="118">
        <v>3.0000000000000001E-5</v>
      </c>
      <c r="E373" s="119">
        <f t="shared" si="15"/>
        <v>1153.3158705000001</v>
      </c>
      <c r="F373" s="108"/>
      <c r="G373" s="108">
        <v>1705419.47</v>
      </c>
      <c r="H373" s="148">
        <v>3.0000000000000001E-5</v>
      </c>
      <c r="I373" s="112">
        <v>32.840000000000003</v>
      </c>
      <c r="J373" s="184">
        <f t="shared" si="16"/>
        <v>9.8499999999999998E-4</v>
      </c>
      <c r="K373" s="108">
        <v>1679.84</v>
      </c>
      <c r="M373" s="184">
        <f t="shared" si="17"/>
        <v>4.369592172364023E-5</v>
      </c>
      <c r="O373" s="118"/>
    </row>
    <row r="374" spans="2:15" s="148" customFormat="1" x14ac:dyDescent="0.25">
      <c r="B374" s="107">
        <v>41548</v>
      </c>
      <c r="C374" s="108">
        <v>37472018.310000002</v>
      </c>
      <c r="D374" s="118">
        <v>3.0000000000000001E-5</v>
      </c>
      <c r="E374" s="119">
        <f t="shared" si="15"/>
        <v>1124.1605493000002</v>
      </c>
      <c r="F374" s="108"/>
      <c r="G374" s="108">
        <v>1312739.53</v>
      </c>
      <c r="H374" s="148">
        <v>3.0000000000000001E-5</v>
      </c>
      <c r="I374" s="112">
        <v>32.840000000000003</v>
      </c>
      <c r="J374" s="184">
        <f t="shared" si="16"/>
        <v>9.8499999999999998E-4</v>
      </c>
      <c r="K374" s="108">
        <v>1293.05</v>
      </c>
      <c r="M374" s="184">
        <f t="shared" si="17"/>
        <v>3.4507081772398924E-5</v>
      </c>
      <c r="O374" s="118"/>
    </row>
    <row r="375" spans="2:15" s="148" customFormat="1" x14ac:dyDescent="0.25">
      <c r="B375" s="107">
        <v>41549</v>
      </c>
      <c r="C375" s="108">
        <v>43171171.829999998</v>
      </c>
      <c r="D375" s="118">
        <v>3.0000000000000001E-5</v>
      </c>
      <c r="E375" s="119">
        <f t="shared" si="15"/>
        <v>1295.1351549000001</v>
      </c>
      <c r="F375" s="108"/>
      <c r="G375" s="108">
        <v>7088802.4299999997</v>
      </c>
      <c r="H375" s="148">
        <v>3.0000000000000001E-5</v>
      </c>
      <c r="I375" s="112">
        <v>32.840000000000003</v>
      </c>
      <c r="J375" s="184">
        <f t="shared" si="16"/>
        <v>9.8499999999999998E-4</v>
      </c>
      <c r="K375" s="108">
        <v>6982.47</v>
      </c>
      <c r="M375" s="184">
        <f t="shared" si="17"/>
        <v>1.6173918158848366E-4</v>
      </c>
      <c r="O375" s="118"/>
    </row>
    <row r="376" spans="2:15" s="148" customFormat="1" x14ac:dyDescent="0.25">
      <c r="B376" s="107">
        <v>41550</v>
      </c>
      <c r="C376" s="108">
        <v>43335838.549999997</v>
      </c>
      <c r="D376" s="118">
        <v>3.0000000000000001E-5</v>
      </c>
      <c r="E376" s="119">
        <f t="shared" si="15"/>
        <v>1300.0751565</v>
      </c>
      <c r="F376" s="108"/>
      <c r="G376" s="108">
        <v>2041556.46</v>
      </c>
      <c r="H376" s="148">
        <v>3.0000000000000001E-5</v>
      </c>
      <c r="I376" s="112">
        <v>32.840000000000003</v>
      </c>
      <c r="J376" s="184">
        <f t="shared" si="16"/>
        <v>9.8499999999999998E-4</v>
      </c>
      <c r="K376" s="108">
        <v>2010.93</v>
      </c>
      <c r="M376" s="184">
        <f t="shared" si="17"/>
        <v>4.6403394217924976E-5</v>
      </c>
      <c r="O376" s="118"/>
    </row>
    <row r="377" spans="2:15" s="148" customFormat="1" x14ac:dyDescent="0.25">
      <c r="B377" s="107">
        <v>41551</v>
      </c>
      <c r="C377" s="108">
        <v>43859969.68</v>
      </c>
      <c r="D377" s="118">
        <v>3.0000000000000001E-5</v>
      </c>
      <c r="E377" s="119">
        <f t="shared" si="15"/>
        <v>1315.7990904000001</v>
      </c>
      <c r="F377" s="108"/>
      <c r="G377" s="108">
        <v>1955059.64</v>
      </c>
      <c r="H377" s="148">
        <v>3.0000000000000001E-5</v>
      </c>
      <c r="I377" s="112">
        <v>32.840000000000003</v>
      </c>
      <c r="J377" s="184">
        <f t="shared" si="16"/>
        <v>9.8499999999999998E-4</v>
      </c>
      <c r="K377" s="108">
        <v>1925.73</v>
      </c>
      <c r="M377" s="184">
        <f t="shared" si="17"/>
        <v>4.3906323101680721E-5</v>
      </c>
      <c r="O377" s="118"/>
    </row>
    <row r="378" spans="2:15" s="148" customFormat="1" x14ac:dyDescent="0.25">
      <c r="B378" s="107">
        <v>41552</v>
      </c>
      <c r="C378" s="108">
        <v>43859969.68</v>
      </c>
      <c r="D378" s="118">
        <v>3.0000000000000001E-5</v>
      </c>
      <c r="E378" s="119">
        <f t="shared" si="15"/>
        <v>1315.7990904000001</v>
      </c>
      <c r="F378" s="108"/>
      <c r="G378" s="108">
        <v>0</v>
      </c>
      <c r="H378" s="148">
        <v>3.0000000000000001E-5</v>
      </c>
      <c r="I378" s="112">
        <v>32.840000000000003</v>
      </c>
      <c r="J378" s="184">
        <f t="shared" si="16"/>
        <v>0</v>
      </c>
      <c r="K378" s="108">
        <v>0</v>
      </c>
      <c r="M378" s="184">
        <f t="shared" si="17"/>
        <v>0</v>
      </c>
      <c r="O378" s="118"/>
    </row>
    <row r="379" spans="2:15" s="148" customFormat="1" x14ac:dyDescent="0.25">
      <c r="B379" s="107">
        <v>41553</v>
      </c>
      <c r="C379" s="108">
        <v>43859969.68</v>
      </c>
      <c r="D379" s="118">
        <v>3.0000000000000001E-5</v>
      </c>
      <c r="E379" s="119">
        <f t="shared" si="15"/>
        <v>1315.7990904000001</v>
      </c>
      <c r="F379" s="108"/>
      <c r="G379" s="108">
        <v>0</v>
      </c>
      <c r="H379" s="148">
        <v>3.0000000000000001E-5</v>
      </c>
      <c r="I379" s="112">
        <v>32.840000000000003</v>
      </c>
      <c r="J379" s="184">
        <f t="shared" si="16"/>
        <v>0</v>
      </c>
      <c r="K379" s="108">
        <v>0</v>
      </c>
      <c r="M379" s="184">
        <f t="shared" si="17"/>
        <v>0</v>
      </c>
      <c r="O379" s="118"/>
    </row>
    <row r="380" spans="2:15" s="148" customFormat="1" x14ac:dyDescent="0.25">
      <c r="B380" s="107">
        <v>41554</v>
      </c>
      <c r="C380" s="108">
        <v>43491538.850000001</v>
      </c>
      <c r="D380" s="118">
        <v>3.0000000000000001E-5</v>
      </c>
      <c r="E380" s="119">
        <f t="shared" si="15"/>
        <v>1304.7461655000002</v>
      </c>
      <c r="F380" s="108"/>
      <c r="G380" s="108">
        <v>1571772.85</v>
      </c>
      <c r="H380" s="148">
        <v>3.0000000000000001E-5</v>
      </c>
      <c r="I380" s="112">
        <v>33.56</v>
      </c>
      <c r="J380" s="184">
        <f t="shared" si="16"/>
        <v>1.0070000000000001E-3</v>
      </c>
      <c r="K380" s="108">
        <v>1582.78</v>
      </c>
      <c r="M380" s="184">
        <f t="shared" si="17"/>
        <v>3.6392825865714337E-5</v>
      </c>
      <c r="O380" s="118"/>
    </row>
    <row r="381" spans="2:15" s="148" customFormat="1" x14ac:dyDescent="0.25">
      <c r="B381" s="107">
        <v>41555</v>
      </c>
      <c r="C381" s="108">
        <v>42948409.210000001</v>
      </c>
      <c r="D381" s="118">
        <v>3.0000000000000001E-5</v>
      </c>
      <c r="E381" s="119">
        <f t="shared" si="15"/>
        <v>1288.4522763</v>
      </c>
      <c r="F381" s="108"/>
      <c r="G381" s="108">
        <v>1204904.27</v>
      </c>
      <c r="H381" s="148">
        <v>3.0000000000000001E-5</v>
      </c>
      <c r="I381" s="112">
        <v>33.56</v>
      </c>
      <c r="J381" s="184">
        <f t="shared" si="16"/>
        <v>1.0070000000000001E-3</v>
      </c>
      <c r="K381" s="108">
        <v>1213.3399999999999</v>
      </c>
      <c r="M381" s="184">
        <f t="shared" si="17"/>
        <v>2.825110457682537E-5</v>
      </c>
      <c r="O381" s="118"/>
    </row>
    <row r="382" spans="2:15" s="148" customFormat="1" x14ac:dyDescent="0.25">
      <c r="B382" s="107">
        <v>41556</v>
      </c>
      <c r="C382" s="108">
        <v>42026066.670000002</v>
      </c>
      <c r="D382" s="118">
        <v>3.0000000000000001E-5</v>
      </c>
      <c r="E382" s="119">
        <f t="shared" si="15"/>
        <v>1260.7820001</v>
      </c>
      <c r="F382" s="108"/>
      <c r="G382" s="108">
        <v>1715208.96</v>
      </c>
      <c r="H382" s="148">
        <v>3.0000000000000001E-5</v>
      </c>
      <c r="I382" s="112">
        <v>33.56</v>
      </c>
      <c r="J382" s="184">
        <f t="shared" si="16"/>
        <v>1.0070000000000001E-3</v>
      </c>
      <c r="K382" s="108">
        <v>1727.22</v>
      </c>
      <c r="M382" s="184">
        <f t="shared" si="17"/>
        <v>4.1098778373969586E-5</v>
      </c>
      <c r="O382" s="118"/>
    </row>
    <row r="383" spans="2:15" s="148" customFormat="1" x14ac:dyDescent="0.25">
      <c r="B383" s="107">
        <v>41557</v>
      </c>
      <c r="C383" s="108">
        <v>42371935.740000002</v>
      </c>
      <c r="D383" s="118">
        <v>3.0000000000000001E-5</v>
      </c>
      <c r="E383" s="119">
        <f t="shared" si="15"/>
        <v>1271.1580722000001</v>
      </c>
      <c r="F383" s="108"/>
      <c r="G383" s="108">
        <v>1599444.52</v>
      </c>
      <c r="H383" s="148">
        <v>3.0000000000000001E-5</v>
      </c>
      <c r="I383" s="112">
        <v>33.56</v>
      </c>
      <c r="J383" s="184">
        <f t="shared" si="16"/>
        <v>1.0070000000000001E-3</v>
      </c>
      <c r="K383" s="108">
        <v>1610.64</v>
      </c>
      <c r="M383" s="184">
        <f t="shared" si="17"/>
        <v>3.8011952295101823E-5</v>
      </c>
      <c r="O383" s="118"/>
    </row>
    <row r="384" spans="2:15" s="148" customFormat="1" x14ac:dyDescent="0.25">
      <c r="B384" s="107">
        <v>41558</v>
      </c>
      <c r="C384" s="108">
        <v>42272440.460000001</v>
      </c>
      <c r="D384" s="118">
        <v>3.0000000000000001E-5</v>
      </c>
      <c r="E384" s="119">
        <f t="shared" si="15"/>
        <v>1268.1732138</v>
      </c>
      <c r="F384" s="108"/>
      <c r="G384" s="108">
        <v>1343101.85</v>
      </c>
      <c r="H384" s="148">
        <v>3.0000000000000001E-5</v>
      </c>
      <c r="I384" s="112">
        <v>33.56</v>
      </c>
      <c r="J384" s="184">
        <f t="shared" si="16"/>
        <v>1.0070000000000001E-3</v>
      </c>
      <c r="K384" s="108">
        <v>1352.5</v>
      </c>
      <c r="M384" s="184">
        <f t="shared" si="17"/>
        <v>3.1994840735059844E-5</v>
      </c>
      <c r="O384" s="118"/>
    </row>
    <row r="385" spans="2:15" s="148" customFormat="1" x14ac:dyDescent="0.25">
      <c r="B385" s="107">
        <v>41559</v>
      </c>
      <c r="C385" s="108">
        <v>42272440.460000001</v>
      </c>
      <c r="D385" s="118">
        <v>3.0000000000000001E-5</v>
      </c>
      <c r="E385" s="119">
        <f t="shared" si="15"/>
        <v>1268.1732138</v>
      </c>
      <c r="F385" s="108"/>
      <c r="G385" s="108">
        <v>0</v>
      </c>
      <c r="H385" s="148">
        <v>3.0000000000000001E-5</v>
      </c>
      <c r="I385" s="112">
        <v>33.56</v>
      </c>
      <c r="J385" s="184">
        <f t="shared" si="16"/>
        <v>0</v>
      </c>
      <c r="K385" s="108">
        <v>0</v>
      </c>
      <c r="M385" s="184">
        <f t="shared" si="17"/>
        <v>0</v>
      </c>
      <c r="O385" s="118"/>
    </row>
    <row r="386" spans="2:15" s="148" customFormat="1" x14ac:dyDescent="0.25">
      <c r="B386" s="107">
        <v>41560</v>
      </c>
      <c r="C386" s="108">
        <v>42272440.460000001</v>
      </c>
      <c r="D386" s="118">
        <v>3.0000000000000001E-5</v>
      </c>
      <c r="E386" s="119">
        <f t="shared" si="15"/>
        <v>1268.1732138</v>
      </c>
      <c r="F386" s="108"/>
      <c r="G386" s="108">
        <v>0</v>
      </c>
      <c r="H386" s="148">
        <v>3.0000000000000001E-5</v>
      </c>
      <c r="I386" s="112">
        <v>33.56</v>
      </c>
      <c r="J386" s="184">
        <f t="shared" si="16"/>
        <v>0</v>
      </c>
      <c r="K386" s="108">
        <v>0</v>
      </c>
      <c r="M386" s="184">
        <f t="shared" si="17"/>
        <v>0</v>
      </c>
      <c r="O386" s="118"/>
    </row>
    <row r="387" spans="2:15" s="148" customFormat="1" x14ac:dyDescent="0.25">
      <c r="B387" s="107">
        <v>41561</v>
      </c>
      <c r="C387" s="108">
        <v>38087737.009999998</v>
      </c>
      <c r="D387" s="118">
        <v>3.0000000000000001E-5</v>
      </c>
      <c r="E387" s="119">
        <f t="shared" si="15"/>
        <v>1142.6321103</v>
      </c>
      <c r="F387" s="108"/>
      <c r="G387" s="108">
        <v>1825303.6</v>
      </c>
      <c r="H387" s="148">
        <v>3.0000000000000001E-5</v>
      </c>
      <c r="I387" s="112">
        <v>33.56</v>
      </c>
      <c r="J387" s="184">
        <f t="shared" si="16"/>
        <v>1.0070000000000001E-3</v>
      </c>
      <c r="K387" s="108">
        <v>1838.08</v>
      </c>
      <c r="M387" s="184">
        <f t="shared" si="17"/>
        <v>4.8259102385563339E-5</v>
      </c>
      <c r="O387" s="118"/>
    </row>
    <row r="388" spans="2:15" s="148" customFormat="1" x14ac:dyDescent="0.25">
      <c r="B388" s="107">
        <v>41562</v>
      </c>
      <c r="C388" s="108">
        <v>38063089</v>
      </c>
      <c r="D388" s="118">
        <v>3.0000000000000001E-5</v>
      </c>
      <c r="E388" s="119">
        <f t="shared" si="15"/>
        <v>1141.89267</v>
      </c>
      <c r="F388" s="108"/>
      <c r="G388" s="108">
        <v>1843989.44</v>
      </c>
      <c r="H388" s="148">
        <v>3.0000000000000001E-5</v>
      </c>
      <c r="I388" s="112">
        <v>33.56</v>
      </c>
      <c r="J388" s="184">
        <f t="shared" si="16"/>
        <v>1.0070000000000001E-3</v>
      </c>
      <c r="K388" s="108">
        <v>1856.9</v>
      </c>
      <c r="M388" s="184">
        <f t="shared" si="17"/>
        <v>4.8784795159425974E-5</v>
      </c>
      <c r="O388" s="118"/>
    </row>
    <row r="389" spans="2:15" s="148" customFormat="1" x14ac:dyDescent="0.25">
      <c r="B389" s="107">
        <v>41563</v>
      </c>
      <c r="C389" s="108">
        <v>37889387.780000001</v>
      </c>
      <c r="D389" s="118">
        <v>3.0000000000000001E-5</v>
      </c>
      <c r="E389" s="119">
        <f t="shared" si="15"/>
        <v>1136.6816334</v>
      </c>
      <c r="F389" s="108"/>
      <c r="G389" s="108">
        <v>2082136.09</v>
      </c>
      <c r="H389" s="148">
        <v>3.0000000000000001E-5</v>
      </c>
      <c r="I389" s="112">
        <v>33.56</v>
      </c>
      <c r="J389" s="184">
        <f t="shared" si="16"/>
        <v>1.0070000000000001E-3</v>
      </c>
      <c r="K389" s="108">
        <v>2096.71</v>
      </c>
      <c r="M389" s="184">
        <f t="shared" si="17"/>
        <v>5.533765845397885E-5</v>
      </c>
      <c r="O389" s="118"/>
    </row>
    <row r="390" spans="2:15" s="148" customFormat="1" x14ac:dyDescent="0.25">
      <c r="B390" s="107">
        <v>41564</v>
      </c>
      <c r="C390" s="108">
        <v>37935972.210000001</v>
      </c>
      <c r="D390" s="118">
        <v>3.0000000000000001E-5</v>
      </c>
      <c r="E390" s="119">
        <f t="shared" si="15"/>
        <v>1138.0791663</v>
      </c>
      <c r="F390" s="108"/>
      <c r="G390" s="108">
        <v>1347381.75</v>
      </c>
      <c r="H390" s="148">
        <v>3.0000000000000001E-5</v>
      </c>
      <c r="I390" s="112">
        <v>33.56</v>
      </c>
      <c r="J390" s="184">
        <f t="shared" si="16"/>
        <v>1.0070000000000001E-3</v>
      </c>
      <c r="K390" s="108">
        <v>1356.81</v>
      </c>
      <c r="M390" s="184">
        <f t="shared" si="17"/>
        <v>3.5765789591187593E-5</v>
      </c>
      <c r="O390" s="118"/>
    </row>
    <row r="391" spans="2:15" s="148" customFormat="1" x14ac:dyDescent="0.25">
      <c r="B391" s="107">
        <v>41565</v>
      </c>
      <c r="C391" s="108">
        <v>37082827.390000001</v>
      </c>
      <c r="D391" s="118">
        <v>3.0000000000000001E-5</v>
      </c>
      <c r="E391" s="119">
        <f t="shared" si="15"/>
        <v>1112.4848217000001</v>
      </c>
      <c r="F391" s="108"/>
      <c r="G391" s="108">
        <v>1168648.22</v>
      </c>
      <c r="H391" s="148">
        <v>3.0000000000000001E-5</v>
      </c>
      <c r="I391" s="112">
        <v>33.56</v>
      </c>
      <c r="J391" s="184">
        <f t="shared" si="16"/>
        <v>1.0070000000000001E-3</v>
      </c>
      <c r="K391" s="108">
        <v>1176.83</v>
      </c>
      <c r="M391" s="184">
        <f t="shared" si="17"/>
        <v>3.1735174549213354E-5</v>
      </c>
      <c r="O391" s="118"/>
    </row>
    <row r="392" spans="2:15" s="148" customFormat="1" x14ac:dyDescent="0.25">
      <c r="B392" s="107">
        <v>41566</v>
      </c>
      <c r="C392" s="108">
        <v>37082827.390000001</v>
      </c>
      <c r="D392" s="118">
        <v>3.0000000000000001E-5</v>
      </c>
      <c r="E392" s="119">
        <f t="shared" si="15"/>
        <v>1112.4848217000001</v>
      </c>
      <c r="F392" s="108"/>
      <c r="G392" s="108">
        <v>0</v>
      </c>
      <c r="H392" s="148">
        <v>3.0000000000000001E-5</v>
      </c>
      <c r="I392" s="112">
        <v>33.56</v>
      </c>
      <c r="J392" s="184">
        <f t="shared" si="16"/>
        <v>0</v>
      </c>
      <c r="K392" s="108">
        <v>0</v>
      </c>
      <c r="M392" s="184">
        <f t="shared" si="17"/>
        <v>0</v>
      </c>
      <c r="O392" s="118"/>
    </row>
    <row r="393" spans="2:15" s="148" customFormat="1" x14ac:dyDescent="0.25">
      <c r="B393" s="107">
        <v>41567</v>
      </c>
      <c r="C393" s="108">
        <v>37082827.390000001</v>
      </c>
      <c r="D393" s="118">
        <v>3.0000000000000001E-5</v>
      </c>
      <c r="E393" s="119">
        <f t="shared" ref="E393:E404" si="18">C393*D393</f>
        <v>1112.4848217000001</v>
      </c>
      <c r="F393" s="108"/>
      <c r="G393" s="108">
        <v>0</v>
      </c>
      <c r="H393" s="148">
        <v>3.0000000000000001E-5</v>
      </c>
      <c r="I393" s="112">
        <v>33.56</v>
      </c>
      <c r="J393" s="184">
        <f t="shared" ref="J393:J404" si="19">IF(K393&lt;&gt;0,ROUND(H393*I393,6),0)</f>
        <v>0</v>
      </c>
      <c r="K393" s="108">
        <v>0</v>
      </c>
      <c r="M393" s="184">
        <f t="shared" ref="M393:M404" si="20">K393/C393</f>
        <v>0</v>
      </c>
      <c r="O393" s="118"/>
    </row>
    <row r="394" spans="2:15" s="148" customFormat="1" x14ac:dyDescent="0.25">
      <c r="B394" s="107">
        <v>41568</v>
      </c>
      <c r="C394" s="108">
        <v>36953050.880000003</v>
      </c>
      <c r="D394" s="118">
        <v>3.0000000000000001E-5</v>
      </c>
      <c r="E394" s="119">
        <f t="shared" si="18"/>
        <v>1108.5915264</v>
      </c>
      <c r="F394" s="108"/>
      <c r="G394" s="108">
        <v>1105564.26</v>
      </c>
      <c r="H394" s="148">
        <v>3.0000000000000001E-5</v>
      </c>
      <c r="I394" s="112">
        <v>33.56</v>
      </c>
      <c r="J394" s="184">
        <f t="shared" si="19"/>
        <v>1.0070000000000001E-3</v>
      </c>
      <c r="K394" s="108">
        <v>1113.3</v>
      </c>
      <c r="M394" s="184">
        <f t="shared" si="20"/>
        <v>3.0127417722972049E-5</v>
      </c>
      <c r="O394" s="118"/>
    </row>
    <row r="395" spans="2:15" s="148" customFormat="1" x14ac:dyDescent="0.25">
      <c r="B395" s="107">
        <v>41569</v>
      </c>
      <c r="C395" s="108">
        <v>35397675.170000002</v>
      </c>
      <c r="D395" s="118">
        <v>3.0000000000000001E-5</v>
      </c>
      <c r="E395" s="119">
        <f t="shared" si="18"/>
        <v>1061.9302551000001</v>
      </c>
      <c r="F395" s="108"/>
      <c r="G395" s="108">
        <v>1283690.7</v>
      </c>
      <c r="H395" s="148">
        <v>3.0000000000000001E-5</v>
      </c>
      <c r="I395" s="112">
        <v>33.56</v>
      </c>
      <c r="J395" s="184">
        <f t="shared" si="19"/>
        <v>1.0070000000000001E-3</v>
      </c>
      <c r="K395" s="108">
        <v>1292.68</v>
      </c>
      <c r="M395" s="184">
        <f t="shared" si="20"/>
        <v>3.6518782484776388E-5</v>
      </c>
      <c r="O395" s="118"/>
    </row>
    <row r="396" spans="2:15" s="148" customFormat="1" x14ac:dyDescent="0.25">
      <c r="B396" s="107">
        <v>41570</v>
      </c>
      <c r="C396" s="108">
        <v>34783721.170000002</v>
      </c>
      <c r="D396" s="118">
        <v>3.0000000000000001E-5</v>
      </c>
      <c r="E396" s="119">
        <f t="shared" si="18"/>
        <v>1043.5116351000001</v>
      </c>
      <c r="F396" s="108"/>
      <c r="G396" s="108">
        <v>1429503.59</v>
      </c>
      <c r="H396" s="148">
        <v>3.0000000000000001E-5</v>
      </c>
      <c r="I396" s="112">
        <v>33.56</v>
      </c>
      <c r="J396" s="184">
        <f t="shared" si="19"/>
        <v>1.0070000000000001E-3</v>
      </c>
      <c r="K396" s="108">
        <v>1439.51</v>
      </c>
      <c r="M396" s="184">
        <f t="shared" si="20"/>
        <v>4.1384588870311483E-5</v>
      </c>
      <c r="O396" s="118"/>
    </row>
    <row r="397" spans="2:15" s="148" customFormat="1" x14ac:dyDescent="0.25">
      <c r="B397" s="107">
        <v>41571</v>
      </c>
      <c r="C397" s="108">
        <v>35444750.5</v>
      </c>
      <c r="D397" s="118">
        <v>3.0000000000000001E-5</v>
      </c>
      <c r="E397" s="119">
        <f t="shared" si="18"/>
        <v>1063.342515</v>
      </c>
      <c r="F397" s="108"/>
      <c r="G397" s="108">
        <v>2037407.63</v>
      </c>
      <c r="H397" s="148">
        <v>3.0000000000000001E-5</v>
      </c>
      <c r="I397" s="112">
        <v>33.56</v>
      </c>
      <c r="J397" s="184">
        <f t="shared" si="19"/>
        <v>1.0070000000000001E-3</v>
      </c>
      <c r="K397" s="108">
        <v>2051.67</v>
      </c>
      <c r="M397" s="184">
        <f t="shared" si="20"/>
        <v>5.7883606769922109E-5</v>
      </c>
      <c r="O397" s="118"/>
    </row>
    <row r="398" spans="2:15" s="148" customFormat="1" x14ac:dyDescent="0.25">
      <c r="B398" s="107">
        <v>41572</v>
      </c>
      <c r="C398" s="108">
        <v>36142126.420000002</v>
      </c>
      <c r="D398" s="118">
        <v>3.0000000000000001E-5</v>
      </c>
      <c r="E398" s="119">
        <f t="shared" si="18"/>
        <v>1084.2637926</v>
      </c>
      <c r="F398" s="108"/>
      <c r="G398" s="108">
        <v>1912207.02</v>
      </c>
      <c r="H398" s="148">
        <v>3.0000000000000001E-5</v>
      </c>
      <c r="I398" s="112">
        <v>33.56</v>
      </c>
      <c r="J398" s="184">
        <f t="shared" si="19"/>
        <v>1.0070000000000001E-3</v>
      </c>
      <c r="K398" s="108">
        <v>1925.59</v>
      </c>
      <c r="M398" s="184">
        <f t="shared" si="20"/>
        <v>5.3278270836173997E-5</v>
      </c>
      <c r="O398" s="118"/>
    </row>
    <row r="399" spans="2:15" s="148" customFormat="1" x14ac:dyDescent="0.25">
      <c r="B399" s="107">
        <v>41573</v>
      </c>
      <c r="C399" s="108">
        <v>36142126.420000002</v>
      </c>
      <c r="D399" s="118">
        <v>3.0000000000000001E-5</v>
      </c>
      <c r="E399" s="119">
        <f t="shared" si="18"/>
        <v>1084.2637926</v>
      </c>
      <c r="F399" s="108"/>
      <c r="G399" s="108">
        <v>0</v>
      </c>
      <c r="H399" s="148">
        <v>3.0000000000000001E-5</v>
      </c>
      <c r="I399" s="112">
        <v>33.56</v>
      </c>
      <c r="J399" s="184">
        <f t="shared" si="19"/>
        <v>0</v>
      </c>
      <c r="K399" s="108">
        <v>0</v>
      </c>
      <c r="M399" s="184">
        <f t="shared" si="20"/>
        <v>0</v>
      </c>
      <c r="O399" s="118"/>
    </row>
    <row r="400" spans="2:15" s="148" customFormat="1" x14ac:dyDescent="0.25">
      <c r="B400" s="107">
        <v>41574</v>
      </c>
      <c r="C400" s="108">
        <v>36142126.420000002</v>
      </c>
      <c r="D400" s="118">
        <v>3.0000000000000001E-5</v>
      </c>
      <c r="E400" s="119">
        <f t="shared" si="18"/>
        <v>1084.2637926</v>
      </c>
      <c r="F400" s="108"/>
      <c r="G400" s="108">
        <v>0</v>
      </c>
      <c r="H400" s="148">
        <v>3.0000000000000001E-5</v>
      </c>
      <c r="I400" s="112">
        <v>33.56</v>
      </c>
      <c r="J400" s="184">
        <f t="shared" si="19"/>
        <v>0</v>
      </c>
      <c r="K400" s="108">
        <v>0</v>
      </c>
      <c r="M400" s="184">
        <f t="shared" si="20"/>
        <v>0</v>
      </c>
      <c r="O400" s="118"/>
    </row>
    <row r="401" spans="2:15" s="148" customFormat="1" x14ac:dyDescent="0.25">
      <c r="B401" s="107">
        <v>41575</v>
      </c>
      <c r="C401" s="108">
        <v>37089731.850000001</v>
      </c>
      <c r="D401" s="118">
        <v>3.0000000000000001E-5</v>
      </c>
      <c r="E401" s="119">
        <f t="shared" si="18"/>
        <v>1112.6919555000002</v>
      </c>
      <c r="F401" s="108"/>
      <c r="G401" s="108">
        <v>2025145.1</v>
      </c>
      <c r="H401" s="148">
        <v>3.0000000000000001E-5</v>
      </c>
      <c r="I401" s="112">
        <v>33.56</v>
      </c>
      <c r="J401" s="184">
        <f t="shared" si="19"/>
        <v>1.0070000000000001E-3</v>
      </c>
      <c r="K401" s="108">
        <v>2039.32</v>
      </c>
      <c r="M401" s="184">
        <f t="shared" si="20"/>
        <v>5.498341180377123E-5</v>
      </c>
      <c r="O401" s="118"/>
    </row>
    <row r="402" spans="2:15" s="148" customFormat="1" x14ac:dyDescent="0.25">
      <c r="B402" s="107">
        <v>41576</v>
      </c>
      <c r="C402" s="108">
        <v>37542267.530000001</v>
      </c>
      <c r="D402" s="118">
        <v>3.0000000000000001E-5</v>
      </c>
      <c r="E402" s="119">
        <f t="shared" si="18"/>
        <v>1126.2680259000001</v>
      </c>
      <c r="F402" s="108"/>
      <c r="G402" s="108">
        <v>2240066.86</v>
      </c>
      <c r="H402" s="148">
        <v>3.0000000000000001E-5</v>
      </c>
      <c r="I402" s="112">
        <v>33.56</v>
      </c>
      <c r="J402" s="184">
        <f t="shared" si="19"/>
        <v>1.0070000000000001E-3</v>
      </c>
      <c r="K402" s="108">
        <v>2255.75</v>
      </c>
      <c r="M402" s="184">
        <f t="shared" si="20"/>
        <v>6.0085608792740922E-5</v>
      </c>
      <c r="O402" s="118"/>
    </row>
    <row r="403" spans="2:15" s="148" customFormat="1" x14ac:dyDescent="0.25">
      <c r="B403" s="107">
        <v>41577</v>
      </c>
      <c r="C403" s="108">
        <v>37708257.950000003</v>
      </c>
      <c r="D403" s="118">
        <v>3.0000000000000001E-5</v>
      </c>
      <c r="E403" s="119">
        <f t="shared" si="18"/>
        <v>1131.2477385000002</v>
      </c>
      <c r="F403" s="108"/>
      <c r="G403" s="108">
        <v>1464429.7</v>
      </c>
      <c r="H403" s="148">
        <v>3.0000000000000001E-5</v>
      </c>
      <c r="I403" s="112">
        <v>33.56</v>
      </c>
      <c r="J403" s="184">
        <f t="shared" si="19"/>
        <v>1.0070000000000001E-3</v>
      </c>
      <c r="K403" s="108">
        <v>1474.68</v>
      </c>
      <c r="M403" s="184">
        <f t="shared" si="20"/>
        <v>3.9107614092260126E-5</v>
      </c>
      <c r="O403" s="118"/>
    </row>
    <row r="404" spans="2:15" s="148" customFormat="1" x14ac:dyDescent="0.25">
      <c r="B404" s="107">
        <v>41578</v>
      </c>
      <c r="C404" s="108">
        <v>38407547.740000002</v>
      </c>
      <c r="D404" s="118">
        <v>3.0000000000000001E-5</v>
      </c>
      <c r="E404" s="119">
        <f t="shared" si="18"/>
        <v>1152.2264322000001</v>
      </c>
      <c r="F404" s="108"/>
      <c r="G404" s="108">
        <v>1862629.11</v>
      </c>
      <c r="H404" s="111">
        <v>3.0000000000000001E-5</v>
      </c>
      <c r="I404" s="112">
        <v>33.56</v>
      </c>
      <c r="J404" s="184">
        <f t="shared" si="19"/>
        <v>1.0070000000000001E-3</v>
      </c>
      <c r="K404" s="108">
        <v>1875.67</v>
      </c>
      <c r="M404" s="184">
        <f t="shared" si="20"/>
        <v>4.8835973926202038E-5</v>
      </c>
      <c r="O404" s="118"/>
    </row>
    <row r="405" spans="2:15" s="148" customFormat="1" ht="14.4" x14ac:dyDescent="0.3">
      <c r="B405" s="107"/>
      <c r="C405" s="108"/>
      <c r="D405" s="118"/>
      <c r="E405" s="119"/>
      <c r="F405" s="108"/>
      <c r="G405" s="108"/>
      <c r="H405" s="111"/>
      <c r="I405" s="112"/>
      <c r="J405" s="184"/>
      <c r="K405" s="119"/>
      <c r="M405" s="184"/>
      <c r="O405" s="120"/>
    </row>
    <row r="406" spans="2:15" x14ac:dyDescent="0.25">
      <c r="B406" s="107"/>
      <c r="C406" s="108"/>
      <c r="D406" s="111"/>
      <c r="E406" s="108"/>
      <c r="F406" s="108"/>
      <c r="G406" s="108"/>
      <c r="H406" s="111"/>
      <c r="I406" s="112"/>
      <c r="J406" s="183"/>
      <c r="K406" s="108"/>
    </row>
    <row r="407" spans="2:15" ht="52.8" x14ac:dyDescent="0.25">
      <c r="E407" s="185">
        <f>SUM(E9:E406)</f>
        <v>547988.11818057077</v>
      </c>
      <c r="F407" s="185"/>
      <c r="J407" s="183"/>
      <c r="K407" s="116">
        <f>SUM(K9:K404)</f>
        <v>564787.42999999993</v>
      </c>
      <c r="M407" s="186">
        <f>AVERAGE(M9:M404)</f>
        <v>3.1080533250128049E-5</v>
      </c>
      <c r="O407" s="187" t="s">
        <v>125</v>
      </c>
    </row>
    <row r="408" spans="2:15" x14ac:dyDescent="0.25">
      <c r="O408" s="188"/>
    </row>
    <row r="409" spans="2:15" ht="52.8" x14ac:dyDescent="0.25">
      <c r="K409" s="189"/>
      <c r="M409" s="190">
        <f>M407*360</f>
        <v>1.1188991970046098E-2</v>
      </c>
      <c r="O409" s="187" t="s">
        <v>124</v>
      </c>
    </row>
    <row r="413" spans="2:15" x14ac:dyDescent="0.25">
      <c r="B413" s="191" t="s">
        <v>195</v>
      </c>
      <c r="E413" s="185">
        <f>AVERAGE(C9:C404)</f>
        <v>45678560.775782786</v>
      </c>
    </row>
    <row r="415" spans="2:15" x14ac:dyDescent="0.25">
      <c r="B415" s="191" t="s">
        <v>196</v>
      </c>
      <c r="E415" s="190">
        <f>E407/E413/396*360</f>
        <v>1.0906013851292461E-2</v>
      </c>
      <c r="G415" s="191" t="s">
        <v>122</v>
      </c>
    </row>
    <row r="416" spans="2:15" x14ac:dyDescent="0.25">
      <c r="G416" s="191"/>
    </row>
    <row r="417" spans="2:7" x14ac:dyDescent="0.25">
      <c r="B417" s="191" t="s">
        <v>197</v>
      </c>
      <c r="E417" s="190">
        <f>K407/E413/396*360</f>
        <v>1.1240352354841006E-2</v>
      </c>
      <c r="G417" s="191" t="s">
        <v>123</v>
      </c>
    </row>
  </sheetData>
  <mergeCells count="5">
    <mergeCell ref="B1:M1"/>
    <mergeCell ref="B2:M2"/>
    <mergeCell ref="B3:M3"/>
    <mergeCell ref="C5:E5"/>
    <mergeCell ref="G5:M5"/>
  </mergeCells>
  <printOptions horizontalCentered="1"/>
  <pageMargins left="0.5" right="0" top="0.8" bottom="0.25" header="0.25" footer="0"/>
  <pageSetup scale="5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T75"/>
  <sheetViews>
    <sheetView tabSelected="1" topLeftCell="A46" workbookViewId="0">
      <selection activeCell="H77" sqref="H77"/>
    </sheetView>
  </sheetViews>
  <sheetFormatPr defaultRowHeight="13.2" x14ac:dyDescent="0.25"/>
  <cols>
    <col min="1" max="1" width="10.6640625" customWidth="1"/>
    <col min="2" max="2" width="5" style="2" bestFit="1" customWidth="1"/>
    <col min="3" max="3" width="0.33203125" customWidth="1"/>
    <col min="4" max="4" width="12.6640625" customWidth="1"/>
    <col min="5" max="5" width="0.33203125" customWidth="1"/>
    <col min="6" max="6" width="15.6640625" customWidth="1"/>
    <col min="7" max="7" width="0.33203125" customWidth="1"/>
    <col min="8" max="8" width="12.88671875" customWidth="1"/>
    <col min="9" max="9" width="0.33203125" customWidth="1"/>
    <col min="10" max="10" width="12.6640625" customWidth="1"/>
    <col min="11" max="11" width="3.6640625" customWidth="1"/>
    <col min="12" max="12" width="0.33203125" customWidth="1"/>
    <col min="13" max="13" width="12.6640625" customWidth="1"/>
    <col min="14" max="14" width="0.33203125" customWidth="1"/>
    <col min="15" max="15" width="10.5546875" customWidth="1"/>
    <col min="16" max="16" width="0.33203125" customWidth="1"/>
    <col min="17" max="17" width="3.6640625" customWidth="1"/>
    <col min="18" max="18" width="0.33203125" customWidth="1"/>
    <col min="19" max="19" width="9.88671875" bestFit="1" customWidth="1"/>
    <col min="20" max="20" width="2.33203125" customWidth="1"/>
  </cols>
  <sheetData>
    <row r="1" spans="2:20" ht="15" customHeight="1" x14ac:dyDescent="0.25"/>
    <row r="2" spans="2:20" x14ac:dyDescent="0.25">
      <c r="Q2" t="s">
        <v>52</v>
      </c>
    </row>
    <row r="4" spans="2:20" x14ac:dyDescent="0.25">
      <c r="F4" s="34" t="s">
        <v>53</v>
      </c>
    </row>
    <row r="5" spans="2:20" x14ac:dyDescent="0.25">
      <c r="H5" t="s">
        <v>54</v>
      </c>
    </row>
    <row r="6" spans="2:20" x14ac:dyDescent="0.25">
      <c r="H6" t="s">
        <v>55</v>
      </c>
    </row>
    <row r="8" spans="2:20" x14ac:dyDescent="0.25">
      <c r="J8" s="195" t="s">
        <v>205</v>
      </c>
    </row>
    <row r="9" spans="2:20" ht="13.8" thickBot="1" x14ac:dyDescent="0.3">
      <c r="B9" s="3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2:20" ht="30" customHeight="1" thickBot="1" x14ac:dyDescent="0.3">
      <c r="B10" s="136" t="s">
        <v>56</v>
      </c>
      <c r="C10" s="37"/>
      <c r="D10" s="38" t="s">
        <v>57</v>
      </c>
      <c r="E10" s="39"/>
      <c r="F10" s="40" t="s">
        <v>58</v>
      </c>
      <c r="G10" s="39"/>
      <c r="H10" s="40" t="s">
        <v>59</v>
      </c>
      <c r="I10" s="39"/>
      <c r="J10" s="40" t="s">
        <v>60</v>
      </c>
      <c r="K10" s="41"/>
      <c r="L10" s="39"/>
      <c r="M10" s="40" t="s">
        <v>61</v>
      </c>
      <c r="N10" s="42"/>
      <c r="O10" s="43" t="s">
        <v>62</v>
      </c>
      <c r="P10" s="44"/>
      <c r="Q10" s="45"/>
      <c r="R10" s="42"/>
      <c r="S10" s="46" t="s">
        <v>63</v>
      </c>
      <c r="T10" s="47"/>
    </row>
    <row r="11" spans="2:20" ht="30" customHeight="1" thickBot="1" x14ac:dyDescent="0.3">
      <c r="B11" s="36"/>
      <c r="C11" s="49"/>
      <c r="D11" s="47"/>
      <c r="E11" s="49"/>
      <c r="F11" s="31" t="s">
        <v>201</v>
      </c>
      <c r="G11" s="49"/>
      <c r="H11" s="47"/>
      <c r="I11" s="49"/>
      <c r="J11" s="47"/>
      <c r="K11" s="50"/>
      <c r="L11" s="49"/>
      <c r="M11" s="47"/>
      <c r="N11" s="51"/>
      <c r="O11" s="35"/>
      <c r="P11" s="52"/>
      <c r="Q11" s="5"/>
      <c r="R11" s="51"/>
      <c r="S11" s="53"/>
      <c r="T11" s="47"/>
    </row>
    <row r="12" spans="2:20" ht="12.75" customHeight="1" x14ac:dyDescent="0.25">
      <c r="B12" s="54"/>
      <c r="C12" s="55"/>
      <c r="D12" s="56"/>
      <c r="E12" s="55"/>
      <c r="F12" s="56"/>
      <c r="G12" s="55"/>
      <c r="H12" s="56"/>
      <c r="I12" s="55"/>
      <c r="J12" s="56"/>
      <c r="K12" s="57"/>
      <c r="L12" s="55"/>
      <c r="M12" s="56"/>
      <c r="N12" s="55"/>
      <c r="O12" s="56"/>
      <c r="P12" s="55"/>
      <c r="Q12" s="56"/>
      <c r="R12" s="55"/>
      <c r="S12" s="58"/>
      <c r="T12" s="5"/>
    </row>
    <row r="13" spans="2:20" ht="15" customHeight="1" x14ac:dyDescent="0.25">
      <c r="B13" s="59">
        <v>1</v>
      </c>
      <c r="C13" s="51"/>
      <c r="D13" s="5" t="s">
        <v>64</v>
      </c>
      <c r="E13" s="51"/>
      <c r="F13" s="60">
        <v>550000000</v>
      </c>
      <c r="G13" s="51"/>
      <c r="H13" s="61">
        <f>F13/$F$18</f>
        <v>0.51527274709862236</v>
      </c>
      <c r="I13" s="51"/>
      <c r="J13" s="62">
        <f>'Cost of Capital'!G11</f>
        <v>6.4837157679292018E-2</v>
      </c>
      <c r="K13" s="63"/>
      <c r="L13" s="51"/>
      <c r="M13" s="64">
        <f>ROUND(H13*J13,4)</f>
        <v>3.3399999999999999E-2</v>
      </c>
      <c r="N13" s="51"/>
      <c r="O13" s="5"/>
      <c r="P13" s="51"/>
      <c r="Q13" s="5"/>
      <c r="R13" s="51"/>
      <c r="S13" s="65">
        <f>+M13</f>
        <v>3.3399999999999999E-2</v>
      </c>
      <c r="T13" s="64"/>
    </row>
    <row r="14" spans="2:20" x14ac:dyDescent="0.25">
      <c r="B14" s="59">
        <f>+B13+1</f>
        <v>2</v>
      </c>
      <c r="C14" s="51"/>
      <c r="D14" s="5" t="s">
        <v>65</v>
      </c>
      <c r="E14" s="51"/>
      <c r="F14" s="60">
        <f>'S T Debt Balance'!H30</f>
        <v>0</v>
      </c>
      <c r="G14" s="51"/>
      <c r="H14" s="61">
        <f>F14/$F$18</f>
        <v>0</v>
      </c>
      <c r="I14" s="51"/>
      <c r="J14" s="62">
        <f>'Cost of Capital'!G12</f>
        <v>3.8224518604801174E-3</v>
      </c>
      <c r="K14" s="63"/>
      <c r="L14" s="51"/>
      <c r="M14" s="64">
        <f>ROUND(H14*J14,4)</f>
        <v>0</v>
      </c>
      <c r="N14" s="51"/>
      <c r="O14" s="5"/>
      <c r="P14" s="51"/>
      <c r="Q14" s="5"/>
      <c r="R14" s="51"/>
      <c r="S14" s="65">
        <f>+M14</f>
        <v>0</v>
      </c>
      <c r="T14" s="64"/>
    </row>
    <row r="15" spans="2:20" ht="26.4" x14ac:dyDescent="0.25">
      <c r="B15" s="59">
        <f>+B14+1</f>
        <v>3</v>
      </c>
      <c r="C15" s="51"/>
      <c r="D15" s="66" t="s">
        <v>66</v>
      </c>
      <c r="E15" s="51"/>
      <c r="F15" s="60">
        <f>'Accts Rec Financing'!E413</f>
        <v>45678560.775782786</v>
      </c>
      <c r="G15" s="51"/>
      <c r="H15" s="61">
        <f>F15/$F$18</f>
        <v>4.2794395444452682E-2</v>
      </c>
      <c r="I15" s="51"/>
      <c r="J15" s="62">
        <f>'Cost of Capital'!G13</f>
        <v>1.1188991970046098E-2</v>
      </c>
      <c r="K15" s="63"/>
      <c r="L15" s="51"/>
      <c r="M15" s="64">
        <f>ROUND(H15*J15,4)</f>
        <v>5.0000000000000001E-4</v>
      </c>
      <c r="N15" s="51"/>
      <c r="O15" s="5"/>
      <c r="P15" s="51"/>
      <c r="Q15" s="5"/>
      <c r="R15" s="51"/>
      <c r="S15" s="65">
        <f>+M15</f>
        <v>5.0000000000000001E-4</v>
      </c>
      <c r="T15" s="64"/>
    </row>
    <row r="16" spans="2:20" x14ac:dyDescent="0.25">
      <c r="B16" s="59">
        <f>+B15+1</f>
        <v>4</v>
      </c>
      <c r="C16" s="51"/>
      <c r="D16" s="5" t="s">
        <v>67</v>
      </c>
      <c r="E16" s="51"/>
      <c r="F16" s="60">
        <f>'Cost of Capital'!D14</f>
        <v>471717305</v>
      </c>
      <c r="G16" s="51"/>
      <c r="H16" s="61">
        <f>F16/$F$18</f>
        <v>0.4419328574569249</v>
      </c>
      <c r="I16" s="51"/>
      <c r="J16" s="73">
        <f>'Cost of Capital'!G14</f>
        <v>0.105</v>
      </c>
      <c r="K16" s="67" t="s">
        <v>68</v>
      </c>
      <c r="L16" s="51"/>
      <c r="M16" s="64">
        <f>ROUND(H16*J16,4)</f>
        <v>4.6399999999999997E-2</v>
      </c>
      <c r="N16" s="51"/>
      <c r="O16" s="135">
        <f>+O57</f>
        <v>1.5487</v>
      </c>
      <c r="P16" s="51"/>
      <c r="Q16" s="35" t="s">
        <v>69</v>
      </c>
      <c r="R16" s="51"/>
      <c r="S16" s="115">
        <f>ROUND(H16*J16*O16,5)</f>
        <v>7.1859999999999993E-2</v>
      </c>
      <c r="T16" s="64"/>
    </row>
    <row r="17" spans="2:20" x14ac:dyDescent="0.25">
      <c r="B17" s="59"/>
      <c r="C17" s="51"/>
      <c r="D17" s="5"/>
      <c r="E17" s="51"/>
      <c r="F17" s="60"/>
      <c r="G17" s="51"/>
      <c r="H17" s="61"/>
      <c r="I17" s="51"/>
      <c r="J17" s="69"/>
      <c r="K17" s="63"/>
      <c r="L17" s="51"/>
      <c r="M17" s="61"/>
      <c r="N17" s="51"/>
      <c r="O17" s="5"/>
      <c r="P17" s="51"/>
      <c r="Q17" s="5"/>
      <c r="R17" s="51"/>
      <c r="S17" s="70"/>
      <c r="T17" s="68"/>
    </row>
    <row r="18" spans="2:20" x14ac:dyDescent="0.25">
      <c r="B18" s="59">
        <f>+B16+1</f>
        <v>5</v>
      </c>
      <c r="C18" s="51"/>
      <c r="D18" s="5" t="s">
        <v>70</v>
      </c>
      <c r="E18" s="51"/>
      <c r="F18" s="71">
        <f>SUM(F13:F16)</f>
        <v>1067395865.7757828</v>
      </c>
      <c r="G18" s="51"/>
      <c r="H18" s="72">
        <f>SUM(H13:H16)</f>
        <v>0.99999999999999989</v>
      </c>
      <c r="I18" s="51"/>
      <c r="J18" s="69"/>
      <c r="K18" s="63"/>
      <c r="L18" s="51"/>
      <c r="M18" s="73">
        <f>SUM(M13:M16)</f>
        <v>8.0299999999999996E-2</v>
      </c>
      <c r="N18" s="51"/>
      <c r="O18" s="5"/>
      <c r="P18" s="51"/>
      <c r="Q18" s="5"/>
      <c r="R18" s="51"/>
      <c r="S18" s="74">
        <f>SUM(S13:S17)</f>
        <v>0.10575999999999999</v>
      </c>
      <c r="T18" s="75"/>
    </row>
    <row r="19" spans="2:20" x14ac:dyDescent="0.25">
      <c r="B19" s="59"/>
      <c r="C19" s="51"/>
      <c r="D19" s="5"/>
      <c r="E19" s="51"/>
      <c r="F19" s="5"/>
      <c r="G19" s="51"/>
      <c r="H19" s="5"/>
      <c r="I19" s="51"/>
      <c r="J19" s="5"/>
      <c r="K19" s="63"/>
      <c r="L19" s="51"/>
      <c r="M19" s="5"/>
      <c r="N19" s="51"/>
      <c r="O19" s="5"/>
      <c r="P19" s="51"/>
      <c r="Q19" s="5"/>
      <c r="R19" s="51"/>
      <c r="S19" s="76"/>
      <c r="T19" s="5"/>
    </row>
    <row r="20" spans="2:20" ht="13.8" thickBot="1" x14ac:dyDescent="0.3">
      <c r="B20" s="77"/>
      <c r="C20" s="78"/>
      <c r="D20" s="79"/>
      <c r="E20" s="78"/>
      <c r="F20" s="79"/>
      <c r="G20" s="78"/>
      <c r="H20" s="79"/>
      <c r="I20" s="78"/>
      <c r="J20" s="79"/>
      <c r="K20" s="80"/>
      <c r="L20" s="78"/>
      <c r="M20" s="79"/>
      <c r="N20" s="78"/>
      <c r="O20" s="79"/>
      <c r="P20" s="78"/>
      <c r="Q20" s="79"/>
      <c r="R20" s="78"/>
      <c r="S20" s="81"/>
      <c r="T20" s="5"/>
    </row>
    <row r="21" spans="2:20" x14ac:dyDescent="0.25">
      <c r="B21" s="59"/>
      <c r="C21" s="51"/>
      <c r="D21" s="5"/>
      <c r="E21" s="5"/>
      <c r="F21" s="5"/>
      <c r="G21" s="5"/>
      <c r="H21" s="5"/>
      <c r="I21" s="5"/>
      <c r="J21" s="5"/>
      <c r="K21" s="5"/>
      <c r="L21" s="5"/>
      <c r="M21" s="5"/>
      <c r="N21" s="51"/>
      <c r="O21" s="5"/>
      <c r="P21" s="52"/>
      <c r="Q21" s="5"/>
      <c r="R21" s="5"/>
      <c r="S21" s="76"/>
      <c r="T21" s="5"/>
    </row>
    <row r="22" spans="2:20" ht="12" customHeight="1" x14ac:dyDescent="0.25">
      <c r="B22" s="59"/>
      <c r="C22" s="51"/>
      <c r="D22" s="5"/>
      <c r="E22" s="5"/>
      <c r="F22" s="5"/>
      <c r="G22" s="5"/>
      <c r="H22" s="5"/>
      <c r="I22" s="5"/>
      <c r="J22" s="5"/>
      <c r="K22" s="5"/>
      <c r="L22" s="5"/>
      <c r="M22" s="5"/>
      <c r="N22" s="51"/>
      <c r="O22" s="5"/>
      <c r="P22" s="52"/>
      <c r="Q22" s="5"/>
      <c r="R22" s="5"/>
      <c r="S22" s="76"/>
      <c r="T22" s="5"/>
    </row>
    <row r="23" spans="2:20" x14ac:dyDescent="0.25">
      <c r="B23" s="48" t="s">
        <v>68</v>
      </c>
      <c r="C23" s="82"/>
      <c r="D23" s="5" t="s">
        <v>71</v>
      </c>
      <c r="E23" s="5"/>
      <c r="F23" s="5"/>
      <c r="G23" s="5"/>
      <c r="H23" s="5"/>
      <c r="I23" s="5"/>
      <c r="J23" s="5"/>
      <c r="K23" s="5"/>
      <c r="L23" s="5"/>
      <c r="M23" s="5"/>
      <c r="N23" s="51"/>
      <c r="O23" s="64"/>
      <c r="P23" s="52"/>
      <c r="Q23" s="5"/>
      <c r="R23" s="5"/>
      <c r="S23" s="76"/>
      <c r="T23" s="5"/>
    </row>
    <row r="24" spans="2:20" x14ac:dyDescent="0.25">
      <c r="B24" s="59"/>
      <c r="C24" s="82"/>
      <c r="D24" s="5" t="s">
        <v>212</v>
      </c>
      <c r="E24" s="5"/>
      <c r="F24" s="5"/>
      <c r="G24" s="5"/>
      <c r="H24" s="5"/>
      <c r="I24" s="5"/>
      <c r="J24" s="5"/>
      <c r="K24" s="5"/>
      <c r="L24" s="5"/>
      <c r="M24" s="5"/>
      <c r="N24" s="51"/>
      <c r="O24" s="5"/>
      <c r="P24" s="52"/>
      <c r="Q24" s="5"/>
      <c r="R24" s="5"/>
      <c r="S24" s="76"/>
      <c r="T24" s="5"/>
    </row>
    <row r="25" spans="2:20" x14ac:dyDescent="0.25">
      <c r="B25" s="83"/>
      <c r="C25" s="82"/>
      <c r="D25" s="5"/>
      <c r="E25" s="5"/>
      <c r="F25" s="5"/>
      <c r="G25" s="5"/>
      <c r="H25" s="5"/>
      <c r="I25" s="5"/>
      <c r="J25" s="5"/>
      <c r="K25" s="5"/>
      <c r="L25" s="5"/>
      <c r="M25" s="5"/>
      <c r="N25" s="51"/>
      <c r="O25" s="5"/>
      <c r="P25" s="52"/>
      <c r="Q25" s="5"/>
      <c r="R25" s="5"/>
      <c r="S25" s="76"/>
      <c r="T25" s="5"/>
    </row>
    <row r="26" spans="2:20" x14ac:dyDescent="0.25">
      <c r="B26" s="48" t="s">
        <v>69</v>
      </c>
      <c r="C26" s="82"/>
      <c r="D26" s="5" t="s">
        <v>72</v>
      </c>
      <c r="E26" s="5"/>
      <c r="F26" s="5"/>
      <c r="G26" s="5"/>
      <c r="H26" s="5"/>
      <c r="I26" s="5"/>
      <c r="J26" s="5"/>
      <c r="K26" s="5"/>
      <c r="L26" s="5"/>
      <c r="M26" s="5"/>
      <c r="N26" s="51"/>
      <c r="O26" s="5"/>
      <c r="P26" s="52"/>
      <c r="Q26" s="5"/>
      <c r="R26" s="5"/>
      <c r="S26" s="76"/>
      <c r="T26" s="5"/>
    </row>
    <row r="27" spans="2:20" x14ac:dyDescent="0.25">
      <c r="B27" s="48"/>
      <c r="C27" s="82"/>
      <c r="D27" s="84" t="s">
        <v>211</v>
      </c>
      <c r="E27" s="5"/>
      <c r="F27" s="5"/>
      <c r="G27" s="5"/>
      <c r="H27" s="5"/>
      <c r="I27" s="5"/>
      <c r="J27" s="5"/>
      <c r="K27" s="5"/>
      <c r="L27" s="5"/>
      <c r="M27" s="5"/>
      <c r="N27" s="51"/>
      <c r="O27" s="5"/>
      <c r="P27" s="52"/>
      <c r="Q27" s="5"/>
      <c r="R27" s="5"/>
      <c r="S27" s="76"/>
      <c r="T27" s="5"/>
    </row>
    <row r="28" spans="2:20" x14ac:dyDescent="0.25">
      <c r="B28" s="83"/>
      <c r="C28" s="82"/>
      <c r="D28" s="5"/>
      <c r="E28" s="5"/>
      <c r="F28" s="5"/>
      <c r="G28" s="5"/>
      <c r="H28" s="5"/>
      <c r="I28" s="5"/>
      <c r="J28" s="5"/>
      <c r="K28" s="5"/>
      <c r="L28" s="5"/>
      <c r="M28" s="5"/>
      <c r="N28" s="51"/>
      <c r="O28" s="5"/>
      <c r="P28" s="52"/>
      <c r="Q28" s="5"/>
      <c r="R28" s="5"/>
      <c r="S28" s="76"/>
      <c r="T28" s="5"/>
    </row>
    <row r="29" spans="2:20" x14ac:dyDescent="0.25">
      <c r="B29" s="83">
        <v>1</v>
      </c>
      <c r="C29" s="82"/>
      <c r="D29" s="5" t="s">
        <v>73</v>
      </c>
      <c r="E29" s="5"/>
      <c r="F29" s="5"/>
      <c r="G29" s="5"/>
      <c r="H29" s="5"/>
      <c r="I29" s="5"/>
      <c r="J29" s="5"/>
      <c r="K29" s="5"/>
      <c r="L29" s="5"/>
      <c r="M29" s="5"/>
      <c r="N29" s="51"/>
      <c r="O29" s="68">
        <f>+O61</f>
        <v>100</v>
      </c>
      <c r="P29" s="52"/>
      <c r="Q29" s="5"/>
      <c r="R29" s="5"/>
      <c r="S29" s="76"/>
      <c r="T29" s="5"/>
    </row>
    <row r="30" spans="2:20" x14ac:dyDescent="0.25">
      <c r="B30" s="83">
        <f>+B29+1</f>
        <v>2</v>
      </c>
      <c r="C30" s="82"/>
      <c r="D30" s="196" t="s">
        <v>207</v>
      </c>
      <c r="E30" s="5"/>
      <c r="F30" s="5"/>
      <c r="G30" s="5"/>
      <c r="H30" s="5"/>
      <c r="I30" s="5"/>
      <c r="J30" s="5"/>
      <c r="K30" s="5"/>
      <c r="L30" s="5"/>
      <c r="M30" s="5"/>
      <c r="N30" s="51"/>
      <c r="O30" s="87">
        <f>+O62</f>
        <v>0.28000000000000003</v>
      </c>
      <c r="P30" s="52"/>
      <c r="Q30" s="5"/>
      <c r="R30" s="5"/>
      <c r="S30" s="76"/>
      <c r="T30" s="5"/>
    </row>
    <row r="31" spans="2:20" x14ac:dyDescent="0.25">
      <c r="B31" s="83">
        <f>+B30+1</f>
        <v>3</v>
      </c>
      <c r="C31" s="82"/>
      <c r="D31" s="84" t="s">
        <v>210</v>
      </c>
      <c r="E31" s="5"/>
      <c r="F31" s="5"/>
      <c r="G31" s="5"/>
      <c r="H31" s="5"/>
      <c r="I31" s="5"/>
      <c r="J31" s="5"/>
      <c r="K31" s="5"/>
      <c r="L31" s="5"/>
      <c r="M31" s="5"/>
      <c r="N31" s="51"/>
      <c r="O31" s="85">
        <f>+O63</f>
        <v>0.17849999999999999</v>
      </c>
      <c r="P31" s="52"/>
      <c r="Q31" s="5"/>
      <c r="R31" s="5"/>
      <c r="S31" s="76"/>
      <c r="T31" s="5"/>
    </row>
    <row r="32" spans="2:20" x14ac:dyDescent="0.25">
      <c r="B32" s="83"/>
      <c r="C32" s="82"/>
      <c r="D32" s="84"/>
      <c r="E32" s="5"/>
      <c r="F32" s="5"/>
      <c r="G32" s="5"/>
      <c r="H32" s="5"/>
      <c r="I32" s="5"/>
      <c r="J32" s="5"/>
      <c r="K32" s="5"/>
      <c r="L32" s="5"/>
      <c r="M32" s="5"/>
      <c r="N32" s="51"/>
      <c r="O32" s="86"/>
      <c r="P32" s="52"/>
      <c r="Q32" s="5"/>
      <c r="R32" s="5"/>
      <c r="S32" s="76"/>
      <c r="T32" s="5"/>
    </row>
    <row r="33" spans="2:20" x14ac:dyDescent="0.25">
      <c r="B33" s="83">
        <f>+B31+1</f>
        <v>4</v>
      </c>
      <c r="C33" s="82"/>
      <c r="D33" s="84" t="s">
        <v>130</v>
      </c>
      <c r="E33" s="5"/>
      <c r="F33" s="5"/>
      <c r="G33" s="5"/>
      <c r="H33" s="5"/>
      <c r="I33" s="5"/>
      <c r="J33" s="5"/>
      <c r="K33" s="5"/>
      <c r="L33" s="5"/>
      <c r="M33" s="5"/>
      <c r="N33" s="51"/>
      <c r="O33" s="87">
        <f>+O29-O30-O31</f>
        <v>99.541499999999999</v>
      </c>
      <c r="P33" s="52"/>
      <c r="Q33" s="5"/>
      <c r="R33" s="5"/>
      <c r="S33" s="76"/>
      <c r="T33" s="5"/>
    </row>
    <row r="34" spans="2:20" x14ac:dyDescent="0.25">
      <c r="B34" s="83">
        <f t="shared" ref="B34:B40" si="0">+B33+1</f>
        <v>5</v>
      </c>
      <c r="C34" s="82"/>
      <c r="D34" s="84" t="s">
        <v>131</v>
      </c>
      <c r="E34" s="5"/>
      <c r="F34" s="5"/>
      <c r="G34" s="5"/>
      <c r="H34" s="5"/>
      <c r="I34" s="5"/>
      <c r="J34" s="5"/>
      <c r="K34" s="5"/>
      <c r="L34" s="5"/>
      <c r="M34" s="5"/>
      <c r="N34" s="51"/>
      <c r="O34" s="85">
        <f>+O71</f>
        <v>5.4644759999999994</v>
      </c>
      <c r="P34" s="52"/>
      <c r="Q34" s="5"/>
      <c r="R34" s="5"/>
      <c r="S34" s="76"/>
      <c r="T34" s="5"/>
    </row>
    <row r="35" spans="2:20" x14ac:dyDescent="0.25">
      <c r="B35" s="83"/>
      <c r="C35" s="82"/>
      <c r="D35" s="84"/>
      <c r="E35" s="5"/>
      <c r="F35" s="5"/>
      <c r="G35" s="5"/>
      <c r="H35" s="5"/>
      <c r="I35" s="5"/>
      <c r="J35" s="5"/>
      <c r="K35" s="5"/>
      <c r="L35" s="5"/>
      <c r="M35" s="5"/>
      <c r="N35" s="51"/>
      <c r="O35" s="68"/>
      <c r="P35" s="52"/>
      <c r="Q35" s="5"/>
      <c r="R35" s="5"/>
      <c r="S35" s="76"/>
      <c r="T35" s="5"/>
    </row>
    <row r="36" spans="2:20" x14ac:dyDescent="0.25">
      <c r="B36" s="83">
        <f>+B34+1</f>
        <v>6</v>
      </c>
      <c r="C36" s="82"/>
      <c r="D36" s="84" t="s">
        <v>74</v>
      </c>
      <c r="E36" s="5"/>
      <c r="F36" s="5"/>
      <c r="G36" s="5"/>
      <c r="H36" s="5"/>
      <c r="I36" s="5"/>
      <c r="J36" s="5"/>
      <c r="K36" s="5"/>
      <c r="L36" s="5"/>
      <c r="M36" s="5"/>
      <c r="N36" s="51"/>
      <c r="O36" s="87">
        <f>+O33-O34</f>
        <v>94.077023999999994</v>
      </c>
      <c r="P36" s="52"/>
      <c r="Q36" s="5"/>
      <c r="R36" s="5"/>
      <c r="S36" s="76"/>
      <c r="T36" s="5"/>
    </row>
    <row r="37" spans="2:20" x14ac:dyDescent="0.25">
      <c r="B37" s="83">
        <f t="shared" si="0"/>
        <v>7</v>
      </c>
      <c r="C37" s="82"/>
      <c r="D37" s="84" t="s">
        <v>132</v>
      </c>
      <c r="E37" s="5"/>
      <c r="F37" s="5"/>
      <c r="G37" s="5"/>
      <c r="H37" s="5"/>
      <c r="I37" s="5"/>
      <c r="J37" s="5"/>
      <c r="K37" s="5"/>
      <c r="L37" s="5"/>
      <c r="M37" s="5"/>
      <c r="N37" s="51"/>
      <c r="O37" s="85">
        <f>+O66</f>
        <v>8.4669000000000008</v>
      </c>
      <c r="P37" s="52"/>
      <c r="Q37" s="5"/>
      <c r="R37" s="5"/>
      <c r="S37" s="76"/>
      <c r="T37" s="5"/>
    </row>
    <row r="38" spans="2:20" x14ac:dyDescent="0.25">
      <c r="B38" s="83"/>
      <c r="C38" s="82"/>
      <c r="D38" s="84"/>
      <c r="E38" s="5"/>
      <c r="F38" s="5"/>
      <c r="G38" s="5"/>
      <c r="H38" s="5"/>
      <c r="I38" s="5"/>
      <c r="J38" s="5"/>
      <c r="K38" s="5"/>
      <c r="L38" s="5"/>
      <c r="M38" s="5"/>
      <c r="N38" s="51"/>
      <c r="O38" s="86"/>
      <c r="P38" s="52"/>
      <c r="Q38" s="5"/>
      <c r="R38" s="5"/>
      <c r="S38" s="76"/>
      <c r="T38" s="5"/>
    </row>
    <row r="39" spans="2:20" x14ac:dyDescent="0.25">
      <c r="B39" s="83">
        <f>+B37+1</f>
        <v>8</v>
      </c>
      <c r="C39" s="52"/>
      <c r="D39" s="84" t="s">
        <v>133</v>
      </c>
      <c r="E39" s="5"/>
      <c r="F39" s="5"/>
      <c r="G39" s="5"/>
      <c r="H39" s="5"/>
      <c r="I39" s="5"/>
      <c r="J39" s="5"/>
      <c r="K39" s="5"/>
      <c r="L39" s="5"/>
      <c r="M39" s="5"/>
      <c r="N39" s="51"/>
      <c r="O39" s="68">
        <f>+O36-O37</f>
        <v>85.610123999999999</v>
      </c>
      <c r="P39" s="52"/>
      <c r="Q39" s="5"/>
      <c r="R39" s="5"/>
      <c r="S39" s="76"/>
      <c r="T39" s="5"/>
    </row>
    <row r="40" spans="2:20" x14ac:dyDescent="0.25">
      <c r="B40" s="83">
        <f t="shared" si="0"/>
        <v>9</v>
      </c>
      <c r="C40" s="52"/>
      <c r="D40" s="84" t="s">
        <v>134</v>
      </c>
      <c r="E40" s="5"/>
      <c r="F40" s="5"/>
      <c r="G40" s="5"/>
      <c r="H40" s="5"/>
      <c r="I40" s="5"/>
      <c r="J40" s="5"/>
      <c r="K40" s="5"/>
      <c r="L40" s="5"/>
      <c r="M40" s="5"/>
      <c r="N40" s="51"/>
      <c r="O40" s="85">
        <f>ROUND(O39*0.35,4)</f>
        <v>29.9635</v>
      </c>
      <c r="P40" s="52"/>
      <c r="Q40" s="5"/>
      <c r="R40" s="5"/>
      <c r="S40" s="76"/>
      <c r="T40" s="5"/>
    </row>
    <row r="41" spans="2:20" x14ac:dyDescent="0.25">
      <c r="B41" s="83"/>
      <c r="C41" s="52"/>
      <c r="D41" s="84"/>
      <c r="E41" s="5"/>
      <c r="F41" s="5"/>
      <c r="G41" s="5"/>
      <c r="H41" s="5"/>
      <c r="I41" s="5"/>
      <c r="J41" s="5"/>
      <c r="K41" s="5"/>
      <c r="L41" s="5"/>
      <c r="M41" s="5"/>
      <c r="N41" s="51"/>
      <c r="O41" s="86"/>
      <c r="P41" s="52"/>
      <c r="Q41" s="5"/>
      <c r="R41" s="5"/>
      <c r="S41" s="76"/>
      <c r="T41" s="5"/>
    </row>
    <row r="42" spans="2:20" ht="13.8" thickBot="1" x14ac:dyDescent="0.3">
      <c r="B42" s="83">
        <f>+B40+1</f>
        <v>10</v>
      </c>
      <c r="C42" s="52"/>
      <c r="D42" s="84" t="s">
        <v>75</v>
      </c>
      <c r="E42" s="5"/>
      <c r="F42" s="5"/>
      <c r="G42" s="5"/>
      <c r="H42" s="5"/>
      <c r="I42" s="5"/>
      <c r="J42" s="5"/>
      <c r="K42" s="5"/>
      <c r="L42" s="5"/>
      <c r="M42" s="5"/>
      <c r="N42" s="51"/>
      <c r="O42" s="88">
        <f>+O39-O40</f>
        <v>55.646624000000003</v>
      </c>
      <c r="P42" s="52"/>
      <c r="Q42" s="5"/>
      <c r="R42" s="5"/>
      <c r="S42" s="76"/>
      <c r="T42" s="5"/>
    </row>
    <row r="43" spans="2:20" ht="13.8" thickTop="1" x14ac:dyDescent="0.25">
      <c r="B43" s="83"/>
      <c r="C43" s="52"/>
      <c r="D43" s="84"/>
      <c r="E43" s="5"/>
      <c r="F43" s="5"/>
      <c r="G43" s="5"/>
      <c r="H43" s="5"/>
      <c r="I43" s="5"/>
      <c r="J43" s="5"/>
      <c r="K43" s="5"/>
      <c r="L43" s="5"/>
      <c r="M43" s="5"/>
      <c r="N43" s="51"/>
      <c r="O43" s="87"/>
      <c r="P43" s="52"/>
      <c r="Q43" s="5"/>
      <c r="R43" s="5"/>
      <c r="S43" s="76"/>
      <c r="T43" s="5"/>
    </row>
    <row r="44" spans="2:20" x14ac:dyDescent="0.25">
      <c r="B44" s="83">
        <f>+B42+1</f>
        <v>11</v>
      </c>
      <c r="C44" s="52"/>
      <c r="D44" s="84" t="s">
        <v>76</v>
      </c>
      <c r="E44" s="5"/>
      <c r="F44" s="5"/>
      <c r="G44" s="5"/>
      <c r="H44" s="5"/>
      <c r="I44" s="5"/>
      <c r="J44" s="5"/>
      <c r="K44" s="5"/>
      <c r="L44" s="5"/>
      <c r="M44" s="5"/>
      <c r="N44" s="51"/>
      <c r="O44" s="86"/>
      <c r="P44" s="52"/>
      <c r="Q44" s="5"/>
      <c r="R44" s="5"/>
      <c r="S44" s="76"/>
      <c r="T44" s="5"/>
    </row>
    <row r="45" spans="2:20" x14ac:dyDescent="0.25">
      <c r="B45" s="83">
        <f>+B44+1</f>
        <v>12</v>
      </c>
      <c r="C45" s="52"/>
      <c r="D45" s="84" t="s">
        <v>77</v>
      </c>
      <c r="E45" s="5"/>
      <c r="F45" s="5"/>
      <c r="G45" s="5"/>
      <c r="H45" s="5"/>
      <c r="I45" s="5"/>
      <c r="J45" s="5"/>
      <c r="K45" s="5"/>
      <c r="L45" s="5"/>
      <c r="M45" s="5"/>
      <c r="N45" s="51"/>
      <c r="O45" s="87">
        <f>+O42</f>
        <v>55.646624000000003</v>
      </c>
      <c r="P45" s="52"/>
      <c r="Q45" s="5"/>
      <c r="R45" s="5"/>
      <c r="S45" s="76"/>
      <c r="T45" s="5"/>
    </row>
    <row r="46" spans="2:20" x14ac:dyDescent="0.25">
      <c r="B46" s="83">
        <f>+B45+1</f>
        <v>13</v>
      </c>
      <c r="C46" s="52"/>
      <c r="D46" s="84" t="s">
        <v>135</v>
      </c>
      <c r="E46" s="5"/>
      <c r="F46" s="5"/>
      <c r="G46" s="5"/>
      <c r="H46" s="5"/>
      <c r="I46" s="5"/>
      <c r="J46" s="5"/>
      <c r="K46" s="5"/>
      <c r="L46" s="5"/>
      <c r="M46" s="5"/>
      <c r="N46" s="51"/>
      <c r="O46" s="87">
        <f>+O66</f>
        <v>8.4669000000000008</v>
      </c>
      <c r="P46" s="52"/>
      <c r="Q46" s="5"/>
      <c r="R46" s="5"/>
      <c r="S46" s="76"/>
      <c r="T46" s="5"/>
    </row>
    <row r="47" spans="2:20" x14ac:dyDescent="0.25">
      <c r="B47" s="83">
        <f>+B46+1</f>
        <v>14</v>
      </c>
      <c r="C47" s="52"/>
      <c r="D47" s="84" t="s">
        <v>78</v>
      </c>
      <c r="E47" s="5"/>
      <c r="F47" s="5"/>
      <c r="G47" s="5"/>
      <c r="H47" s="5"/>
      <c r="I47" s="5"/>
      <c r="J47" s="5"/>
      <c r="K47" s="5"/>
      <c r="L47" s="5"/>
      <c r="M47" s="5"/>
      <c r="N47" s="51"/>
      <c r="O47" s="87">
        <f>+O62</f>
        <v>0.28000000000000003</v>
      </c>
      <c r="P47" s="52"/>
      <c r="Q47" s="5"/>
      <c r="R47" s="5"/>
      <c r="S47" s="76"/>
      <c r="T47" s="5"/>
    </row>
    <row r="48" spans="2:20" x14ac:dyDescent="0.25">
      <c r="B48" s="83">
        <f>+B47+1</f>
        <v>15</v>
      </c>
      <c r="C48" s="52"/>
      <c r="D48" s="84" t="s">
        <v>208</v>
      </c>
      <c r="E48" s="5"/>
      <c r="F48" s="5"/>
      <c r="G48" s="5"/>
      <c r="H48" s="5"/>
      <c r="I48" s="5"/>
      <c r="J48" s="5"/>
      <c r="K48" s="5"/>
      <c r="L48" s="5"/>
      <c r="M48" s="5"/>
      <c r="N48" s="51"/>
      <c r="O48" s="85">
        <f>+O63</f>
        <v>0.17849999999999999</v>
      </c>
      <c r="P48" s="52"/>
      <c r="Q48" s="5"/>
      <c r="R48" s="5"/>
      <c r="S48" s="76"/>
      <c r="T48" s="5"/>
    </row>
    <row r="49" spans="2:20" x14ac:dyDescent="0.25">
      <c r="B49" s="83"/>
      <c r="C49" s="52"/>
      <c r="D49" s="84"/>
      <c r="E49" s="5"/>
      <c r="F49" s="5"/>
      <c r="G49" s="5"/>
      <c r="H49" s="5"/>
      <c r="I49" s="5"/>
      <c r="J49" s="5"/>
      <c r="K49" s="5"/>
      <c r="L49" s="5"/>
      <c r="M49" s="5"/>
      <c r="N49" s="51"/>
      <c r="O49" s="86"/>
      <c r="P49" s="52"/>
      <c r="Q49" s="5"/>
      <c r="R49" s="5"/>
      <c r="S49" s="76"/>
      <c r="T49" s="5"/>
    </row>
    <row r="50" spans="2:20" ht="13.8" thickBot="1" x14ac:dyDescent="0.3">
      <c r="B50" s="83">
        <f>+B48+1</f>
        <v>16</v>
      </c>
      <c r="C50" s="52"/>
      <c r="D50" s="84" t="s">
        <v>79</v>
      </c>
      <c r="E50" s="5"/>
      <c r="F50" s="5"/>
      <c r="G50" s="5"/>
      <c r="H50" s="5"/>
      <c r="I50" s="5"/>
      <c r="J50" s="5"/>
      <c r="K50" s="5"/>
      <c r="L50" s="5"/>
      <c r="M50" s="5"/>
      <c r="N50" s="51"/>
      <c r="O50" s="88">
        <f>SUM(O45:O49)</f>
        <v>64.572023999999999</v>
      </c>
      <c r="P50" s="52"/>
      <c r="Q50" s="5"/>
      <c r="R50" s="5"/>
      <c r="S50" s="76"/>
      <c r="T50" s="5"/>
    </row>
    <row r="51" spans="2:20" ht="13.8" thickTop="1" x14ac:dyDescent="0.25">
      <c r="B51" s="83"/>
      <c r="C51" s="52"/>
      <c r="D51" s="84"/>
      <c r="E51" s="5"/>
      <c r="F51" s="5"/>
      <c r="G51" s="5"/>
      <c r="H51" s="5"/>
      <c r="I51" s="5"/>
      <c r="J51" s="5"/>
      <c r="K51" s="5"/>
      <c r="L51" s="5"/>
      <c r="M51" s="5"/>
      <c r="N51" s="51"/>
      <c r="O51" s="86"/>
      <c r="P51" s="52"/>
      <c r="Q51" s="5"/>
      <c r="R51" s="5"/>
      <c r="S51" s="76"/>
      <c r="T51" s="5"/>
    </row>
    <row r="52" spans="2:20" x14ac:dyDescent="0.25">
      <c r="B52" s="83">
        <f>+B50+1</f>
        <v>17</v>
      </c>
      <c r="C52" s="52"/>
      <c r="D52" s="84" t="s">
        <v>80</v>
      </c>
      <c r="E52" s="5"/>
      <c r="F52" s="5"/>
      <c r="G52" s="5"/>
      <c r="H52" s="5"/>
      <c r="I52" s="5"/>
      <c r="J52" s="5"/>
      <c r="K52" s="5"/>
      <c r="L52" s="5"/>
      <c r="M52" s="5"/>
      <c r="N52" s="51"/>
      <c r="O52" s="86"/>
      <c r="P52" s="52"/>
      <c r="Q52" s="5"/>
      <c r="R52" s="5"/>
      <c r="S52" s="76"/>
      <c r="T52" s="5"/>
    </row>
    <row r="53" spans="2:20" x14ac:dyDescent="0.25">
      <c r="B53" s="83">
        <f>+B52+1</f>
        <v>18</v>
      </c>
      <c r="C53" s="52"/>
      <c r="D53" s="84" t="s">
        <v>81</v>
      </c>
      <c r="E53" s="5"/>
      <c r="F53" s="5"/>
      <c r="G53" s="5"/>
      <c r="H53" s="5"/>
      <c r="I53" s="5"/>
      <c r="J53" s="5"/>
      <c r="K53" s="5"/>
      <c r="L53" s="5"/>
      <c r="M53" s="5"/>
      <c r="N53" s="51"/>
      <c r="O53" s="87">
        <f>+O40</f>
        <v>29.9635</v>
      </c>
      <c r="P53" s="52"/>
      <c r="Q53" s="5"/>
      <c r="R53" s="5"/>
      <c r="S53" s="76"/>
      <c r="T53" s="5"/>
    </row>
    <row r="54" spans="2:20" x14ac:dyDescent="0.25">
      <c r="B54" s="83">
        <f>+B53+1</f>
        <v>19</v>
      </c>
      <c r="C54" s="52"/>
      <c r="D54" s="84" t="s">
        <v>82</v>
      </c>
      <c r="E54" s="5"/>
      <c r="F54" s="5"/>
      <c r="G54" s="5"/>
      <c r="H54" s="5"/>
      <c r="I54" s="5"/>
      <c r="J54" s="5"/>
      <c r="K54" s="5"/>
      <c r="L54" s="5"/>
      <c r="M54" s="5"/>
      <c r="N54" s="51"/>
      <c r="O54" s="85">
        <f>+O34</f>
        <v>5.4644759999999994</v>
      </c>
      <c r="P54" s="52"/>
      <c r="Q54" s="5"/>
      <c r="R54" s="5"/>
      <c r="S54" s="76"/>
      <c r="T54" s="5"/>
    </row>
    <row r="55" spans="2:20" ht="13.8" thickBot="1" x14ac:dyDescent="0.3">
      <c r="B55" s="83">
        <f>+B54+1</f>
        <v>20</v>
      </c>
      <c r="C55" s="52"/>
      <c r="D55" s="84" t="s">
        <v>83</v>
      </c>
      <c r="E55" s="5"/>
      <c r="F55" s="5"/>
      <c r="G55" s="5"/>
      <c r="H55" s="5"/>
      <c r="I55" s="5"/>
      <c r="J55" s="5"/>
      <c r="K55" s="5"/>
      <c r="L55" s="5"/>
      <c r="M55" s="5"/>
      <c r="N55" s="51"/>
      <c r="O55" s="89">
        <f>SUM(O53:O54)</f>
        <v>35.427976000000001</v>
      </c>
      <c r="P55" s="52"/>
      <c r="Q55" s="5"/>
      <c r="R55" s="5"/>
      <c r="S55" s="76"/>
      <c r="T55" s="5"/>
    </row>
    <row r="56" spans="2:20" ht="13.8" thickTop="1" x14ac:dyDescent="0.25">
      <c r="B56" s="83"/>
      <c r="C56" s="52"/>
      <c r="D56" s="84"/>
      <c r="E56" s="5"/>
      <c r="F56" s="5"/>
      <c r="G56" s="5"/>
      <c r="H56" s="5"/>
      <c r="I56" s="5"/>
      <c r="J56" s="5"/>
      <c r="K56" s="5"/>
      <c r="L56" s="5"/>
      <c r="M56" s="5"/>
      <c r="N56" s="51"/>
      <c r="O56" s="86"/>
      <c r="P56" s="52"/>
      <c r="Q56" s="5"/>
      <c r="R56" s="5"/>
      <c r="S56" s="76"/>
      <c r="T56" s="5"/>
    </row>
    <row r="57" spans="2:20" ht="13.8" thickBot="1" x14ac:dyDescent="0.3">
      <c r="B57" s="83">
        <f>+B55+1</f>
        <v>21</v>
      </c>
      <c r="C57" s="52"/>
      <c r="D57" s="84" t="s">
        <v>84</v>
      </c>
      <c r="E57" s="5"/>
      <c r="F57" s="5"/>
      <c r="G57" s="5"/>
      <c r="H57" s="5"/>
      <c r="I57" s="5"/>
      <c r="J57" s="5"/>
      <c r="K57" s="5"/>
      <c r="L57" s="5"/>
      <c r="M57" s="5"/>
      <c r="N57" s="51"/>
      <c r="O57" s="88">
        <f>ROUND(O29/O50,4)</f>
        <v>1.5487</v>
      </c>
      <c r="P57" s="52"/>
      <c r="Q57" s="5"/>
      <c r="R57" s="5"/>
      <c r="S57" s="76"/>
      <c r="T57" s="5"/>
    </row>
    <row r="58" spans="2:20" ht="13.8" thickTop="1" x14ac:dyDescent="0.25">
      <c r="B58" s="83"/>
      <c r="C58" s="52"/>
      <c r="D58" s="84"/>
      <c r="E58" s="5"/>
      <c r="F58" s="5"/>
      <c r="G58" s="5"/>
      <c r="H58" s="5"/>
      <c r="I58" s="5"/>
      <c r="J58" s="5"/>
      <c r="K58" s="5"/>
      <c r="L58" s="5"/>
      <c r="M58" s="5"/>
      <c r="N58" s="51"/>
      <c r="O58" s="87"/>
      <c r="P58" s="52"/>
      <c r="Q58" s="5"/>
      <c r="R58" s="5"/>
      <c r="S58" s="76"/>
      <c r="T58" s="5"/>
    </row>
    <row r="59" spans="2:20" x14ac:dyDescent="0.25">
      <c r="B59" s="83"/>
      <c r="C59" s="52"/>
      <c r="D59" s="84"/>
      <c r="E59" s="5"/>
      <c r="F59" s="5"/>
      <c r="G59" s="5"/>
      <c r="H59" s="5"/>
      <c r="I59" s="5"/>
      <c r="J59" s="5"/>
      <c r="K59" s="5"/>
      <c r="L59" s="5"/>
      <c r="M59" s="5"/>
      <c r="N59" s="51"/>
      <c r="O59" s="86"/>
      <c r="P59" s="52"/>
      <c r="Q59" s="5"/>
      <c r="R59" s="5"/>
      <c r="S59" s="76"/>
      <c r="T59" s="5"/>
    </row>
    <row r="60" spans="2:20" x14ac:dyDescent="0.25">
      <c r="B60" s="83"/>
      <c r="C60" s="52"/>
      <c r="D60" s="84" t="s">
        <v>85</v>
      </c>
      <c r="E60" s="5"/>
      <c r="F60" s="5"/>
      <c r="G60" s="5"/>
      <c r="H60" s="5"/>
      <c r="I60" s="5"/>
      <c r="J60" s="5"/>
      <c r="K60" s="5"/>
      <c r="L60" s="5"/>
      <c r="M60" s="5"/>
      <c r="N60" s="51"/>
      <c r="O60" s="86"/>
      <c r="P60" s="52"/>
      <c r="Q60" s="5"/>
      <c r="R60" s="5"/>
      <c r="S60" s="76"/>
      <c r="T60" s="5"/>
    </row>
    <row r="61" spans="2:20" x14ac:dyDescent="0.25">
      <c r="B61" s="83">
        <v>1</v>
      </c>
      <c r="C61" s="52"/>
      <c r="D61" s="84" t="s">
        <v>86</v>
      </c>
      <c r="E61" s="5"/>
      <c r="F61" s="5"/>
      <c r="G61" s="5"/>
      <c r="H61" s="5"/>
      <c r="I61" s="5"/>
      <c r="J61" s="5"/>
      <c r="K61" s="5"/>
      <c r="L61" s="5"/>
      <c r="M61" s="5"/>
      <c r="N61" s="51"/>
      <c r="O61" s="68">
        <v>100</v>
      </c>
      <c r="P61" s="52"/>
      <c r="Q61" s="5"/>
      <c r="R61" s="5"/>
      <c r="S61" s="76"/>
      <c r="T61" s="5"/>
    </row>
    <row r="62" spans="2:20" x14ac:dyDescent="0.25">
      <c r="B62" s="83">
        <f>+B61+1</f>
        <v>2</v>
      </c>
      <c r="C62" s="52"/>
      <c r="D62" s="196" t="s">
        <v>206</v>
      </c>
      <c r="E62" s="5"/>
      <c r="F62" s="5"/>
      <c r="G62" s="5"/>
      <c r="H62" s="5"/>
      <c r="I62" s="5"/>
      <c r="J62" s="5"/>
      <c r="K62" s="5"/>
      <c r="L62" s="5"/>
      <c r="M62" s="5"/>
      <c r="N62" s="51"/>
      <c r="O62" s="87">
        <v>0.28000000000000003</v>
      </c>
      <c r="P62" s="52"/>
      <c r="Q62" s="5"/>
      <c r="R62" s="5"/>
      <c r="S62" s="76"/>
      <c r="T62" s="5"/>
    </row>
    <row r="63" spans="2:20" x14ac:dyDescent="0.25">
      <c r="B63" s="83">
        <f>+B62+1</f>
        <v>3</v>
      </c>
      <c r="C63" s="52"/>
      <c r="D63" s="196" t="s">
        <v>208</v>
      </c>
      <c r="E63" s="5"/>
      <c r="F63" s="5"/>
      <c r="G63" s="5"/>
      <c r="H63" s="5"/>
      <c r="I63" s="5"/>
      <c r="J63" s="5"/>
      <c r="K63" s="5"/>
      <c r="L63" s="5"/>
      <c r="M63" s="5"/>
      <c r="N63" s="51"/>
      <c r="O63" s="85">
        <v>0.17849999999999999</v>
      </c>
      <c r="P63" s="52"/>
      <c r="Q63" s="5"/>
      <c r="R63" s="5"/>
      <c r="S63" s="76"/>
      <c r="T63" s="5"/>
    </row>
    <row r="64" spans="2:20" x14ac:dyDescent="0.25">
      <c r="B64" s="83"/>
      <c r="C64" s="52"/>
      <c r="D64" s="84"/>
      <c r="E64" s="5"/>
      <c r="F64" s="5"/>
      <c r="G64" s="5"/>
      <c r="H64" s="5"/>
      <c r="I64" s="5"/>
      <c r="J64" s="5"/>
      <c r="K64" s="5"/>
      <c r="L64" s="5"/>
      <c r="M64" s="5"/>
      <c r="N64" s="51"/>
      <c r="O64" s="86"/>
      <c r="P64" s="52"/>
      <c r="Q64" s="5"/>
      <c r="R64" s="5"/>
      <c r="S64" s="76"/>
      <c r="T64" s="5"/>
    </row>
    <row r="65" spans="1:20" x14ac:dyDescent="0.25">
      <c r="B65" s="83">
        <f>+B63+1</f>
        <v>4</v>
      </c>
      <c r="C65" s="52"/>
      <c r="D65" s="84" t="s">
        <v>136</v>
      </c>
      <c r="E65" s="5"/>
      <c r="F65" s="5"/>
      <c r="G65" s="5"/>
      <c r="H65" s="5"/>
      <c r="I65" s="5"/>
      <c r="J65" s="5"/>
      <c r="K65" s="5"/>
      <c r="L65" s="5"/>
      <c r="M65" s="5"/>
      <c r="N65" s="51"/>
      <c r="O65" s="87">
        <f>+O61-O62-O63</f>
        <v>99.541499999999999</v>
      </c>
      <c r="P65" s="52"/>
      <c r="Q65" s="5"/>
      <c r="R65" s="5"/>
      <c r="S65" s="76"/>
      <c r="T65" s="5"/>
    </row>
    <row r="66" spans="1:20" x14ac:dyDescent="0.25">
      <c r="B66" s="83">
        <f>+B65+1</f>
        <v>5</v>
      </c>
      <c r="C66" s="52"/>
      <c r="D66" s="84" t="s">
        <v>137</v>
      </c>
      <c r="E66" s="5"/>
      <c r="F66" s="5"/>
      <c r="G66" s="5"/>
      <c r="H66" s="5"/>
      <c r="I66" s="5"/>
      <c r="J66" s="5"/>
      <c r="K66" s="5"/>
      <c r="L66" s="5"/>
      <c r="M66" s="5"/>
      <c r="N66" s="51"/>
      <c r="O66" s="85">
        <v>8.4669000000000008</v>
      </c>
      <c r="P66" s="52"/>
      <c r="Q66" s="5"/>
      <c r="R66" s="5"/>
      <c r="S66" s="76"/>
      <c r="T66" s="5"/>
    </row>
    <row r="67" spans="1:20" x14ac:dyDescent="0.25">
      <c r="B67" s="83"/>
      <c r="C67" s="52"/>
      <c r="D67" s="84"/>
      <c r="E67" s="5"/>
      <c r="F67" s="5"/>
      <c r="G67" s="5"/>
      <c r="H67" s="5"/>
      <c r="I67" s="5"/>
      <c r="J67" s="5"/>
      <c r="K67" s="5"/>
      <c r="L67" s="5"/>
      <c r="M67" s="5"/>
      <c r="N67" s="51"/>
      <c r="O67" s="86"/>
      <c r="P67" s="52"/>
      <c r="Q67" s="5"/>
      <c r="R67" s="5"/>
      <c r="S67" s="76"/>
      <c r="T67" s="5"/>
    </row>
    <row r="68" spans="1:20" x14ac:dyDescent="0.25">
      <c r="B68" s="83">
        <f>+B66+1</f>
        <v>6</v>
      </c>
      <c r="C68" s="52"/>
      <c r="D68" s="84" t="s">
        <v>136</v>
      </c>
      <c r="E68" s="5"/>
      <c r="F68" s="5"/>
      <c r="G68" s="5"/>
      <c r="H68" s="5"/>
      <c r="I68" s="5"/>
      <c r="J68" s="5"/>
      <c r="K68" s="5"/>
      <c r="L68" s="5"/>
      <c r="M68" s="5"/>
      <c r="N68" s="51"/>
      <c r="O68" s="87">
        <f>+O65-O66</f>
        <v>91.074600000000004</v>
      </c>
      <c r="P68" s="52"/>
      <c r="Q68" s="5"/>
      <c r="R68" s="5"/>
      <c r="S68" s="76"/>
      <c r="T68" s="5"/>
    </row>
    <row r="69" spans="1:20" x14ac:dyDescent="0.25">
      <c r="B69" s="83">
        <f>+B68+1</f>
        <v>7</v>
      </c>
      <c r="C69" s="52"/>
      <c r="D69" s="84" t="s">
        <v>87</v>
      </c>
      <c r="E69" s="5"/>
      <c r="F69" s="5"/>
      <c r="G69" s="5"/>
      <c r="H69" s="5"/>
      <c r="I69" s="5"/>
      <c r="J69" s="5"/>
      <c r="K69" s="5"/>
      <c r="L69" s="5"/>
      <c r="M69" s="5"/>
      <c r="N69" s="51"/>
      <c r="O69" s="85">
        <v>6</v>
      </c>
      <c r="P69" s="52"/>
      <c r="Q69" s="5"/>
      <c r="R69" s="5"/>
      <c r="S69" s="76"/>
      <c r="T69" s="5"/>
    </row>
    <row r="70" spans="1:20" x14ac:dyDescent="0.25">
      <c r="B70" s="83"/>
      <c r="C70" s="52"/>
      <c r="D70" s="84"/>
      <c r="E70" s="5"/>
      <c r="F70" s="5"/>
      <c r="G70" s="5"/>
      <c r="H70" s="5"/>
      <c r="I70" s="5"/>
      <c r="J70" s="5"/>
      <c r="K70" s="5"/>
      <c r="L70" s="5"/>
      <c r="M70" s="5"/>
      <c r="N70" s="51"/>
      <c r="O70" s="86"/>
      <c r="P70" s="52"/>
      <c r="Q70" s="5"/>
      <c r="R70" s="5"/>
      <c r="S70" s="76"/>
      <c r="T70" s="5"/>
    </row>
    <row r="71" spans="1:20" ht="13.8" thickBot="1" x14ac:dyDescent="0.3">
      <c r="B71" s="83">
        <f>+B69+1</f>
        <v>8</v>
      </c>
      <c r="C71" s="52"/>
      <c r="D71" s="84" t="s">
        <v>88</v>
      </c>
      <c r="E71" s="5"/>
      <c r="F71" s="5"/>
      <c r="G71" s="5"/>
      <c r="H71" s="5"/>
      <c r="I71" s="5"/>
      <c r="J71" s="5"/>
      <c r="K71" s="5"/>
      <c r="L71" s="5"/>
      <c r="M71" s="5"/>
      <c r="N71" s="51"/>
      <c r="O71" s="88">
        <f>ROUND(O68*O69,4)/100</f>
        <v>5.4644759999999994</v>
      </c>
      <c r="P71" s="52"/>
      <c r="Q71" s="5"/>
      <c r="R71" s="5"/>
      <c r="S71" s="76"/>
      <c r="T71" s="5"/>
    </row>
    <row r="72" spans="1:20" ht="14.4" thickTop="1" thickBot="1" x14ac:dyDescent="0.3">
      <c r="A72" s="84"/>
      <c r="B72" s="90"/>
      <c r="C72" s="91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8"/>
      <c r="O72" s="114"/>
      <c r="P72" s="91"/>
      <c r="Q72" s="79"/>
      <c r="R72" s="79"/>
      <c r="S72" s="81"/>
      <c r="T72" s="5"/>
    </row>
    <row r="74" spans="1:20" x14ac:dyDescent="0.25">
      <c r="B74" t="s">
        <v>138</v>
      </c>
    </row>
    <row r="75" spans="1:20" x14ac:dyDescent="0.25">
      <c r="B75" t="s">
        <v>213</v>
      </c>
    </row>
  </sheetData>
  <phoneticPr fontId="4" type="noConversion"/>
  <printOptions horizontalCentered="1"/>
  <pageMargins left="0" right="0" top="1.79" bottom="0" header="1.21" footer="0"/>
  <pageSetup scale="6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0" tint="-0.14999847407452621"/>
  </sheetPr>
  <dimension ref="A1:I40"/>
  <sheetViews>
    <sheetView zoomScaleNormal="100" workbookViewId="0">
      <pane ySplit="4" topLeftCell="A5" activePane="bottomLeft" state="frozen"/>
      <selection activeCell="L46" sqref="L46"/>
      <selection pane="bottomLeft" activeCell="H33" sqref="H33"/>
    </sheetView>
  </sheetViews>
  <sheetFormatPr defaultRowHeight="13.2" x14ac:dyDescent="0.25"/>
  <cols>
    <col min="1" max="1" width="5" customWidth="1"/>
    <col min="6" max="6" width="16.5546875" customWidth="1"/>
    <col min="7" max="7" width="9.6640625" style="122" bestFit="1" customWidth="1"/>
    <col min="8" max="8" width="12.6640625" style="122" bestFit="1" customWidth="1"/>
    <col min="9" max="9" width="2.33203125" style="122" customWidth="1"/>
  </cols>
  <sheetData>
    <row r="1" spans="1:9" x14ac:dyDescent="0.25">
      <c r="A1" s="211"/>
      <c r="B1" s="212"/>
      <c r="C1" s="212"/>
      <c r="D1" s="212"/>
      <c r="E1" s="212"/>
      <c r="F1" s="212"/>
      <c r="G1" s="212"/>
      <c r="H1" s="212"/>
      <c r="I1" s="212"/>
    </row>
    <row r="2" spans="1:9" x14ac:dyDescent="0.25">
      <c r="A2" s="213" t="s">
        <v>0</v>
      </c>
      <c r="B2" s="212"/>
      <c r="C2" s="212"/>
      <c r="D2" s="212"/>
      <c r="E2" s="212"/>
      <c r="F2" s="212"/>
      <c r="G2" s="212"/>
      <c r="H2" s="212"/>
      <c r="I2" s="212"/>
    </row>
    <row r="4" spans="1:9" x14ac:dyDescent="0.25">
      <c r="A4" s="121" t="s">
        <v>145</v>
      </c>
      <c r="H4" s="123">
        <v>2013</v>
      </c>
    </row>
    <row r="6" spans="1:9" x14ac:dyDescent="0.25">
      <c r="A6">
        <v>1</v>
      </c>
      <c r="B6" t="s">
        <v>146</v>
      </c>
      <c r="G6" s="122" t="s">
        <v>147</v>
      </c>
      <c r="H6" s="124">
        <v>100</v>
      </c>
    </row>
    <row r="7" spans="1:9" x14ac:dyDescent="0.25">
      <c r="A7">
        <f>A6+1</f>
        <v>2</v>
      </c>
      <c r="B7" s="140" t="s">
        <v>209</v>
      </c>
      <c r="G7" s="122" t="s">
        <v>147</v>
      </c>
      <c r="H7" s="125">
        <v>0.28000000000000003</v>
      </c>
    </row>
    <row r="8" spans="1:9" x14ac:dyDescent="0.25">
      <c r="A8">
        <f>A7+1</f>
        <v>3</v>
      </c>
      <c r="B8" t="s">
        <v>210</v>
      </c>
      <c r="G8" s="122" t="s">
        <v>147</v>
      </c>
      <c r="H8" s="117">
        <v>0.17849999999999999</v>
      </c>
    </row>
    <row r="9" spans="1:9" x14ac:dyDescent="0.25">
      <c r="B9" s="126"/>
      <c r="C9" s="126"/>
      <c r="D9" s="126"/>
      <c r="E9" s="126"/>
      <c r="F9" s="126"/>
      <c r="G9" s="127"/>
      <c r="H9" s="124"/>
    </row>
    <row r="10" spans="1:9" x14ac:dyDescent="0.25">
      <c r="A10">
        <f>A8+1</f>
        <v>4</v>
      </c>
      <c r="B10" s="126" t="s">
        <v>148</v>
      </c>
      <c r="C10" s="126"/>
      <c r="D10" s="126"/>
      <c r="E10" s="126"/>
      <c r="F10" s="126"/>
      <c r="G10" s="127" t="s">
        <v>149</v>
      </c>
      <c r="H10" s="124">
        <f>+H6-H7-H8</f>
        <v>99.541499999999999</v>
      </c>
    </row>
    <row r="11" spans="1:9" x14ac:dyDescent="0.25">
      <c r="A11">
        <f>A10+1</f>
        <v>5</v>
      </c>
      <c r="C11" s="126" t="s">
        <v>150</v>
      </c>
      <c r="D11" s="126"/>
      <c r="E11" s="126"/>
      <c r="F11" s="126"/>
      <c r="G11" s="122" t="s">
        <v>147</v>
      </c>
      <c r="H11" s="128">
        <v>0.06</v>
      </c>
    </row>
    <row r="12" spans="1:9" x14ac:dyDescent="0.25">
      <c r="A12">
        <f>A11+1</f>
        <v>6</v>
      </c>
      <c r="B12" s="126"/>
      <c r="D12" s="126" t="s">
        <v>151</v>
      </c>
      <c r="E12" s="126"/>
      <c r="F12" s="126"/>
      <c r="G12" s="127" t="s">
        <v>152</v>
      </c>
      <c r="H12" s="124">
        <f>ROUND(H10*H11,4)</f>
        <v>5.9725000000000001</v>
      </c>
    </row>
    <row r="13" spans="1:9" x14ac:dyDescent="0.25">
      <c r="A13" s="126"/>
      <c r="B13" s="126"/>
      <c r="C13" s="126"/>
      <c r="D13" s="126"/>
      <c r="E13" s="126"/>
      <c r="F13" s="126"/>
      <c r="G13" s="127"/>
      <c r="H13" s="124"/>
    </row>
    <row r="14" spans="1:9" x14ac:dyDescent="0.25">
      <c r="A14">
        <f>A12+1</f>
        <v>7</v>
      </c>
      <c r="B14" s="126" t="s">
        <v>153</v>
      </c>
      <c r="C14" s="126"/>
      <c r="D14" s="126"/>
      <c r="E14" s="126"/>
      <c r="F14" s="126"/>
      <c r="G14" s="127" t="s">
        <v>154</v>
      </c>
      <c r="H14" s="124">
        <f>+H10-H12</f>
        <v>93.569000000000003</v>
      </c>
    </row>
    <row r="15" spans="1:9" x14ac:dyDescent="0.25">
      <c r="A15">
        <f>A14+1</f>
        <v>8</v>
      </c>
      <c r="C15" s="126" t="s">
        <v>173</v>
      </c>
      <c r="D15" s="126"/>
      <c r="E15" s="126"/>
      <c r="F15" s="126"/>
      <c r="G15" s="122" t="s">
        <v>147</v>
      </c>
      <c r="H15" s="129">
        <v>0.09</v>
      </c>
    </row>
    <row r="16" spans="1:9" x14ac:dyDescent="0.25">
      <c r="A16">
        <f>A15+1</f>
        <v>9</v>
      </c>
      <c r="B16" s="126"/>
      <c r="D16" s="130" t="s">
        <v>155</v>
      </c>
      <c r="E16" s="126"/>
      <c r="F16" s="126"/>
      <c r="G16" s="127" t="s">
        <v>156</v>
      </c>
      <c r="H16" s="124">
        <f>ROUND(H14*H15,4)</f>
        <v>8.4212000000000007</v>
      </c>
    </row>
    <row r="17" spans="1:8" x14ac:dyDescent="0.25">
      <c r="A17" s="126"/>
      <c r="B17" s="126"/>
      <c r="C17" s="126"/>
      <c r="D17" s="126"/>
      <c r="E17" s="126"/>
      <c r="F17" s="126"/>
      <c r="G17" s="127"/>
      <c r="H17" s="124"/>
    </row>
    <row r="18" spans="1:8" x14ac:dyDescent="0.25">
      <c r="A18">
        <f>A16+1</f>
        <v>10</v>
      </c>
      <c r="B18" s="126" t="s">
        <v>157</v>
      </c>
      <c r="C18" s="126"/>
      <c r="D18" s="126"/>
      <c r="E18" s="126"/>
      <c r="F18" s="126"/>
      <c r="G18" s="127" t="s">
        <v>158</v>
      </c>
      <c r="H18" s="124">
        <f>+H10-H16</f>
        <v>91.1203</v>
      </c>
    </row>
    <row r="19" spans="1:8" x14ac:dyDescent="0.25">
      <c r="A19">
        <f>A18+1</f>
        <v>11</v>
      </c>
      <c r="B19" s="126"/>
      <c r="C19" s="126" t="s">
        <v>150</v>
      </c>
      <c r="D19" s="126"/>
      <c r="E19" s="126"/>
      <c r="F19" s="126"/>
      <c r="G19" s="127" t="s">
        <v>159</v>
      </c>
      <c r="H19" s="131">
        <f>+H$11</f>
        <v>0.06</v>
      </c>
    </row>
    <row r="20" spans="1:8" x14ac:dyDescent="0.25">
      <c r="A20">
        <f>A19+1</f>
        <v>12</v>
      </c>
      <c r="B20" s="126"/>
      <c r="D20" s="130" t="s">
        <v>151</v>
      </c>
      <c r="E20" s="126"/>
      <c r="F20" s="126"/>
      <c r="G20" s="127" t="s">
        <v>160</v>
      </c>
      <c r="H20" s="124">
        <f>ROUND(H18*H19,4)</f>
        <v>5.4672000000000001</v>
      </c>
    </row>
    <row r="21" spans="1:8" x14ac:dyDescent="0.25">
      <c r="A21" s="126"/>
      <c r="B21" s="126"/>
      <c r="D21" s="132"/>
      <c r="E21" s="126"/>
      <c r="F21" s="126"/>
      <c r="G21" s="127"/>
      <c r="H21" s="133"/>
    </row>
    <row r="22" spans="1:8" x14ac:dyDescent="0.25">
      <c r="A22">
        <f>A20+1</f>
        <v>13</v>
      </c>
      <c r="B22" s="126" t="s">
        <v>153</v>
      </c>
      <c r="C22" s="126"/>
      <c r="D22" s="126"/>
      <c r="E22" s="126"/>
      <c r="F22" s="126"/>
      <c r="G22" s="127" t="s">
        <v>161</v>
      </c>
      <c r="H22" s="124">
        <f>+H10-H20</f>
        <v>94.074299999999994</v>
      </c>
    </row>
    <row r="23" spans="1:8" x14ac:dyDescent="0.25">
      <c r="A23">
        <f>A22+1</f>
        <v>14</v>
      </c>
      <c r="B23" s="126"/>
      <c r="C23" s="126" t="str">
        <f>C15</f>
        <v>Section 199 Rate for Year 2013</v>
      </c>
      <c r="D23" s="126"/>
      <c r="E23" s="126"/>
      <c r="F23" s="126"/>
      <c r="G23" s="127" t="s">
        <v>162</v>
      </c>
      <c r="H23" s="131">
        <f>H$15</f>
        <v>0.09</v>
      </c>
    </row>
    <row r="24" spans="1:8" x14ac:dyDescent="0.25">
      <c r="A24">
        <f>A23+1</f>
        <v>15</v>
      </c>
      <c r="B24" s="126"/>
      <c r="C24" s="126"/>
      <c r="D24" s="134" t="s">
        <v>155</v>
      </c>
      <c r="E24" s="126"/>
      <c r="F24" s="98"/>
      <c r="G24" s="127" t="s">
        <v>163</v>
      </c>
      <c r="H24" s="124">
        <f>ROUND(H22*H23,4)</f>
        <v>8.4666999999999994</v>
      </c>
    </row>
    <row r="25" spans="1:8" x14ac:dyDescent="0.25">
      <c r="A25" s="126"/>
      <c r="B25" s="126"/>
      <c r="C25" s="126"/>
      <c r="D25" s="126"/>
      <c r="E25" s="126"/>
      <c r="F25" s="126"/>
      <c r="G25" s="127"/>
      <c r="H25" s="124"/>
    </row>
    <row r="26" spans="1:8" x14ac:dyDescent="0.25">
      <c r="A26">
        <f>A24+1</f>
        <v>16</v>
      </c>
      <c r="B26" s="126" t="s">
        <v>157</v>
      </c>
      <c r="C26" s="126"/>
      <c r="D26" s="126"/>
      <c r="E26" s="126"/>
      <c r="F26" s="126"/>
      <c r="G26" s="127" t="s">
        <v>164</v>
      </c>
      <c r="H26" s="124">
        <f>+H10-H24</f>
        <v>91.074799999999996</v>
      </c>
    </row>
    <row r="27" spans="1:8" x14ac:dyDescent="0.25">
      <c r="A27">
        <f>A26+1</f>
        <v>17</v>
      </c>
      <c r="B27" s="126"/>
      <c r="C27" s="126" t="s">
        <v>150</v>
      </c>
      <c r="D27" s="126"/>
      <c r="E27" s="126"/>
      <c r="F27" s="126"/>
      <c r="G27" s="127" t="s">
        <v>159</v>
      </c>
      <c r="H27" s="131">
        <f>+H$11</f>
        <v>0.06</v>
      </c>
    </row>
    <row r="28" spans="1:8" x14ac:dyDescent="0.25">
      <c r="A28">
        <f>A27+1</f>
        <v>18</v>
      </c>
      <c r="B28" s="126"/>
      <c r="C28" s="126"/>
      <c r="D28" s="134" t="s">
        <v>151</v>
      </c>
      <c r="E28" s="126"/>
      <c r="F28" s="126"/>
      <c r="G28" s="127" t="s">
        <v>165</v>
      </c>
      <c r="H28" s="124">
        <f>ROUND(H26*H27,4)</f>
        <v>5.4645000000000001</v>
      </c>
    </row>
    <row r="29" spans="1:8" x14ac:dyDescent="0.25">
      <c r="A29" s="126"/>
      <c r="B29" s="126"/>
      <c r="C29" s="126"/>
      <c r="D29" s="126"/>
      <c r="E29" s="126"/>
      <c r="F29" s="126"/>
      <c r="G29" s="127"/>
      <c r="H29" s="124"/>
    </row>
    <row r="30" spans="1:8" x14ac:dyDescent="0.25">
      <c r="A30">
        <f>A28+1</f>
        <v>19</v>
      </c>
      <c r="B30" s="126" t="s">
        <v>153</v>
      </c>
      <c r="C30" s="126"/>
      <c r="D30" s="126"/>
      <c r="E30" s="126"/>
      <c r="F30" s="126"/>
      <c r="G30" s="127" t="s">
        <v>166</v>
      </c>
      <c r="H30" s="124">
        <f>+H10-H28</f>
        <v>94.076999999999998</v>
      </c>
    </row>
    <row r="31" spans="1:8" x14ac:dyDescent="0.25">
      <c r="A31">
        <f>A30+1</f>
        <v>20</v>
      </c>
      <c r="B31" s="126"/>
      <c r="C31" s="126" t="str">
        <f>C15</f>
        <v>Section 199 Rate for Year 2013</v>
      </c>
      <c r="D31" s="126"/>
      <c r="E31" s="126"/>
      <c r="F31" s="126"/>
      <c r="G31" s="127" t="s">
        <v>162</v>
      </c>
      <c r="H31" s="131">
        <f>H$15</f>
        <v>0.09</v>
      </c>
    </row>
    <row r="32" spans="1:8" x14ac:dyDescent="0.25">
      <c r="A32">
        <f>A31+1</f>
        <v>21</v>
      </c>
      <c r="B32" s="126"/>
      <c r="C32" s="126"/>
      <c r="D32" s="126" t="s">
        <v>155</v>
      </c>
      <c r="E32" s="126"/>
      <c r="F32" s="126"/>
      <c r="G32" s="127" t="s">
        <v>167</v>
      </c>
      <c r="H32" s="124">
        <f>ROUND(H30*H31,4)</f>
        <v>8.4669000000000008</v>
      </c>
    </row>
    <row r="33" spans="1:8" x14ac:dyDescent="0.25">
      <c r="A33" s="126"/>
      <c r="B33" s="126"/>
      <c r="C33" s="126"/>
      <c r="D33" s="126"/>
      <c r="E33" s="126"/>
      <c r="F33" s="126"/>
      <c r="G33" s="127"/>
      <c r="H33" s="124"/>
    </row>
    <row r="34" spans="1:8" x14ac:dyDescent="0.25">
      <c r="A34">
        <f>A32+1</f>
        <v>22</v>
      </c>
      <c r="B34" s="126" t="s">
        <v>157</v>
      </c>
      <c r="C34" s="126"/>
      <c r="D34" s="126"/>
      <c r="E34" s="126"/>
      <c r="F34" s="126"/>
      <c r="G34" s="127" t="s">
        <v>168</v>
      </c>
      <c r="H34" s="124">
        <f>+H10-H32</f>
        <v>91.074600000000004</v>
      </c>
    </row>
    <row r="35" spans="1:8" x14ac:dyDescent="0.25">
      <c r="A35">
        <f>A34+1</f>
        <v>23</v>
      </c>
      <c r="B35" s="126"/>
      <c r="C35" s="126" t="s">
        <v>150</v>
      </c>
      <c r="D35" s="126"/>
      <c r="E35" s="126"/>
      <c r="F35" s="126"/>
      <c r="G35" s="127" t="s">
        <v>159</v>
      </c>
      <c r="H35" s="131">
        <f>+H$11</f>
        <v>0.06</v>
      </c>
    </row>
    <row r="36" spans="1:8" x14ac:dyDescent="0.25">
      <c r="A36">
        <f>A35+1</f>
        <v>24</v>
      </c>
      <c r="B36" s="126"/>
      <c r="C36" s="126"/>
      <c r="D36" s="121" t="s">
        <v>169</v>
      </c>
      <c r="E36" s="121"/>
      <c r="F36" s="98"/>
      <c r="G36" s="127" t="s">
        <v>170</v>
      </c>
      <c r="H36" s="133">
        <f>ROUND(H34*H35,4)</f>
        <v>5.4645000000000001</v>
      </c>
    </row>
    <row r="38" spans="1:8" x14ac:dyDescent="0.25">
      <c r="A38">
        <f>A36+1</f>
        <v>25</v>
      </c>
      <c r="B38" s="126" t="s">
        <v>153</v>
      </c>
      <c r="G38" s="127" t="s">
        <v>171</v>
      </c>
      <c r="H38" s="124">
        <f>+H10-H36</f>
        <v>94.076999999999998</v>
      </c>
    </row>
    <row r="39" spans="1:8" x14ac:dyDescent="0.25">
      <c r="A39">
        <f>A38+1</f>
        <v>26</v>
      </c>
      <c r="C39" s="126" t="str">
        <f>C15</f>
        <v>Section 199 Rate for Year 2013</v>
      </c>
      <c r="G39" s="127" t="s">
        <v>162</v>
      </c>
      <c r="H39" s="131">
        <f>H$15</f>
        <v>0.09</v>
      </c>
    </row>
    <row r="40" spans="1:8" x14ac:dyDescent="0.25">
      <c r="A40">
        <f>A39+1</f>
        <v>27</v>
      </c>
      <c r="D40" s="121" t="s">
        <v>155</v>
      </c>
      <c r="G40" s="127" t="s">
        <v>172</v>
      </c>
      <c r="H40" s="133">
        <f>ROUND(H38*H39,4)</f>
        <v>8.4669000000000008</v>
      </c>
    </row>
  </sheetData>
  <mergeCells count="2">
    <mergeCell ref="A1:I1"/>
    <mergeCell ref="A2:I2"/>
  </mergeCells>
  <phoneticPr fontId="4" type="noConversion"/>
  <printOptions horizontalCentered="1" verticalCentered="1"/>
  <pageMargins left="0" right="0" top="0.5" bottom="0.5" header="0" footer="0"/>
  <pageSetup scale="9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N33"/>
  <sheetViews>
    <sheetView workbookViewId="0">
      <selection activeCell="K30" sqref="K30"/>
    </sheetView>
  </sheetViews>
  <sheetFormatPr defaultRowHeight="13.2" x14ac:dyDescent="0.25"/>
  <cols>
    <col min="1" max="1" width="4.44140625" bestFit="1" customWidth="1"/>
    <col min="2" max="2" width="2.33203125" customWidth="1"/>
    <col min="3" max="3" width="25.88671875" bestFit="1" customWidth="1"/>
    <col min="4" max="4" width="2.33203125" customWidth="1"/>
    <col min="5" max="5" width="16.6640625" customWidth="1"/>
    <col min="6" max="6" width="2.33203125" customWidth="1"/>
    <col min="7" max="7" width="16.6640625" customWidth="1"/>
    <col min="8" max="8" width="2.33203125" customWidth="1"/>
    <col min="9" max="9" width="16" bestFit="1" customWidth="1"/>
    <col min="10" max="10" width="2.33203125" customWidth="1"/>
  </cols>
  <sheetData>
    <row r="1" spans="1:9" x14ac:dyDescent="0.25">
      <c r="A1" s="203" t="s">
        <v>0</v>
      </c>
      <c r="B1" s="203"/>
      <c r="C1" s="203"/>
      <c r="D1" s="203"/>
      <c r="E1" s="203"/>
      <c r="F1" s="203"/>
      <c r="G1" s="203"/>
      <c r="H1" s="203"/>
      <c r="I1" s="203"/>
    </row>
    <row r="2" spans="1:9" x14ac:dyDescent="0.25">
      <c r="A2" s="203" t="s">
        <v>89</v>
      </c>
      <c r="B2" s="203"/>
      <c r="C2" s="203"/>
      <c r="D2" s="203"/>
      <c r="E2" s="203"/>
      <c r="F2" s="203"/>
      <c r="G2" s="203"/>
      <c r="H2" s="203"/>
      <c r="I2" s="203"/>
    </row>
    <row r="3" spans="1:9" x14ac:dyDescent="0.25">
      <c r="A3" s="33"/>
      <c r="B3" s="33"/>
      <c r="C3" s="33"/>
      <c r="D3" s="33"/>
      <c r="E3" s="33"/>
      <c r="F3" s="33"/>
      <c r="G3" s="33"/>
      <c r="H3" s="33"/>
      <c r="I3" s="33"/>
    </row>
    <row r="4" spans="1:9" x14ac:dyDescent="0.25">
      <c r="A4" s="33"/>
      <c r="B4" s="33"/>
      <c r="C4" s="33"/>
      <c r="D4" s="33"/>
      <c r="E4" s="33"/>
      <c r="F4" s="33"/>
      <c r="G4" s="33"/>
      <c r="H4" s="33"/>
      <c r="I4" s="33"/>
    </row>
    <row r="5" spans="1:9" ht="26.4" x14ac:dyDescent="0.25">
      <c r="A5" s="29" t="s">
        <v>90</v>
      </c>
      <c r="C5" s="2" t="s">
        <v>4</v>
      </c>
      <c r="E5" s="29" t="s">
        <v>91</v>
      </c>
      <c r="G5" s="29" t="s">
        <v>92</v>
      </c>
      <c r="I5" s="29" t="s">
        <v>93</v>
      </c>
    </row>
    <row r="6" spans="1:9" x14ac:dyDescent="0.25">
      <c r="A6" s="92">
        <v>-1</v>
      </c>
      <c r="C6" s="92">
        <f>+A6-1</f>
        <v>-2</v>
      </c>
      <c r="E6" s="92">
        <f>+C6-1</f>
        <v>-3</v>
      </c>
      <c r="G6" s="92">
        <f>+E6-1</f>
        <v>-4</v>
      </c>
      <c r="I6" s="92">
        <f>+G6-1</f>
        <v>-5</v>
      </c>
    </row>
    <row r="7" spans="1:9" x14ac:dyDescent="0.25">
      <c r="A7" s="30"/>
      <c r="E7" s="197"/>
      <c r="F7" s="197"/>
      <c r="G7" s="197"/>
      <c r="H7" s="197"/>
      <c r="I7" s="197"/>
    </row>
    <row r="8" spans="1:9" x14ac:dyDescent="0.25">
      <c r="A8" s="30">
        <v>1</v>
      </c>
      <c r="C8" s="194" t="s">
        <v>202</v>
      </c>
      <c r="E8" s="198">
        <v>573672331.84000003</v>
      </c>
      <c r="F8" s="122"/>
      <c r="G8" s="198">
        <v>1755523</v>
      </c>
      <c r="H8" s="122"/>
      <c r="I8" s="199">
        <f>ROUND(G8/E8,4)</f>
        <v>3.0999999999999999E-3</v>
      </c>
    </row>
    <row r="9" spans="1:9" x14ac:dyDescent="0.25">
      <c r="A9" s="30"/>
      <c r="C9" s="93"/>
      <c r="E9" s="198"/>
      <c r="F9" s="122"/>
      <c r="G9" s="198"/>
      <c r="H9" s="122"/>
      <c r="I9" s="199"/>
    </row>
    <row r="10" spans="1:9" x14ac:dyDescent="0.25">
      <c r="A10" s="30">
        <f>+A8+1</f>
        <v>2</v>
      </c>
      <c r="C10" s="194" t="s">
        <v>203</v>
      </c>
      <c r="E10" s="198">
        <v>509958762.93000001</v>
      </c>
      <c r="F10" s="122"/>
      <c r="G10" s="198">
        <v>1192529</v>
      </c>
      <c r="H10" s="122"/>
      <c r="I10" s="199">
        <f>ROUND(G10/E10,4)</f>
        <v>2.3E-3</v>
      </c>
    </row>
    <row r="11" spans="1:9" x14ac:dyDescent="0.25">
      <c r="A11" s="30"/>
      <c r="C11" s="93"/>
      <c r="E11" s="198"/>
      <c r="F11" s="122"/>
      <c r="G11" s="198"/>
      <c r="H11" s="122"/>
      <c r="I11" s="199"/>
    </row>
    <row r="12" spans="1:9" x14ac:dyDescent="0.25">
      <c r="A12" s="30">
        <f>+A10+1</f>
        <v>3</v>
      </c>
      <c r="C12" s="194" t="s">
        <v>204</v>
      </c>
      <c r="E12" s="198">
        <v>506685018.62</v>
      </c>
      <c r="F12" s="122"/>
      <c r="G12" s="198">
        <v>1468338.44</v>
      </c>
      <c r="H12" s="122"/>
      <c r="I12" s="199">
        <f>ROUND(G12/E12,4)</f>
        <v>2.8999999999999998E-3</v>
      </c>
    </row>
    <row r="13" spans="1:9" x14ac:dyDescent="0.25">
      <c r="A13" s="30"/>
      <c r="E13" s="95" t="s">
        <v>94</v>
      </c>
      <c r="G13" s="95" t="s">
        <v>94</v>
      </c>
      <c r="I13" s="95" t="s">
        <v>94</v>
      </c>
    </row>
    <row r="14" spans="1:9" x14ac:dyDescent="0.25">
      <c r="A14" s="30">
        <f>+A12+1</f>
        <v>4</v>
      </c>
      <c r="C14" s="2" t="s">
        <v>8</v>
      </c>
      <c r="E14" s="94">
        <f>SUM(E8:E12)</f>
        <v>1590316113.3899999</v>
      </c>
      <c r="G14" s="94">
        <f>SUM(G8:G12)</f>
        <v>4416390.4399999995</v>
      </c>
      <c r="I14" s="4">
        <f>SUM(I8:I12)</f>
        <v>8.3000000000000001E-3</v>
      </c>
    </row>
    <row r="15" spans="1:9" x14ac:dyDescent="0.25">
      <c r="A15" s="30"/>
      <c r="E15" s="95" t="s">
        <v>94</v>
      </c>
      <c r="G15" s="95" t="s">
        <v>94</v>
      </c>
      <c r="I15" s="95" t="s">
        <v>94</v>
      </c>
    </row>
    <row r="16" spans="1:9" x14ac:dyDescent="0.25">
      <c r="A16" s="30">
        <f>+A14+1</f>
        <v>5</v>
      </c>
      <c r="C16" s="2" t="s">
        <v>95</v>
      </c>
      <c r="E16" s="94">
        <f>ROUND(E14/3,0)</f>
        <v>530105371</v>
      </c>
      <c r="G16" s="94">
        <f>ROUND(G14/3,0)</f>
        <v>1472130</v>
      </c>
      <c r="I16" s="4">
        <f>ROUND(G16/E16,4)</f>
        <v>2.8E-3</v>
      </c>
    </row>
    <row r="17" spans="1:14" x14ac:dyDescent="0.25">
      <c r="A17" s="30"/>
      <c r="E17" s="96" t="s">
        <v>96</v>
      </c>
      <c r="G17" s="96" t="s">
        <v>96</v>
      </c>
      <c r="I17" s="96" t="s">
        <v>96</v>
      </c>
    </row>
    <row r="18" spans="1:14" x14ac:dyDescent="0.25">
      <c r="A18" s="30"/>
    </row>
    <row r="19" spans="1:14" x14ac:dyDescent="0.25">
      <c r="A19" s="30"/>
    </row>
    <row r="20" spans="1:14" x14ac:dyDescent="0.25">
      <c r="A20" s="30"/>
    </row>
    <row r="21" spans="1:14" x14ac:dyDescent="0.25">
      <c r="A21" s="30"/>
    </row>
    <row r="22" spans="1:14" x14ac:dyDescent="0.25">
      <c r="A22" s="30"/>
    </row>
    <row r="23" spans="1:14" x14ac:dyDescent="0.25">
      <c r="A23" s="30"/>
    </row>
    <row r="24" spans="1:14" x14ac:dyDescent="0.25">
      <c r="A24" s="30"/>
    </row>
    <row r="25" spans="1:14" x14ac:dyDescent="0.25">
      <c r="A25" s="30"/>
    </row>
    <row r="26" spans="1:14" x14ac:dyDescent="0.25">
      <c r="A26" s="30"/>
    </row>
    <row r="27" spans="1:14" x14ac:dyDescent="0.25">
      <c r="A27" s="30"/>
      <c r="N27" s="193"/>
    </row>
    <row r="28" spans="1:14" x14ac:dyDescent="0.25">
      <c r="A28" s="30"/>
    </row>
    <row r="29" spans="1:14" x14ac:dyDescent="0.25">
      <c r="A29" s="30"/>
    </row>
    <row r="30" spans="1:14" x14ac:dyDescent="0.25">
      <c r="A30" s="30"/>
    </row>
    <row r="31" spans="1:14" x14ac:dyDescent="0.25">
      <c r="A31" s="30"/>
    </row>
    <row r="32" spans="1:14" x14ac:dyDescent="0.25">
      <c r="A32" s="30"/>
    </row>
    <row r="33" spans="1:1" x14ac:dyDescent="0.25">
      <c r="A33" s="30"/>
    </row>
  </sheetData>
  <mergeCells count="2">
    <mergeCell ref="A1:I1"/>
    <mergeCell ref="A2:I2"/>
  </mergeCells>
  <phoneticPr fontId="4" type="noConversion"/>
  <printOptions horizontalCentered="1"/>
  <pageMargins left="0" right="0" top="2.33" bottom="0.5" header="1.38" footer="0"/>
  <pageSetup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</vt:i4>
      </vt:variant>
    </vt:vector>
  </HeadingPairs>
  <TitlesOfParts>
    <vt:vector size="11" baseType="lpstr">
      <vt:lpstr>Cost of Capital</vt:lpstr>
      <vt:lpstr>Effective Cost of LTD 10 31 13</vt:lpstr>
      <vt:lpstr>S T Debt Balance</vt:lpstr>
      <vt:lpstr>S T Debt Cost Rate</vt:lpstr>
      <vt:lpstr>Accts Rec Financing</vt:lpstr>
      <vt:lpstr>ES FORM 3.15</vt:lpstr>
      <vt:lpstr>Section 199 WP</vt:lpstr>
      <vt:lpstr>Uncoll Accts - Factor</vt:lpstr>
      <vt:lpstr>'S T Debt Balance'!Print_Area</vt:lpstr>
      <vt:lpstr>'Accts Rec Financing'!Print_Titles</vt:lpstr>
      <vt:lpstr>'S T Debt Cost Rate'!Print_Titles</vt:lpstr>
    </vt:vector>
  </TitlesOfParts>
  <Company>AEP-IT-CPS 4/30/3-(8-835-3050)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AEP</dc:creator>
  <cp:lastModifiedBy>AEP</cp:lastModifiedBy>
  <cp:lastPrinted>2014-03-27T14:21:50Z</cp:lastPrinted>
  <dcterms:created xsi:type="dcterms:W3CDTF">2007-09-24T17:50:16Z</dcterms:created>
  <dcterms:modified xsi:type="dcterms:W3CDTF">2014-03-28T16:35:01Z</dcterms:modified>
</cp:coreProperties>
</file>