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DSM" sheetId="1" r:id="rId1"/>
  </sheets>
  <definedNames>
    <definedName name="_Order1" hidden="1">0</definedName>
    <definedName name="_Order2" hidden="1">0</definedName>
    <definedName name="CheckDataCol_49">#REF!</definedName>
    <definedName name="ClrInptFrAct" localSheetId="0">#REF!,#REF!,#REF!,#REF!,#REF!,#REF!,#REF!,#REF!</definedName>
    <definedName name="ClrInptFrAct">#REF!,#REF!,#REF!,#REF!,#REF!,#REF!,#REF!,#REF!</definedName>
    <definedName name="CurBillMonth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InputSec_02A">#REF!</definedName>
    <definedName name="InputSec_03A">#REF!</definedName>
    <definedName name="InputSec_03B">#REF!</definedName>
    <definedName name="InputSec_03D">#REF!</definedName>
    <definedName name="InputSec_03E">#REF!</definedName>
    <definedName name="InputSec_04">#REF!</definedName>
    <definedName name="NextBillMonth">#REF!</definedName>
    <definedName name="_xlnm.Print_Area" localSheetId="0">DSM!$A$1:$R$49</definedName>
    <definedName name="recoverystartlookup">#REF!</definedName>
    <definedName name="ReptItemsTableAll">#REF!</definedName>
  </definedNames>
  <calcPr calcId="145621"/>
</workbook>
</file>

<file path=xl/calcChain.xml><?xml version="1.0" encoding="utf-8"?>
<calcChain xmlns="http://schemas.openxmlformats.org/spreadsheetml/2006/main">
  <c r="C21" i="1" l="1"/>
  <c r="F17" i="1" s="1"/>
  <c r="J17" i="1" s="1"/>
  <c r="L17" i="1" s="1"/>
  <c r="N17" i="1" s="1"/>
  <c r="R17" i="1" s="1"/>
  <c r="C36" i="1" s="1"/>
  <c r="H19" i="1"/>
  <c r="F15" i="1" l="1"/>
  <c r="F19" i="1" l="1"/>
  <c r="F21" i="1" s="1"/>
  <c r="J15" i="1"/>
  <c r="J19" i="1" l="1"/>
  <c r="L19" i="1" s="1"/>
  <c r="N19" i="1" s="1"/>
  <c r="R19" i="1" s="1"/>
  <c r="C38" i="1" s="1"/>
  <c r="L15" i="1"/>
  <c r="L21" i="1" l="1"/>
  <c r="N15" i="1"/>
  <c r="R15" i="1" l="1"/>
  <c r="N21" i="1"/>
  <c r="R21" i="1" l="1"/>
  <c r="C34" i="1"/>
  <c r="C40" i="1" s="1"/>
  <c r="F36" i="1" s="1"/>
  <c r="J36" i="1" s="1"/>
  <c r="F34" i="1" l="1"/>
  <c r="F38" i="1" s="1"/>
  <c r="F40" i="1" s="1"/>
  <c r="H36" i="1"/>
  <c r="L36" i="1"/>
  <c r="H34" i="1" l="1"/>
  <c r="H38" i="1" s="1"/>
  <c r="L38" i="1" s="1"/>
  <c r="J34" i="1"/>
  <c r="J38" i="1" s="1"/>
  <c r="L34" i="1" l="1"/>
  <c r="L40" i="1" s="1"/>
  <c r="N36" i="1" s="1"/>
  <c r="R36" i="1" s="1"/>
  <c r="N34" i="1" l="1"/>
  <c r="N38" i="1" s="1"/>
  <c r="R38" i="1" s="1"/>
  <c r="R34" i="1" l="1"/>
  <c r="R40" i="1" s="1"/>
  <c r="R46" i="1" s="1"/>
  <c r="N40" i="1"/>
  <c r="R42" i="1" l="1"/>
</calcChain>
</file>

<file path=xl/sharedStrings.xml><?xml version="1.0" encoding="utf-8"?>
<sst xmlns="http://schemas.openxmlformats.org/spreadsheetml/2006/main" count="78" uniqueCount="52">
  <si>
    <t>KENTUCKY UTILITIES</t>
  </si>
  <si>
    <t>Adjusted Electric Rate of Return on Common Equity - DSM DCCR Component</t>
  </si>
  <si>
    <t>For the Annual Filing of DSM Mechanism</t>
  </si>
  <si>
    <t>As of September 30, 2013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</si>
  <si>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</si>
  <si>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</si>
  <si>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</si>
  <si>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</si>
  <si>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</si>
  <si>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</si>
  <si>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</si>
  <si>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</si>
  <si>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</si>
  <si>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</si>
  <si>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</si>
  <si>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</si>
  <si>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</si>
  <si>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09-30-13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</si>
  <si>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</si>
  <si>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</si>
  <si>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</si>
  <si>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</si>
  <si>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</si>
  <si>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</si>
  <si>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</si>
  <si>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</si>
  <si>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</si>
  <si>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</si>
  <si>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</si>
  <si>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</si>
  <si>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</si>
  <si>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</si>
  <si>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</si>
  <si>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</si>
  <si>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</si>
  <si>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</si>
  <si>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</si>
  <si>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</si>
  <si>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</si>
  <si>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</si>
  <si>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</si>
  <si>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</si>
  <si>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</si>
  <si>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</si>
  <si>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</si>
  <si>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</si>
  <si>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</si>
  <si>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Composite Debt Rate (DR)</t>
  </si>
  <si>
    <t>Grossed up Tax Rate (w/ Production Tax Credit and Lower State Tax Rate) (TR)</t>
  </si>
  <si>
    <t>5.</t>
  </si>
  <si>
    <t>Weighted Cost of Capital Grossed up for Income Tax Effect {ROR + (ROR - DR) x [TR / (1 - TR)]}</t>
  </si>
  <si>
    <t>Debt per the balance sheet at September 30,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</si>
</sst>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[$-409]mmm\-yy;@"/>
    <numFmt numFmtId="168" formatCode="0.000"/>
    <numFmt numFmtId="169" formatCode="0.00000%"/>
    <numFmt numFmtId="170" formatCode="&quot;$&quot;#,##0\ ;\(&quot;$&quot;#,##0\)"/>
    <numFmt numFmtId="171" formatCode="_([$€-2]* #,##0.00_);_([$€-2]* \(#,##0.00\);_([$€-2]* &quot;-&quot;??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0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2" fillId="0" borderId="0"/>
    <xf numFmtId="37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>
      <alignment horizontal="left"/>
    </xf>
    <xf numFmtId="0" fontId="12" fillId="13" borderId="0">
      <alignment horizontal="right"/>
    </xf>
    <xf numFmtId="0" fontId="13" fillId="14" borderId="0">
      <alignment horizontal="center"/>
    </xf>
    <xf numFmtId="0" fontId="12" fillId="13" borderId="0">
      <alignment horizontal="right"/>
    </xf>
    <xf numFmtId="0" fontId="14" fillId="14" borderId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6" fillId="0" borderId="0" applyProtection="0"/>
    <xf numFmtId="0" fontId="17" fillId="0" borderId="0" applyProtection="0"/>
    <xf numFmtId="0" fontId="18" fillId="0" borderId="0" applyProtection="0"/>
    <xf numFmtId="0" fontId="19" fillId="0" borderId="0" applyProtection="0"/>
    <xf numFmtId="0" fontId="19" fillId="0" borderId="0" applyProtection="0"/>
    <xf numFmtId="0" fontId="6" fillId="0" borderId="0" applyProtection="0"/>
    <xf numFmtId="0" fontId="6" fillId="0" borderId="0" applyProtection="0"/>
    <xf numFmtId="0" fontId="16" fillId="0" borderId="0" applyProtection="0"/>
    <xf numFmtId="0" fontId="20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1" fillId="13" borderId="0">
      <alignment horizontal="left"/>
    </xf>
    <xf numFmtId="0" fontId="21" fillId="14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4" fontId="23" fillId="2" borderId="0">
      <alignment horizontal="right"/>
    </xf>
    <xf numFmtId="0" fontId="24" fillId="2" borderId="0">
      <alignment horizontal="center" vertical="center"/>
    </xf>
    <xf numFmtId="0" fontId="21" fillId="2" borderId="4"/>
    <xf numFmtId="0" fontId="21" fillId="2" borderId="4"/>
    <xf numFmtId="0" fontId="24" fillId="2" borderId="0" applyBorder="0">
      <alignment horizontal="centerContinuous"/>
    </xf>
    <xf numFmtId="0" fontId="25" fillId="2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15" borderId="0">
      <alignment horizontal="center"/>
    </xf>
    <xf numFmtId="49" fontId="26" fillId="14" borderId="0">
      <alignment horizontal="center"/>
    </xf>
    <xf numFmtId="0" fontId="12" fillId="13" borderId="0">
      <alignment horizontal="center"/>
    </xf>
    <xf numFmtId="0" fontId="12" fillId="13" borderId="0">
      <alignment horizontal="centerContinuous"/>
    </xf>
    <xf numFmtId="0" fontId="27" fillId="14" borderId="0">
      <alignment horizontal="left"/>
    </xf>
    <xf numFmtId="49" fontId="27" fillId="14" borderId="0">
      <alignment horizontal="center"/>
    </xf>
    <xf numFmtId="0" fontId="11" fillId="13" borderId="0">
      <alignment horizontal="left"/>
    </xf>
    <xf numFmtId="49" fontId="27" fillId="14" borderId="0">
      <alignment horizontal="left"/>
    </xf>
    <xf numFmtId="0" fontId="11" fillId="13" borderId="0">
      <alignment horizontal="centerContinuous"/>
    </xf>
    <xf numFmtId="0" fontId="11" fillId="13" borderId="0">
      <alignment horizontal="right"/>
    </xf>
    <xf numFmtId="49" fontId="21" fillId="14" borderId="0">
      <alignment horizontal="left"/>
    </xf>
    <xf numFmtId="0" fontId="12" fillId="13" borderId="0">
      <alignment horizontal="right"/>
    </xf>
    <xf numFmtId="0" fontId="27" fillId="7" borderId="0">
      <alignment horizontal="center"/>
    </xf>
    <xf numFmtId="0" fontId="28" fillId="7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14" borderId="0">
      <alignment horizontal="center"/>
    </xf>
    <xf numFmtId="0" fontId="30" fillId="0" borderId="0" applyNumberFormat="0" applyFill="0" applyBorder="0" applyAlignment="0" applyProtection="0"/>
  </cellStyleXfs>
  <cellXfs count="67">
    <xf numFmtId="0" fontId="0" fillId="0" borderId="0" xfId="0"/>
    <xf numFmtId="37" fontId="3" fillId="0" borderId="0" xfId="4" applyFont="1"/>
    <xf numFmtId="37" fontId="4" fillId="0" borderId="0" xfId="4" applyFont="1"/>
    <xf numFmtId="37" fontId="4" fillId="0" borderId="0" xfId="4" applyFont="1" applyBorder="1"/>
    <xf numFmtId="37" fontId="5" fillId="0" borderId="0" xfId="4" applyFont="1" applyAlignment="1">
      <alignment horizontal="centerContinuous"/>
    </xf>
    <xf numFmtId="37" fontId="5" fillId="0" borderId="0" xfId="4" applyFont="1" applyAlignment="1"/>
    <xf numFmtId="37" fontId="3" fillId="0" borderId="0" xfId="4" applyFont="1" applyAlignment="1">
      <alignment horizontal="centerContinuous"/>
    </xf>
    <xf numFmtId="37" fontId="3" fillId="0" borderId="0" xfId="4" applyFont="1" applyAlignment="1">
      <alignment horizontal="center"/>
    </xf>
    <xf numFmtId="37" fontId="3" fillId="0" borderId="0" xfId="4" quotePrefix="1" applyFont="1" applyAlignment="1">
      <alignment horizontal="centerContinuous"/>
    </xf>
    <xf numFmtId="43" fontId="7" fillId="0" borderId="0" xfId="1" applyFont="1" applyAlignment="1">
      <alignment horizontal="center"/>
    </xf>
    <xf numFmtId="37" fontId="4" fillId="0" borderId="0" xfId="4" applyFont="1" applyAlignment="1">
      <alignment horizontal="center"/>
    </xf>
    <xf numFmtId="37" fontId="4" fillId="0" borderId="0" xfId="4" applyFont="1" applyBorder="1" applyAlignment="1">
      <alignment horizontal="center"/>
    </xf>
    <xf numFmtId="37" fontId="4" fillId="0" borderId="0" xfId="4" quotePrefix="1" applyFont="1" applyAlignment="1">
      <alignment horizontal="center"/>
    </xf>
    <xf numFmtId="37" fontId="8" fillId="0" borderId="0" xfId="4" quotePrefix="1" applyFont="1" applyFill="1" applyAlignment="1">
      <alignment horizontal="center"/>
    </xf>
    <xf numFmtId="37" fontId="8" fillId="0" borderId="0" xfId="4" quotePrefix="1" applyFont="1" applyAlignment="1">
      <alignment horizontal="center"/>
    </xf>
    <xf numFmtId="37" fontId="4" fillId="0" borderId="1" xfId="4" applyFont="1" applyBorder="1" applyAlignment="1">
      <alignment horizontal="center"/>
    </xf>
    <xf numFmtId="37" fontId="4" fillId="0" borderId="1" xfId="4" applyFont="1" applyFill="1" applyBorder="1" applyAlignment="1">
      <alignment horizontal="center"/>
    </xf>
    <xf numFmtId="37" fontId="5" fillId="0" borderId="0" xfId="4" applyFont="1"/>
    <xf numFmtId="37" fontId="4" fillId="0" borderId="0" xfId="4" applyNumberFormat="1" applyFont="1" applyAlignment="1" applyProtection="1">
      <alignment horizontal="right"/>
    </xf>
    <xf numFmtId="37" fontId="4" fillId="0" borderId="0" xfId="4" applyFont="1" applyFill="1" applyAlignment="1">
      <alignment horizontal="center"/>
    </xf>
    <xf numFmtId="37" fontId="4" fillId="0" borderId="0" xfId="4" applyFont="1" applyFill="1"/>
    <xf numFmtId="37" fontId="4" fillId="0" borderId="0" xfId="4" quotePrefix="1" applyFont="1" applyAlignment="1">
      <alignment horizontal="left"/>
    </xf>
    <xf numFmtId="164" fontId="4" fillId="0" borderId="0" xfId="2" applyNumberFormat="1" applyFont="1" applyFill="1"/>
    <xf numFmtId="37" fontId="4" fillId="0" borderId="0" xfId="4" quotePrefix="1" applyFont="1"/>
    <xf numFmtId="10" fontId="4" fillId="0" borderId="0" xfId="3" applyNumberFormat="1" applyFont="1" applyFill="1"/>
    <xf numFmtId="164" fontId="4" fillId="0" borderId="0" xfId="2" applyNumberFormat="1" applyFont="1" applyFill="1" applyBorder="1"/>
    <xf numFmtId="10" fontId="4" fillId="0" borderId="0" xfId="3" applyNumberFormat="1" applyFont="1" applyFill="1" applyAlignment="1">
      <alignment horizontal="center"/>
    </xf>
    <xf numFmtId="37" fontId="9" fillId="0" borderId="0" xfId="4" applyFont="1" applyFill="1"/>
    <xf numFmtId="10" fontId="4" fillId="0" borderId="0" xfId="3" applyNumberFormat="1" applyFont="1"/>
    <xf numFmtId="37" fontId="4" fillId="0" borderId="0" xfId="4" applyFont="1" applyFill="1" applyBorder="1"/>
    <xf numFmtId="10" fontId="4" fillId="0" borderId="0" xfId="3" applyNumberFormat="1" applyFont="1" applyAlignment="1">
      <alignment horizontal="center"/>
    </xf>
    <xf numFmtId="165" fontId="4" fillId="0" borderId="0" xfId="1" applyNumberFormat="1" applyFont="1" applyFill="1"/>
    <xf numFmtId="10" fontId="4" fillId="0" borderId="0" xfId="4" applyNumberFormat="1" applyFont="1"/>
    <xf numFmtId="164" fontId="4" fillId="0" borderId="2" xfId="2" applyNumberFormat="1" applyFont="1" applyFill="1" applyBorder="1"/>
    <xf numFmtId="166" fontId="4" fillId="0" borderId="2" xfId="3" applyNumberFormat="1" applyFont="1" applyFill="1" applyBorder="1"/>
    <xf numFmtId="164" fontId="4" fillId="0" borderId="0" xfId="2" applyNumberFormat="1" applyFont="1"/>
    <xf numFmtId="0" fontId="4" fillId="0" borderId="0" xfId="4" applyNumberFormat="1" applyFont="1" applyAlignment="1">
      <alignment horizontal="center"/>
    </xf>
    <xf numFmtId="43" fontId="7" fillId="0" borderId="0" xfId="1" applyFont="1" applyBorder="1" applyAlignment="1">
      <alignment horizontal="center"/>
    </xf>
    <xf numFmtId="37" fontId="4" fillId="0" borderId="0" xfId="4" quotePrefix="1" applyFont="1" applyBorder="1" applyAlignment="1">
      <alignment horizontal="center"/>
    </xf>
    <xf numFmtId="37" fontId="3" fillId="0" borderId="0" xfId="4" applyFont="1" applyBorder="1"/>
    <xf numFmtId="37" fontId="4" fillId="0" borderId="0" xfId="4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0" fontId="4" fillId="0" borderId="0" xfId="3" applyNumberFormat="1" applyFont="1" applyFill="1" applyBorder="1"/>
    <xf numFmtId="10" fontId="4" fillId="0" borderId="0" xfId="4" applyNumberFormat="1" applyFont="1" applyBorder="1"/>
    <xf numFmtId="166" fontId="9" fillId="0" borderId="0" xfId="3" applyNumberFormat="1" applyFont="1" applyBorder="1"/>
    <xf numFmtId="10" fontId="4" fillId="0" borderId="0" xfId="3" applyNumberFormat="1" applyFont="1" applyBorder="1"/>
    <xf numFmtId="43" fontId="4" fillId="0" borderId="0" xfId="1" applyFont="1" applyFill="1" applyBorder="1" applyAlignment="1">
      <alignment horizontal="center"/>
    </xf>
    <xf numFmtId="10" fontId="4" fillId="0" borderId="0" xfId="4" applyNumberFormat="1" applyFont="1" applyFill="1" applyBorder="1"/>
    <xf numFmtId="10" fontId="4" fillId="0" borderId="0" xfId="4" applyNumberFormat="1" applyFont="1" applyFill="1" applyAlignment="1">
      <alignment horizontal="center"/>
    </xf>
    <xf numFmtId="37" fontId="2" fillId="0" borderId="0" xfId="4"/>
    <xf numFmtId="165" fontId="4" fillId="0" borderId="0" xfId="1" applyNumberFormat="1" applyFont="1" applyFill="1" applyBorder="1" applyAlignment="1">
      <alignment horizontal="center"/>
    </xf>
    <xf numFmtId="43" fontId="4" fillId="0" borderId="0" xfId="1" applyFont="1" applyFill="1" applyBorder="1"/>
    <xf numFmtId="166" fontId="9" fillId="0" borderId="0" xfId="3" applyNumberFormat="1" applyFont="1" applyFill="1" applyBorder="1"/>
    <xf numFmtId="37" fontId="2" fillId="2" borderId="0" xfId="4" quotePrefix="1" applyFill="1" applyAlignment="1"/>
    <xf numFmtId="166" fontId="4" fillId="0" borderId="0" xfId="3" applyNumberFormat="1" applyFont="1" applyFill="1"/>
    <xf numFmtId="166" fontId="4" fillId="0" borderId="0" xfId="4" applyNumberFormat="1" applyFont="1" applyFill="1" applyBorder="1"/>
    <xf numFmtId="10" fontId="4" fillId="0" borderId="0" xfId="4" applyNumberFormat="1" applyFont="1" applyFill="1"/>
    <xf numFmtId="10" fontId="4" fillId="0" borderId="2" xfId="3" quotePrefix="1" applyNumberFormat="1" applyFont="1" applyFill="1" applyBorder="1" applyAlignment="1">
      <alignment horizontal="center"/>
    </xf>
    <xf numFmtId="167" fontId="4" fillId="0" borderId="0" xfId="4" quotePrefix="1" applyNumberFormat="1" applyFont="1" applyFill="1" applyAlignment="1">
      <alignment horizontal="center"/>
    </xf>
    <xf numFmtId="37" fontId="4" fillId="0" borderId="0" xfId="5" applyFont="1" applyFill="1"/>
    <xf numFmtId="43" fontId="7" fillId="0" borderId="0" xfId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7" fontId="4" fillId="0" borderId="0" xfId="4" quotePrefix="1" applyNumberFormat="1" applyFont="1" applyBorder="1" applyAlignment="1">
      <alignment horizontal="center"/>
    </xf>
    <xf numFmtId="10" fontId="4" fillId="0" borderId="3" xfId="3" applyNumberFormat="1" applyFont="1" applyFill="1" applyBorder="1" applyAlignment="1">
      <alignment horizontal="center"/>
    </xf>
    <xf numFmtId="166" fontId="4" fillId="0" borderId="0" xfId="3" applyNumberFormat="1" applyFont="1" applyBorder="1"/>
    <xf numFmtId="168" fontId="4" fillId="0" borderId="0" xfId="3" applyNumberFormat="1" applyFont="1" applyBorder="1"/>
    <xf numFmtId="169" fontId="4" fillId="0" borderId="0" xfId="3" applyNumberFormat="1" applyFont="1" applyBorder="1"/>
  </cellXfs>
  <cellStyles count="103">
    <cellStyle name="60% - Accent1 2" xfId="6"/>
    <cellStyle name="60% - Accent2 2" xfId="7"/>
    <cellStyle name="60% - Accent3 2" xfId="8"/>
    <cellStyle name="60% - Accent4 2" xfId="9"/>
    <cellStyle name="60% - Accent5 2" xfId="10"/>
    <cellStyle name="60% - Accent6 2" xfId="11"/>
    <cellStyle name="Accent1 2" xfId="12"/>
    <cellStyle name="Accent2 2" xfId="13"/>
    <cellStyle name="Accent3 2" xfId="14"/>
    <cellStyle name="Accent4 2" xfId="15"/>
    <cellStyle name="Accent5 2" xfId="16"/>
    <cellStyle name="Accent6 2" xfId="17"/>
    <cellStyle name="ColumnAttributeAbovePrompt" xfId="18"/>
    <cellStyle name="ColumnAttributePrompt" xfId="19"/>
    <cellStyle name="ColumnAttributeValue" xfId="20"/>
    <cellStyle name="ColumnHeadingPrompt" xfId="21"/>
    <cellStyle name="ColumnHeadingValue" xfId="22"/>
    <cellStyle name="Comma" xfId="1" builtinId="3"/>
    <cellStyle name="Comma [0] 2" xfId="23"/>
    <cellStyle name="Comma [0] 2 2" xfId="24"/>
    <cellStyle name="Comma 2" xfId="25"/>
    <cellStyle name="Comma 2 2" xfId="26"/>
    <cellStyle name="Comma 2 3" xfId="27"/>
    <cellStyle name="Comma 3" xfId="28"/>
    <cellStyle name="Comma0" xfId="29"/>
    <cellStyle name="Comma0 2" xfId="30"/>
    <cellStyle name="Currency" xfId="2" builtinId="4"/>
    <cellStyle name="Currency 2" xfId="31"/>
    <cellStyle name="Currency 2 2" xfId="32"/>
    <cellStyle name="Currency0" xfId="33"/>
    <cellStyle name="Currency0 2" xfId="34"/>
    <cellStyle name="Date" xfId="35"/>
    <cellStyle name="Date 2" xfId="36"/>
    <cellStyle name="Euro" xfId="37"/>
    <cellStyle name="Euro 2" xfId="38"/>
    <cellStyle name="F2" xfId="39"/>
    <cellStyle name="F3" xfId="40"/>
    <cellStyle name="F4" xfId="41"/>
    <cellStyle name="F5" xfId="42"/>
    <cellStyle name="F5 2" xfId="43"/>
    <cellStyle name="F6" xfId="44"/>
    <cellStyle name="F6 2" xfId="45"/>
    <cellStyle name="F7" xfId="46"/>
    <cellStyle name="F8" xfId="47"/>
    <cellStyle name="Fixed" xfId="48"/>
    <cellStyle name="Fixed 2" xfId="49"/>
    <cellStyle name="LineItemPrompt" xfId="50"/>
    <cellStyle name="LineItemValue" xfId="51"/>
    <cellStyle name="Normal" xfId="0" builtinId="0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4" xfId="58"/>
    <cellStyle name="Normal 5" xfId="59"/>
    <cellStyle name="Normal 5 2" xfId="60"/>
    <cellStyle name="Normal 5 3" xfId="61"/>
    <cellStyle name="Normal 6" xfId="62"/>
    <cellStyle name="Normal 6 2" xfId="63"/>
    <cellStyle name="Normal 6 3" xfId="64"/>
    <cellStyle name="Normal 7" xfId="65"/>
    <cellStyle name="Normal_KU Attachment 1 ECR Review (revised) (4)" xfId="4"/>
    <cellStyle name="Normal_LGE Attachment 1 ECR Review (revised) (3)" xfId="5"/>
    <cellStyle name="Output Amounts" xfId="66"/>
    <cellStyle name="Output Column Headings" xfId="67"/>
    <cellStyle name="Output Line Items" xfId="68"/>
    <cellStyle name="Output Line Items 2" xfId="69"/>
    <cellStyle name="Output Report Heading" xfId="70"/>
    <cellStyle name="Output Report Title" xfId="71"/>
    <cellStyle name="Percent" xfId="3" builtinId="5"/>
    <cellStyle name="Percent 2" xfId="72"/>
    <cellStyle name="Percent 2 2" xfId="73"/>
    <cellStyle name="Percent 3" xfId="74"/>
    <cellStyle name="ReportTitlePrompt" xfId="75"/>
    <cellStyle name="ReportTitleValue" xfId="76"/>
    <cellStyle name="RowAcctAbovePrompt" xfId="77"/>
    <cellStyle name="RowAcctSOBAbovePrompt" xfId="78"/>
    <cellStyle name="RowAcctSOBValue" xfId="79"/>
    <cellStyle name="RowAcctValue" xfId="80"/>
    <cellStyle name="RowAttrAbovePrompt" xfId="81"/>
    <cellStyle name="RowAttrValue" xfId="82"/>
    <cellStyle name="RowColSetAbovePrompt" xfId="83"/>
    <cellStyle name="RowColSetLeftPrompt" xfId="84"/>
    <cellStyle name="RowColSetValue" xfId="85"/>
    <cellStyle name="RowLeftPrompt" xfId="86"/>
    <cellStyle name="SampleUsingFormatMask" xfId="87"/>
    <cellStyle name="SampleWithNoFormatMask" xfId="88"/>
    <cellStyle name="STYL5 - Style5" xfId="89"/>
    <cellStyle name="STYL5 - Style5 2" xfId="90"/>
    <cellStyle name="STYL6 - Style6" xfId="91"/>
    <cellStyle name="STYL6 - Style6 2" xfId="92"/>
    <cellStyle name="STYLE1 - Style1" xfId="93"/>
    <cellStyle name="STYLE1 - Style1 2" xfId="94"/>
    <cellStyle name="STYLE2 - Style2" xfId="95"/>
    <cellStyle name="STYLE2 - Style2 2" xfId="96"/>
    <cellStyle name="STYLE3 - Style3" xfId="97"/>
    <cellStyle name="STYLE3 - Style3 2" xfId="98"/>
    <cellStyle name="STYLE4 - Style4" xfId="99"/>
    <cellStyle name="STYLE4 - Style4 2" xfId="100"/>
    <cellStyle name="UploadThisRowValue" xfId="101"/>
    <cellStyle name="Warning Text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5">
    <pageSetUpPr fitToPage="1"/>
  </sheetPr>
  <dimension ref="A1:V53"/>
  <sheetViews>
    <sheetView showGridLines="0" tabSelected="1" zoomScale="75" zoomScaleNormal="75" workbookViewId="0"/>
  </sheetViews>
  <sheetFormatPr defaultColWidth="17.85546875" defaultRowHeight="15.75" x14ac:dyDescent="0.25"/>
  <cols>
    <col min="1" max="1" width="5.42578125" style="3" customWidth="1"/>
    <col min="2" max="2" width="33.28515625" style="3" customWidth="1"/>
    <col min="3" max="3" width="19" style="3" customWidth="1"/>
    <col min="4" max="4" width="4" style="3" bestFit="1" customWidth="1"/>
    <col min="5" max="5" width="1.7109375" style="3" customWidth="1"/>
    <col min="6" max="6" width="16" style="3" bestFit="1" customWidth="1"/>
    <col min="7" max="7" width="2" style="3" customWidth="1"/>
    <col min="8" max="8" width="25.5703125" style="3" bestFit="1" customWidth="1"/>
    <col min="9" max="9" width="2" style="3" customWidth="1"/>
    <col min="10" max="10" width="19" style="3" customWidth="1"/>
    <col min="11" max="11" width="2" style="3" customWidth="1"/>
    <col min="12" max="12" width="19" style="3" customWidth="1"/>
    <col min="13" max="13" width="2.28515625" style="3" customWidth="1"/>
    <col min="14" max="14" width="19" style="3" customWidth="1"/>
    <col min="15" max="15" width="2.28515625" style="3" customWidth="1"/>
    <col min="16" max="16" width="19" style="3" customWidth="1"/>
    <col min="17" max="17" width="1.85546875" style="3" customWidth="1"/>
    <col min="18" max="18" width="19" style="3" customWidth="1"/>
    <col min="19" max="19" width="2.85546875" style="3" customWidth="1"/>
    <col min="20" max="20" width="18.140625" style="3" customWidth="1"/>
    <col min="21" max="16384" width="17.85546875" style="3"/>
  </cols>
  <sheetData>
    <row r="1" spans="1:20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x14ac:dyDescent="0.25">
      <c r="A2" s="6"/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"/>
      <c r="T2" s="2"/>
    </row>
    <row r="3" spans="1:20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</row>
    <row r="4" spans="1:20" x14ac:dyDescent="0.25">
      <c r="A4" s="8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0" x14ac:dyDescent="0.25">
      <c r="A5" s="8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8" x14ac:dyDescent="0.4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0" x14ac:dyDescent="0.25">
      <c r="A7" s="1"/>
      <c r="B7" s="1"/>
      <c r="C7" s="2"/>
      <c r="D7" s="2"/>
      <c r="E7" s="2"/>
      <c r="H7" s="2"/>
      <c r="I7" s="2"/>
      <c r="J7" s="2"/>
      <c r="K7" s="2"/>
      <c r="L7" s="10" t="s">
        <v>4</v>
      </c>
      <c r="O7" s="2"/>
      <c r="P7" s="2"/>
      <c r="Q7" s="2"/>
      <c r="R7" s="2"/>
    </row>
    <row r="8" spans="1:20" x14ac:dyDescent="0.25">
      <c r="A8" s="1"/>
      <c r="B8" s="1"/>
      <c r="C8" s="10"/>
      <c r="D8" s="10"/>
      <c r="E8" s="10"/>
      <c r="H8" s="10"/>
      <c r="I8" s="10"/>
      <c r="J8" s="10"/>
      <c r="K8" s="10"/>
      <c r="L8" s="10" t="s">
        <v>5</v>
      </c>
      <c r="M8" s="10"/>
      <c r="N8" s="10" t="s">
        <v>6</v>
      </c>
      <c r="Q8" s="10"/>
      <c r="R8" s="11" t="s">
        <v>7</v>
      </c>
    </row>
    <row r="9" spans="1:20" x14ac:dyDescent="0.25">
      <c r="A9" s="1"/>
      <c r="B9" s="1"/>
      <c r="C9" s="10"/>
      <c r="D9" s="10"/>
      <c r="E9" s="10"/>
      <c r="F9" s="10"/>
      <c r="H9" s="10"/>
      <c r="I9" s="10"/>
      <c r="J9" s="10" t="s">
        <v>8</v>
      </c>
      <c r="K9" s="10"/>
      <c r="L9" s="10" t="s">
        <v>9</v>
      </c>
      <c r="M9" s="10"/>
      <c r="N9" s="10" t="s">
        <v>10</v>
      </c>
      <c r="O9" s="11"/>
      <c r="P9" s="10" t="s">
        <v>11</v>
      </c>
      <c r="Q9" s="10"/>
      <c r="R9" s="10" t="s">
        <v>11</v>
      </c>
    </row>
    <row r="10" spans="1:20" x14ac:dyDescent="0.25">
      <c r="A10" s="1"/>
      <c r="B10" s="2"/>
      <c r="C10" s="10" t="s">
        <v>12</v>
      </c>
      <c r="D10" s="10"/>
      <c r="E10" s="10"/>
      <c r="F10" s="11" t="s">
        <v>13</v>
      </c>
      <c r="H10" s="10"/>
      <c r="I10" s="10"/>
      <c r="J10" s="10" t="s">
        <v>14</v>
      </c>
      <c r="K10" s="10"/>
      <c r="L10" s="10" t="s">
        <v>15</v>
      </c>
      <c r="M10" s="10"/>
      <c r="N10" s="10" t="s">
        <v>15</v>
      </c>
      <c r="O10" s="11"/>
      <c r="P10" s="10" t="s">
        <v>16</v>
      </c>
      <c r="Q10" s="10"/>
      <c r="R10" s="11" t="s">
        <v>15</v>
      </c>
    </row>
    <row r="11" spans="1:20" x14ac:dyDescent="0.25">
      <c r="A11" s="2"/>
      <c r="B11" s="2"/>
      <c r="C11" s="12" t="s">
        <v>17</v>
      </c>
      <c r="D11" s="10"/>
      <c r="E11" s="10"/>
      <c r="F11" s="11" t="s">
        <v>18</v>
      </c>
      <c r="H11" s="10" t="s">
        <v>19</v>
      </c>
      <c r="I11" s="10"/>
      <c r="J11" s="13" t="s">
        <v>20</v>
      </c>
      <c r="K11" s="10"/>
      <c r="L11" s="13" t="s">
        <v>21</v>
      </c>
      <c r="M11" s="10"/>
      <c r="N11" s="14" t="s">
        <v>22</v>
      </c>
      <c r="O11" s="11"/>
      <c r="P11" s="10" t="s">
        <v>23</v>
      </c>
      <c r="Q11" s="10"/>
      <c r="R11" s="13" t="s">
        <v>24</v>
      </c>
    </row>
    <row r="12" spans="1:20" x14ac:dyDescent="0.25">
      <c r="A12" s="2"/>
      <c r="B12" s="2"/>
      <c r="C12" s="15">
        <v>-1</v>
      </c>
      <c r="D12" s="10"/>
      <c r="E12" s="11"/>
      <c r="F12" s="15">
        <v>-2</v>
      </c>
      <c r="H12" s="15">
        <v>-3</v>
      </c>
      <c r="I12" s="10"/>
      <c r="J12" s="16">
        <v>-4</v>
      </c>
      <c r="K12" s="10"/>
      <c r="L12" s="16">
        <v>-5</v>
      </c>
      <c r="M12" s="10"/>
      <c r="N12" s="15">
        <v>-6</v>
      </c>
      <c r="O12" s="10"/>
      <c r="P12" s="15">
        <v>-7</v>
      </c>
      <c r="Q12" s="10"/>
      <c r="R12" s="15">
        <v>-8</v>
      </c>
    </row>
    <row r="13" spans="1:20" x14ac:dyDescent="0.25">
      <c r="A13" s="17"/>
      <c r="B13" s="2"/>
      <c r="C13" s="18"/>
      <c r="D13" s="2"/>
      <c r="E13" s="18"/>
      <c r="F13" s="10"/>
      <c r="H13" s="10"/>
      <c r="I13" s="10"/>
      <c r="J13" s="19"/>
      <c r="K13" s="10"/>
      <c r="L13" s="19"/>
      <c r="M13" s="10"/>
      <c r="N13" s="11"/>
      <c r="O13" s="11"/>
      <c r="P13" s="10"/>
      <c r="Q13" s="10"/>
    </row>
    <row r="14" spans="1:20" x14ac:dyDescent="0.25">
      <c r="A14" s="2"/>
      <c r="B14" s="2"/>
      <c r="C14" s="2"/>
      <c r="D14" s="2"/>
      <c r="E14" s="2"/>
      <c r="F14" s="2"/>
      <c r="H14" s="2"/>
      <c r="I14" s="2"/>
      <c r="J14" s="20"/>
      <c r="K14" s="2"/>
      <c r="L14" s="20"/>
      <c r="M14" s="2"/>
      <c r="P14" s="2"/>
      <c r="Q14" s="2"/>
    </row>
    <row r="15" spans="1:20" x14ac:dyDescent="0.25">
      <c r="A15" s="21" t="s">
        <v>25</v>
      </c>
      <c r="B15" s="2" t="s">
        <v>26</v>
      </c>
      <c r="C15" s="22">
        <v>139993922</v>
      </c>
      <c r="D15" s="23" t="s">
        <v>27</v>
      </c>
      <c r="E15" s="2"/>
      <c r="F15" s="24">
        <f>ROUND(+C15/$C$21,4)</f>
        <v>3.2300000000000002E-2</v>
      </c>
      <c r="H15" s="22">
        <v>0</v>
      </c>
      <c r="I15" s="2"/>
      <c r="J15" s="22">
        <f>ROUND(+F15*$J$21,0)</f>
        <v>-39462</v>
      </c>
      <c r="K15" s="2"/>
      <c r="L15" s="22">
        <f>SUM(H15:K15)</f>
        <v>-39462</v>
      </c>
      <c r="M15" s="2"/>
      <c r="N15" s="25">
        <f>+C15+L15</f>
        <v>139954460</v>
      </c>
      <c r="P15" s="26">
        <v>0.87629999999999997</v>
      </c>
      <c r="Q15" s="2"/>
      <c r="R15" s="25">
        <f>ROUND(+N15*P15,0)</f>
        <v>122642093</v>
      </c>
    </row>
    <row r="16" spans="1:20" x14ac:dyDescent="0.25">
      <c r="A16" s="21"/>
      <c r="B16" s="2"/>
      <c r="C16" s="27"/>
      <c r="D16" s="2"/>
      <c r="E16" s="2"/>
      <c r="F16" s="28"/>
      <c r="H16" s="20"/>
      <c r="I16" s="2"/>
      <c r="J16" s="20"/>
      <c r="K16" s="2"/>
      <c r="L16" s="20"/>
      <c r="M16" s="2"/>
      <c r="N16" s="29"/>
      <c r="P16" s="30"/>
      <c r="Q16" s="2"/>
      <c r="R16" s="29"/>
    </row>
    <row r="17" spans="1:21" x14ac:dyDescent="0.25">
      <c r="A17" s="21" t="s">
        <v>28</v>
      </c>
      <c r="B17" s="2" t="s">
        <v>29</v>
      </c>
      <c r="C17" s="20">
        <v>1841703249</v>
      </c>
      <c r="D17" s="23" t="s">
        <v>27</v>
      </c>
      <c r="E17" s="2"/>
      <c r="F17" s="24">
        <f>ROUND(+C17/$C$21,4)</f>
        <v>0.42459999999999998</v>
      </c>
      <c r="H17" s="31">
        <v>0</v>
      </c>
      <c r="I17" s="2"/>
      <c r="J17" s="20">
        <f>ROUND(+F17*$J$21,0)</f>
        <v>-518742</v>
      </c>
      <c r="K17" s="2"/>
      <c r="L17" s="20">
        <f>SUM(H17:K17)</f>
        <v>-518742</v>
      </c>
      <c r="M17" s="2"/>
      <c r="N17" s="29">
        <f>+C17+L17</f>
        <v>1841184507</v>
      </c>
      <c r="P17" s="26">
        <v>0.87629999999999997</v>
      </c>
      <c r="Q17" s="2"/>
      <c r="R17" s="29">
        <f>ROUND(+N17*P17,0)</f>
        <v>1613429983</v>
      </c>
    </row>
    <row r="18" spans="1:21" x14ac:dyDescent="0.25">
      <c r="A18" s="2"/>
      <c r="B18" s="2"/>
      <c r="C18" s="27"/>
      <c r="D18" s="2"/>
      <c r="E18" s="2"/>
      <c r="F18" s="24"/>
      <c r="H18" s="24"/>
      <c r="I18" s="2"/>
      <c r="J18" s="20"/>
      <c r="K18" s="2"/>
      <c r="L18" s="20"/>
      <c r="M18" s="2"/>
      <c r="N18" s="29"/>
      <c r="P18" s="30"/>
      <c r="Q18" s="2"/>
      <c r="R18" s="29"/>
    </row>
    <row r="19" spans="1:21" x14ac:dyDescent="0.25">
      <c r="A19" s="21" t="s">
        <v>30</v>
      </c>
      <c r="B19" s="2" t="s">
        <v>31</v>
      </c>
      <c r="C19" s="20">
        <v>2355901561</v>
      </c>
      <c r="D19" s="2"/>
      <c r="E19" s="2"/>
      <c r="F19" s="24">
        <f>ROUND(1-F15-F17,4)</f>
        <v>0.54310000000000003</v>
      </c>
      <c r="H19" s="31">
        <f>H21</f>
        <v>-504066</v>
      </c>
      <c r="I19" s="2"/>
      <c r="J19" s="31">
        <f>+J21-J15-J17</f>
        <v>-663516</v>
      </c>
      <c r="K19" s="2"/>
      <c r="L19" s="31">
        <f>SUM(H19:K19)</f>
        <v>-1167582</v>
      </c>
      <c r="M19" s="2"/>
      <c r="N19" s="29">
        <f>+C19+L19</f>
        <v>2354733979</v>
      </c>
      <c r="P19" s="26">
        <v>0.87629999999999997</v>
      </c>
      <c r="Q19" s="2"/>
      <c r="R19" s="29">
        <f>ROUND(+N19*P19,0)</f>
        <v>2063453386</v>
      </c>
    </row>
    <row r="20" spans="1:21" x14ac:dyDescent="0.25">
      <c r="A20" s="2"/>
      <c r="B20" s="2"/>
      <c r="C20" s="20"/>
      <c r="D20" s="2"/>
      <c r="E20" s="2"/>
      <c r="F20" s="24"/>
      <c r="H20" s="2"/>
      <c r="I20" s="2"/>
      <c r="J20" s="2"/>
      <c r="K20" s="2"/>
      <c r="L20" s="20"/>
      <c r="M20" s="2"/>
      <c r="N20" s="29"/>
      <c r="P20" s="32"/>
      <c r="Q20" s="2"/>
      <c r="R20" s="29"/>
    </row>
    <row r="21" spans="1:21" ht="16.5" thickBot="1" x14ac:dyDescent="0.3">
      <c r="A21" s="21" t="s">
        <v>32</v>
      </c>
      <c r="B21" s="2" t="s">
        <v>33</v>
      </c>
      <c r="C21" s="33">
        <f>SUM(C15:C19)</f>
        <v>4337598732</v>
      </c>
      <c r="D21" s="2"/>
      <c r="E21" s="2"/>
      <c r="F21" s="34">
        <f>SUM(F15:F19)</f>
        <v>1</v>
      </c>
      <c r="H21" s="33">
        <v>-504066</v>
      </c>
      <c r="I21" s="2"/>
      <c r="J21" s="33">
        <v>-1221720</v>
      </c>
      <c r="K21" s="2"/>
      <c r="L21" s="33">
        <f>SUM(L15:L19)</f>
        <v>-1725786</v>
      </c>
      <c r="M21" s="2"/>
      <c r="N21" s="33">
        <f>SUM(N15:N19)</f>
        <v>4335872946</v>
      </c>
      <c r="Q21" s="2"/>
      <c r="R21" s="33">
        <f>SUM(R15:R19)</f>
        <v>3799525462</v>
      </c>
    </row>
    <row r="22" spans="1:21" ht="16.5" thickTop="1" x14ac:dyDescent="0.25">
      <c r="A22" s="2"/>
      <c r="B22" s="2"/>
      <c r="C22" s="2"/>
      <c r="D22" s="2"/>
      <c r="E22" s="2"/>
      <c r="F22" s="2"/>
      <c r="H22" s="2"/>
      <c r="I22" s="2"/>
      <c r="J22" s="2"/>
      <c r="K22" s="2"/>
      <c r="L22" s="2"/>
      <c r="M22" s="2"/>
      <c r="N22" s="2"/>
      <c r="O22" s="2"/>
      <c r="Q22" s="2"/>
    </row>
    <row r="23" spans="1:21" x14ac:dyDescent="0.25">
      <c r="A23" s="2"/>
      <c r="B23" s="2"/>
      <c r="C23" s="35"/>
      <c r="D23" s="2"/>
      <c r="E23" s="2"/>
      <c r="F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21" ht="18" x14ac:dyDescent="0.4">
      <c r="A24" s="2"/>
      <c r="B24" s="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1" ht="18" x14ac:dyDescent="0.4">
      <c r="A25" s="2"/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21" ht="18" x14ac:dyDescent="0.4">
      <c r="A26" s="2"/>
      <c r="B26" s="2"/>
      <c r="C26" s="9"/>
      <c r="D26" s="9"/>
      <c r="E26" s="9"/>
      <c r="F26" s="9"/>
      <c r="G26" s="9"/>
      <c r="H26" s="36"/>
      <c r="I26" s="9"/>
      <c r="J26" s="36"/>
      <c r="K26" s="9"/>
      <c r="L26" s="36" t="s">
        <v>34</v>
      </c>
      <c r="M26" s="9"/>
      <c r="N26" s="9"/>
      <c r="O26" s="9"/>
      <c r="R26" s="2"/>
      <c r="U26" s="11"/>
    </row>
    <row r="27" spans="1:21" ht="18" x14ac:dyDescent="0.4">
      <c r="A27" s="2"/>
      <c r="B27" s="2"/>
      <c r="C27" s="9"/>
      <c r="D27" s="9"/>
      <c r="E27" s="9"/>
      <c r="F27" s="9"/>
      <c r="G27" s="9"/>
      <c r="H27" s="36"/>
      <c r="I27" s="9"/>
      <c r="J27" s="36"/>
      <c r="K27" s="9"/>
      <c r="L27" s="11" t="s">
        <v>7</v>
      </c>
      <c r="M27" s="9"/>
      <c r="P27" s="10"/>
      <c r="Q27" s="10"/>
      <c r="R27" s="10" t="s">
        <v>35</v>
      </c>
      <c r="U27" s="11"/>
    </row>
    <row r="28" spans="1:21" x14ac:dyDescent="0.25">
      <c r="A28" s="2"/>
      <c r="B28" s="2"/>
      <c r="C28" s="11" t="s">
        <v>7</v>
      </c>
      <c r="D28" s="2"/>
      <c r="E28" s="2"/>
      <c r="F28" s="2"/>
      <c r="H28" s="36" t="s">
        <v>36</v>
      </c>
      <c r="J28" s="19" t="s">
        <v>37</v>
      </c>
      <c r="L28" s="10" t="s">
        <v>11</v>
      </c>
      <c r="M28" s="2"/>
      <c r="N28" s="11" t="s">
        <v>34</v>
      </c>
      <c r="P28" s="10" t="s">
        <v>38</v>
      </c>
      <c r="Q28" s="10"/>
      <c r="R28" s="10" t="s">
        <v>39</v>
      </c>
      <c r="T28" s="11"/>
      <c r="U28" s="11"/>
    </row>
    <row r="29" spans="1:21" ht="18" x14ac:dyDescent="0.4">
      <c r="C29" s="10" t="s">
        <v>11</v>
      </c>
      <c r="D29" s="37"/>
      <c r="E29" s="37"/>
      <c r="F29" s="11" t="s">
        <v>13</v>
      </c>
      <c r="H29" s="10" t="s">
        <v>40</v>
      </c>
      <c r="J29" s="19" t="s">
        <v>16</v>
      </c>
      <c r="L29" s="11" t="s">
        <v>15</v>
      </c>
      <c r="M29" s="37"/>
      <c r="N29" s="11" t="s">
        <v>13</v>
      </c>
      <c r="P29" s="10" t="s">
        <v>35</v>
      </c>
      <c r="Q29" s="10"/>
      <c r="R29" s="10" t="s">
        <v>41</v>
      </c>
      <c r="T29" s="11"/>
      <c r="U29" s="38"/>
    </row>
    <row r="30" spans="1:21" x14ac:dyDescent="0.25">
      <c r="A30" s="17"/>
      <c r="B30" s="39"/>
      <c r="C30" s="11" t="s">
        <v>15</v>
      </c>
      <c r="F30" s="11" t="s">
        <v>18</v>
      </c>
      <c r="H30" s="13" t="s">
        <v>42</v>
      </c>
      <c r="J30" s="13" t="s">
        <v>43</v>
      </c>
      <c r="L30" s="13" t="s">
        <v>44</v>
      </c>
      <c r="N30" s="11" t="s">
        <v>18</v>
      </c>
      <c r="P30" s="10" t="s">
        <v>45</v>
      </c>
      <c r="Q30" s="10"/>
      <c r="R30" s="14" t="s">
        <v>46</v>
      </c>
      <c r="T30" s="11"/>
      <c r="U30" s="38"/>
    </row>
    <row r="31" spans="1:21" x14ac:dyDescent="0.25">
      <c r="A31" s="39"/>
      <c r="B31" s="39"/>
      <c r="C31" s="15">
        <v>-8</v>
      </c>
      <c r="D31" s="11"/>
      <c r="E31" s="11"/>
      <c r="F31" s="15">
        <v>-9</v>
      </c>
      <c r="H31" s="15">
        <v>-10</v>
      </c>
      <c r="J31" s="16">
        <v>-11</v>
      </c>
      <c r="L31" s="15">
        <v>-12</v>
      </c>
      <c r="M31" s="11"/>
      <c r="N31" s="15">
        <v>-13</v>
      </c>
      <c r="P31" s="15">
        <v>-14</v>
      </c>
      <c r="Q31" s="10"/>
      <c r="R31" s="15">
        <v>-15</v>
      </c>
      <c r="T31" s="11"/>
      <c r="U31" s="11"/>
    </row>
    <row r="32" spans="1:21" x14ac:dyDescent="0.25">
      <c r="A32" s="39"/>
      <c r="B32" s="39"/>
      <c r="C32" s="11"/>
      <c r="D32" s="11"/>
      <c r="E32" s="11"/>
      <c r="F32" s="11"/>
      <c r="H32" s="11"/>
      <c r="J32" s="40"/>
      <c r="L32" s="11"/>
      <c r="M32" s="11"/>
      <c r="P32" s="10"/>
      <c r="Q32" s="2"/>
      <c r="R32" s="10"/>
      <c r="T32" s="11"/>
      <c r="U32" s="11"/>
    </row>
    <row r="33" spans="1:22" x14ac:dyDescent="0.25">
      <c r="A33" s="39"/>
      <c r="B33" s="39"/>
      <c r="C33" s="11"/>
      <c r="D33" s="11"/>
      <c r="E33" s="11"/>
      <c r="F33" s="40"/>
      <c r="H33" s="11"/>
      <c r="J33" s="40"/>
      <c r="L33" s="11"/>
      <c r="M33" s="11"/>
      <c r="P33" s="2"/>
      <c r="Q33" s="2"/>
      <c r="R33" s="2"/>
    </row>
    <row r="34" spans="1:22" x14ac:dyDescent="0.25">
      <c r="A34" s="21" t="s">
        <v>25</v>
      </c>
      <c r="B34" s="2" t="s">
        <v>26</v>
      </c>
      <c r="C34" s="22">
        <f>+R15</f>
        <v>122642093</v>
      </c>
      <c r="D34" s="20"/>
      <c r="E34" s="20"/>
      <c r="F34" s="24">
        <f>ROUND(+C34/$C$40,4)</f>
        <v>3.2300000000000002E-2</v>
      </c>
      <c r="H34" s="22">
        <f>ROUND(+F34*$H$40,0)</f>
        <v>-16554954</v>
      </c>
      <c r="J34" s="22">
        <f>ROUND(+F34*$J$40,0)</f>
        <v>-60365</v>
      </c>
      <c r="L34" s="41">
        <f>+C34+H34+J34</f>
        <v>106026774</v>
      </c>
      <c r="M34" s="11"/>
      <c r="N34" s="42">
        <f>ROUND(+L34/$L$40,4)</f>
        <v>3.2300000000000002E-2</v>
      </c>
      <c r="O34" s="43"/>
      <c r="P34" s="26">
        <v>2.8E-3</v>
      </c>
      <c r="Q34" s="32"/>
      <c r="R34" s="26">
        <f>ROUND(+$N$34*$P$34,4)</f>
        <v>1E-4</v>
      </c>
      <c r="T34" s="44"/>
      <c r="U34" s="45"/>
    </row>
    <row r="35" spans="1:22" x14ac:dyDescent="0.25">
      <c r="A35" s="21"/>
      <c r="B35" s="2"/>
      <c r="C35" s="20"/>
      <c r="D35" s="20"/>
      <c r="E35" s="20"/>
      <c r="F35" s="24"/>
      <c r="H35" s="20"/>
      <c r="J35" s="20"/>
      <c r="L35" s="46"/>
      <c r="M35" s="11"/>
      <c r="N35" s="47"/>
      <c r="O35" s="43"/>
      <c r="P35" s="26"/>
      <c r="Q35" s="32"/>
      <c r="R35" s="48"/>
      <c r="S35" s="49"/>
      <c r="T35" s="44"/>
    </row>
    <row r="36" spans="1:22" x14ac:dyDescent="0.25">
      <c r="A36" s="21" t="s">
        <v>28</v>
      </c>
      <c r="B36" s="2" t="s">
        <v>29</v>
      </c>
      <c r="C36" s="20">
        <f>+R17</f>
        <v>1613429983</v>
      </c>
      <c r="D36" s="20"/>
      <c r="E36" s="20"/>
      <c r="F36" s="24">
        <f>ROUND(+C36/$C$40,4)</f>
        <v>0.42459999999999998</v>
      </c>
      <c r="H36" s="20">
        <f>ROUND(+F36*$H$40,0)</f>
        <v>-217623329</v>
      </c>
      <c r="J36" s="20">
        <f>ROUND(+F36*$J$40,0)</f>
        <v>-793535</v>
      </c>
      <c r="L36" s="50">
        <f>+C36+H36+J36</f>
        <v>1395013119</v>
      </c>
      <c r="M36" s="11"/>
      <c r="N36" s="42">
        <f>ROUND(+L36/$L$40,4)</f>
        <v>0.42459999999999998</v>
      </c>
      <c r="O36" s="43"/>
      <c r="P36" s="26">
        <v>3.6400000000000002E-2</v>
      </c>
      <c r="Q36" s="32"/>
      <c r="R36" s="26">
        <f>ROUND(+$N$36*$P$36,4)</f>
        <v>1.55E-2</v>
      </c>
      <c r="S36" s="49"/>
      <c r="T36" s="44"/>
      <c r="U36" s="45"/>
    </row>
    <row r="37" spans="1:22" x14ac:dyDescent="0.25">
      <c r="A37" s="2"/>
      <c r="B37" s="2"/>
      <c r="C37" s="20"/>
      <c r="D37" s="20"/>
      <c r="E37" s="20"/>
      <c r="F37" s="24"/>
      <c r="H37" s="20"/>
      <c r="J37" s="20"/>
      <c r="L37" s="51"/>
      <c r="N37" s="47"/>
      <c r="O37" s="43"/>
      <c r="P37" s="26"/>
      <c r="Q37" s="32"/>
      <c r="R37" s="48"/>
      <c r="S37" s="42"/>
      <c r="T37" s="52"/>
      <c r="U37" s="42"/>
      <c r="V37" s="42"/>
    </row>
    <row r="38" spans="1:22" x14ac:dyDescent="0.25">
      <c r="A38" s="21" t="s">
        <v>30</v>
      </c>
      <c r="B38" s="2" t="s">
        <v>31</v>
      </c>
      <c r="C38" s="20">
        <f>+R19</f>
        <v>2063453386</v>
      </c>
      <c r="D38" s="20"/>
      <c r="E38" s="20"/>
      <c r="F38" s="24">
        <f>ROUND(1-F34-F36,4)</f>
        <v>0.54310000000000003</v>
      </c>
      <c r="H38" s="20">
        <f>+H40-H34-H36</f>
        <v>-278358996</v>
      </c>
      <c r="J38" s="20">
        <f>+J40-J34-J36</f>
        <v>-1015000</v>
      </c>
      <c r="L38" s="50">
        <f>+C38+H38+J38</f>
        <v>1784079390</v>
      </c>
      <c r="N38" s="24">
        <f>ROUND(1-N34-N36,4)</f>
        <v>0.54310000000000003</v>
      </c>
      <c r="O38" s="43"/>
      <c r="P38" s="26">
        <v>0.105</v>
      </c>
      <c r="Q38" s="32"/>
      <c r="R38" s="26">
        <f>ROUND(+$N$38*$P$38,4)</f>
        <v>5.7000000000000002E-2</v>
      </c>
      <c r="T38" s="53"/>
      <c r="U38" s="45"/>
    </row>
    <row r="39" spans="1:22" x14ac:dyDescent="0.25">
      <c r="A39" s="2"/>
      <c r="B39" s="2"/>
      <c r="C39" s="20"/>
      <c r="D39" s="20"/>
      <c r="E39" s="20"/>
      <c r="F39" s="54"/>
      <c r="H39" s="2"/>
      <c r="J39" s="2"/>
      <c r="L39" s="51"/>
      <c r="N39" s="55"/>
      <c r="P39" s="24"/>
      <c r="Q39" s="2"/>
      <c r="R39" s="56"/>
    </row>
    <row r="40" spans="1:22" ht="16.5" thickBot="1" x14ac:dyDescent="0.3">
      <c r="A40" s="21" t="s">
        <v>32</v>
      </c>
      <c r="B40" s="2" t="s">
        <v>33</v>
      </c>
      <c r="C40" s="33">
        <f>SUM(C34:C38)</f>
        <v>3799525462</v>
      </c>
      <c r="D40" s="20"/>
      <c r="E40" s="20"/>
      <c r="F40" s="34">
        <f>SUM(F34:F38)</f>
        <v>1</v>
      </c>
      <c r="H40" s="33">
        <v>-512537279</v>
      </c>
      <c r="J40" s="33">
        <v>-1868900</v>
      </c>
      <c r="L40" s="33">
        <f>SUM(L34:L38)</f>
        <v>3285119283</v>
      </c>
      <c r="N40" s="34">
        <f>SUM(N34:N38)</f>
        <v>1</v>
      </c>
      <c r="P40" s="45"/>
      <c r="Q40" s="2"/>
      <c r="R40" s="57">
        <f>ROUND(SUM(R34:R38),4)</f>
        <v>7.2599999999999998E-2</v>
      </c>
      <c r="U40" s="45"/>
    </row>
    <row r="41" spans="1:22" ht="16.5" thickTop="1" x14ac:dyDescent="0.25">
      <c r="J41" s="29"/>
      <c r="K41" s="29"/>
      <c r="L41" s="58"/>
      <c r="M41" s="29"/>
      <c r="N41" s="29"/>
      <c r="O41" s="29"/>
      <c r="R41" s="47"/>
    </row>
    <row r="42" spans="1:22" ht="18" x14ac:dyDescent="0.4">
      <c r="B42" s="59" t="s">
        <v>47</v>
      </c>
      <c r="C42" s="59"/>
      <c r="D42" s="60"/>
      <c r="E42" s="60"/>
      <c r="F42" s="59"/>
      <c r="G42" s="59"/>
      <c r="H42" s="60"/>
      <c r="I42" s="60"/>
      <c r="J42" s="60"/>
      <c r="K42" s="60"/>
      <c r="L42" s="59"/>
      <c r="M42" s="59"/>
      <c r="N42" s="59"/>
      <c r="O42" s="59"/>
      <c r="P42" s="59"/>
      <c r="Q42" s="59"/>
      <c r="R42" s="26">
        <f>R34+R36</f>
        <v>1.5599999999999999E-2</v>
      </c>
    </row>
    <row r="43" spans="1:22" ht="18" x14ac:dyDescent="0.4">
      <c r="B43" s="59"/>
      <c r="C43" s="59"/>
      <c r="D43" s="60"/>
      <c r="E43" s="60"/>
      <c r="F43" s="59"/>
      <c r="G43" s="59"/>
      <c r="H43" s="60"/>
      <c r="I43" s="60"/>
      <c r="J43" s="60"/>
      <c r="K43" s="60"/>
      <c r="L43" s="59"/>
      <c r="M43" s="59"/>
      <c r="N43" s="59"/>
      <c r="O43" s="59"/>
      <c r="P43" s="59"/>
      <c r="Q43" s="59"/>
      <c r="R43" s="59"/>
    </row>
    <row r="44" spans="1:22" ht="18" x14ac:dyDescent="0.4">
      <c r="B44" s="59" t="s">
        <v>48</v>
      </c>
      <c r="C44" s="59"/>
      <c r="D44" s="60"/>
      <c r="E44" s="60"/>
      <c r="F44" s="59"/>
      <c r="G44" s="59"/>
      <c r="H44" s="60"/>
      <c r="I44" s="60"/>
      <c r="J44" s="60"/>
      <c r="K44" s="60"/>
      <c r="L44" s="59"/>
      <c r="M44" s="59"/>
      <c r="N44" s="59"/>
      <c r="O44" s="59"/>
      <c r="P44" s="59"/>
      <c r="Q44" s="59"/>
      <c r="R44" s="61">
        <v>0.38900000000000001</v>
      </c>
    </row>
    <row r="45" spans="1:22" x14ac:dyDescent="0.25">
      <c r="H45" s="62"/>
      <c r="J45" s="62"/>
      <c r="R45" s="47"/>
    </row>
    <row r="46" spans="1:22" ht="16.5" thickBot="1" x14ac:dyDescent="0.3">
      <c r="A46" s="21" t="s">
        <v>49</v>
      </c>
      <c r="B46" s="2" t="s">
        <v>50</v>
      </c>
      <c r="R46" s="63">
        <f>ROUND(R40+(R40-R36-R34)*(R44/(1-R44)),4)</f>
        <v>0.1089</v>
      </c>
    </row>
    <row r="47" spans="1:22" ht="16.5" thickTop="1" x14ac:dyDescent="0.25">
      <c r="R47" s="29"/>
    </row>
    <row r="48" spans="1:22" x14ac:dyDescent="0.25">
      <c r="A48" s="3" t="s">
        <v>27</v>
      </c>
      <c r="B48" s="3" t="s">
        <v>51</v>
      </c>
    </row>
    <row r="52" spans="12:16" x14ac:dyDescent="0.25">
      <c r="L52" s="64"/>
      <c r="N52" s="65"/>
      <c r="P52" s="66"/>
    </row>
    <row r="53" spans="12:16" x14ac:dyDescent="0.25">
      <c r="L53" s="64"/>
      <c r="N53" s="65"/>
    </row>
  </sheetData>
  <printOptions horizontalCentered="1" gridLinesSet="0"/>
  <pageMargins left="0.32" right="0.33" top="0.75" bottom="0.5" header="0.5" footer="0.5"/>
  <pageSetup scale="62" orientation="landscape" horizontalDpi="300" verticalDpi="300" r:id="rId1"/>
  <headerFooter>
    <oddFooter>&amp;R&amp;"Times New Roman,Regular"&amp;12Attachment to Response to KPSC -1 Question No. 6a
Page &amp;P of &amp;N
Hornung</oddFooter>
  </headerFooter>
  <ignoredErrors>
    <ignoredError sqref="A15:A46" numberStoredAsText="1"/>
    <ignoredError sqref="C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DSM</vt:lpstr>
      <vt:lpstr>DSM!Print_Area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Couch, Kelly</dc:creator>
  <cp:lastModifiedBy>Lovekamp, Rick</cp:lastModifiedBy>
  <cp:lastPrinted>2014-03-03T13:56:46Z</cp:lastPrinted>
  <dcterms:created xsi:type="dcterms:W3CDTF">2014-02-27T15:11:07Z</dcterms:created>
  <dcterms:modified xsi:type="dcterms:W3CDTF">2014-03-03T13:57:59Z</dcterms:modified>
</cp:coreProperties>
</file>