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10485"/>
  </bookViews>
  <sheets>
    <sheet name="KPSC 1-5" sheetId="3" r:id="rId1"/>
  </sheets>
  <calcPr calcId="145621"/>
</workbook>
</file>

<file path=xl/calcChain.xml><?xml version="1.0" encoding="utf-8"?>
<calcChain xmlns="http://schemas.openxmlformats.org/spreadsheetml/2006/main">
  <c r="D62" i="3" l="1"/>
  <c r="E62" i="3"/>
  <c r="F62" i="3"/>
  <c r="C78" i="3" l="1"/>
  <c r="E79" i="3"/>
  <c r="E78" i="3"/>
  <c r="E68" i="3"/>
  <c r="E73" i="3"/>
  <c r="E74" i="3"/>
  <c r="E75" i="3"/>
  <c r="E72" i="3"/>
  <c r="C75" i="3"/>
  <c r="C74" i="3"/>
  <c r="C73" i="3"/>
  <c r="C72" i="3"/>
  <c r="C68" i="3"/>
  <c r="M21" i="3"/>
  <c r="N21" i="3" s="1"/>
  <c r="S1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6" i="3"/>
  <c r="P22" i="3"/>
  <c r="J42" i="3"/>
  <c r="I42" i="3"/>
  <c r="H42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K6" i="3"/>
  <c r="J6" i="3"/>
  <c r="I6" i="3"/>
  <c r="E57" i="3" l="1"/>
  <c r="I57" i="3"/>
  <c r="F57" i="3"/>
  <c r="J57" i="3"/>
  <c r="G57" i="3"/>
  <c r="K57" i="3"/>
  <c r="L57" i="3"/>
  <c r="C57" i="3"/>
  <c r="H57" i="3"/>
  <c r="D57" i="3"/>
  <c r="Q22" i="3"/>
  <c r="S21" i="3"/>
  <c r="M20" i="3"/>
  <c r="N20" i="3" s="1"/>
  <c r="S20" i="3" s="1"/>
  <c r="M18" i="3"/>
  <c r="N18" i="3" s="1"/>
  <c r="S18" i="3" s="1"/>
  <c r="M16" i="3"/>
  <c r="N16" i="3" s="1"/>
  <c r="M14" i="3"/>
  <c r="N14" i="3" s="1"/>
  <c r="S14" i="3" s="1"/>
  <c r="M12" i="3"/>
  <c r="N12" i="3" s="1"/>
  <c r="S12" i="3" s="1"/>
  <c r="M11" i="3"/>
  <c r="N11" i="3" s="1"/>
  <c r="S11" i="3" s="1"/>
  <c r="M9" i="3"/>
  <c r="N9" i="3" s="1"/>
  <c r="S9" i="3" s="1"/>
  <c r="M7" i="3"/>
  <c r="N7" i="3" s="1"/>
  <c r="S7" i="3" s="1"/>
  <c r="M6" i="3"/>
  <c r="N6" i="3" s="1"/>
  <c r="S6" i="3" s="1"/>
  <c r="M19" i="3"/>
  <c r="N19" i="3" s="1"/>
  <c r="S19" i="3" s="1"/>
  <c r="M15" i="3"/>
  <c r="N15" i="3" s="1"/>
  <c r="S15" i="3" s="1"/>
  <c r="M8" i="3"/>
  <c r="N8" i="3" s="1"/>
  <c r="S8" i="3" s="1"/>
  <c r="M17" i="3"/>
  <c r="N17" i="3" s="1"/>
  <c r="S17" i="3" s="1"/>
  <c r="M13" i="3"/>
  <c r="N13" i="3" s="1"/>
  <c r="S13" i="3" s="1"/>
  <c r="M10" i="3"/>
  <c r="N10" i="3" s="1"/>
  <c r="S10" i="3" s="1"/>
  <c r="M57" i="3" l="1"/>
  <c r="E49" i="3"/>
  <c r="I49" i="3"/>
  <c r="F49" i="3"/>
  <c r="J49" i="3"/>
  <c r="G49" i="3"/>
  <c r="K49" i="3"/>
  <c r="L49" i="3"/>
  <c r="C49" i="3"/>
  <c r="D49" i="3"/>
  <c r="H49" i="3"/>
  <c r="F48" i="3"/>
  <c r="J48" i="3"/>
  <c r="G48" i="3"/>
  <c r="K48" i="3"/>
  <c r="C48" i="3"/>
  <c r="D48" i="3"/>
  <c r="H48" i="3"/>
  <c r="L48" i="3"/>
  <c r="E48" i="3"/>
  <c r="I48" i="3"/>
  <c r="F60" i="3"/>
  <c r="J60" i="3"/>
  <c r="G60" i="3"/>
  <c r="K60" i="3"/>
  <c r="C60" i="3"/>
  <c r="E60" i="3"/>
  <c r="H60" i="3"/>
  <c r="I60" i="3"/>
  <c r="D60" i="3"/>
  <c r="L60" i="3"/>
  <c r="F52" i="3"/>
  <c r="J52" i="3"/>
  <c r="G52" i="3"/>
  <c r="K52" i="3"/>
  <c r="C52" i="3"/>
  <c r="D52" i="3"/>
  <c r="H52" i="3"/>
  <c r="L52" i="3"/>
  <c r="E52" i="3"/>
  <c r="I52" i="3"/>
  <c r="D58" i="3"/>
  <c r="H58" i="3"/>
  <c r="L58" i="3"/>
  <c r="E58" i="3"/>
  <c r="I58" i="3"/>
  <c r="F58" i="3"/>
  <c r="J58" i="3"/>
  <c r="K58" i="3"/>
  <c r="C58" i="3"/>
  <c r="G58" i="3"/>
  <c r="G47" i="3"/>
  <c r="K47" i="3"/>
  <c r="C47" i="3"/>
  <c r="D47" i="3"/>
  <c r="H47" i="3"/>
  <c r="L47" i="3"/>
  <c r="E47" i="3"/>
  <c r="I47" i="3"/>
  <c r="F47" i="3"/>
  <c r="J47" i="3"/>
  <c r="E53" i="3"/>
  <c r="I53" i="3"/>
  <c r="F53" i="3"/>
  <c r="J53" i="3"/>
  <c r="G53" i="3"/>
  <c r="K53" i="3"/>
  <c r="H53" i="3"/>
  <c r="L53" i="3"/>
  <c r="D53" i="3"/>
  <c r="C53" i="3"/>
  <c r="E61" i="3"/>
  <c r="I61" i="3"/>
  <c r="F61" i="3"/>
  <c r="J61" i="3"/>
  <c r="D61" i="3"/>
  <c r="L61" i="3"/>
  <c r="G61" i="3"/>
  <c r="H61" i="3"/>
  <c r="K61" i="3"/>
  <c r="C61" i="3"/>
  <c r="G55" i="3"/>
  <c r="K55" i="3"/>
  <c r="C55" i="3"/>
  <c r="D55" i="3"/>
  <c r="H55" i="3"/>
  <c r="L55" i="3"/>
  <c r="E55" i="3"/>
  <c r="I55" i="3"/>
  <c r="F55" i="3"/>
  <c r="J55" i="3"/>
  <c r="S22" i="3"/>
  <c r="H62" i="3"/>
  <c r="L62" i="3"/>
  <c r="K62" i="3"/>
  <c r="C62" i="3"/>
  <c r="G62" i="3"/>
  <c r="J62" i="3"/>
  <c r="N22" i="3"/>
  <c r="F56" i="3"/>
  <c r="J56" i="3"/>
  <c r="G56" i="3"/>
  <c r="K56" i="3"/>
  <c r="C56" i="3"/>
  <c r="D56" i="3"/>
  <c r="H56" i="3"/>
  <c r="L56" i="3"/>
  <c r="E56" i="3"/>
  <c r="I56" i="3"/>
  <c r="G51" i="3"/>
  <c r="K51" i="3"/>
  <c r="C51" i="3"/>
  <c r="D51" i="3"/>
  <c r="H51" i="3"/>
  <c r="L51" i="3"/>
  <c r="E51" i="3"/>
  <c r="I51" i="3"/>
  <c r="J51" i="3"/>
  <c r="F51" i="3"/>
  <c r="D50" i="3"/>
  <c r="H50" i="3"/>
  <c r="L50" i="3"/>
  <c r="E50" i="3"/>
  <c r="I50" i="3"/>
  <c r="F50" i="3"/>
  <c r="J50" i="3"/>
  <c r="G50" i="3"/>
  <c r="K50" i="3"/>
  <c r="C50" i="3"/>
  <c r="I62" i="3"/>
  <c r="D54" i="3"/>
  <c r="H54" i="3"/>
  <c r="L54" i="3"/>
  <c r="E54" i="3"/>
  <c r="I54" i="3"/>
  <c r="F54" i="3"/>
  <c r="J54" i="3"/>
  <c r="C54" i="3"/>
  <c r="G54" i="3"/>
  <c r="K54" i="3"/>
  <c r="G59" i="3"/>
  <c r="K59" i="3"/>
  <c r="C59" i="3"/>
  <c r="D59" i="3"/>
  <c r="H59" i="3"/>
  <c r="L59" i="3"/>
  <c r="E59" i="3"/>
  <c r="I59" i="3"/>
  <c r="F59" i="3"/>
  <c r="J59" i="3"/>
  <c r="M49" i="3" l="1"/>
  <c r="M59" i="3"/>
  <c r="M56" i="3"/>
  <c r="M61" i="3"/>
  <c r="J63" i="3"/>
  <c r="L63" i="3"/>
  <c r="K63" i="3"/>
  <c r="M54" i="3"/>
  <c r="M62" i="3"/>
  <c r="M55" i="3"/>
  <c r="F63" i="3"/>
  <c r="C71" i="3" s="1"/>
  <c r="H63" i="3"/>
  <c r="G63" i="3"/>
  <c r="M52" i="3"/>
  <c r="M48" i="3"/>
  <c r="M50" i="3"/>
  <c r="M53" i="3"/>
  <c r="I63" i="3"/>
  <c r="D63" i="3"/>
  <c r="C69" i="3" s="1"/>
  <c r="E69" i="3" s="1"/>
  <c r="M51" i="3"/>
  <c r="E63" i="3"/>
  <c r="C70" i="3" s="1"/>
  <c r="M47" i="3"/>
  <c r="C63" i="3"/>
  <c r="M58" i="3"/>
  <c r="M60" i="3"/>
  <c r="E70" i="3" l="1"/>
  <c r="E71" i="3"/>
  <c r="M63" i="3"/>
  <c r="C80" i="3"/>
</calcChain>
</file>

<file path=xl/sharedStrings.xml><?xml version="1.0" encoding="utf-8"?>
<sst xmlns="http://schemas.openxmlformats.org/spreadsheetml/2006/main" count="137" uniqueCount="65">
  <si>
    <t>Billing</t>
  </si>
  <si>
    <t>Rate</t>
  </si>
  <si>
    <t>Determinants</t>
  </si>
  <si>
    <t>kWh</t>
  </si>
  <si>
    <t>¢/kWh</t>
  </si>
  <si>
    <t>ccf</t>
  </si>
  <si>
    <t>¢/ccf</t>
  </si>
  <si>
    <t>Total</t>
  </si>
  <si>
    <t>Residential Audit</t>
  </si>
  <si>
    <t>Residential WeCare</t>
  </si>
  <si>
    <t>Residential Lighting</t>
  </si>
  <si>
    <t>Residential HVAC</t>
  </si>
  <si>
    <t>Residential Construction</t>
  </si>
  <si>
    <t>Residential Demand</t>
  </si>
  <si>
    <t>Dealer Referral Network</t>
  </si>
  <si>
    <t>Commercial HVAC</t>
  </si>
  <si>
    <t>Commerical Demand</t>
  </si>
  <si>
    <t>Education &amp; Information</t>
  </si>
  <si>
    <t>Development &amp; Administration</t>
  </si>
  <si>
    <t>Residential Incentives</t>
  </si>
  <si>
    <t>KSBA</t>
  </si>
  <si>
    <t>Utility</t>
  </si>
  <si>
    <t>KU</t>
  </si>
  <si>
    <t>Rate Class</t>
  </si>
  <si>
    <t>LGE-RS</t>
  </si>
  <si>
    <t>LGE-GS</t>
  </si>
  <si>
    <t>LGE-CPS</t>
  </si>
  <si>
    <t>LGE-CTOD</t>
  </si>
  <si>
    <t>KU-RS</t>
  </si>
  <si>
    <t>KU-GS</t>
  </si>
  <si>
    <t>KU-AES</t>
  </si>
  <si>
    <t>KU-PS</t>
  </si>
  <si>
    <t>LGE-RGS</t>
  </si>
  <si>
    <t>LGE-CGS</t>
  </si>
  <si>
    <t>Smart Energy Profile</t>
  </si>
  <si>
    <t>LGE-E</t>
  </si>
  <si>
    <t>LGE-G</t>
  </si>
  <si>
    <t>Program to Rate Class - Allocation Matrix</t>
  </si>
  <si>
    <t>Avoided NG Prod</t>
  </si>
  <si>
    <t>Avoided NG Capacity</t>
  </si>
  <si>
    <t>Elec. Prod Decrease</t>
  </si>
  <si>
    <t>Avoided Capacity</t>
  </si>
  <si>
    <t>Program Costs</t>
  </si>
  <si>
    <t>Gas Benefits</t>
  </si>
  <si>
    <t>Electric Benefits</t>
  </si>
  <si>
    <t>Total Costs</t>
  </si>
  <si>
    <t>Commercial Audit/Rebates</t>
  </si>
  <si>
    <t>Frig Removal</t>
  </si>
  <si>
    <t>15% NRB</t>
  </si>
  <si>
    <t>Net Resource Benefits (NRB)</t>
  </si>
  <si>
    <t>Utility+Participant</t>
  </si>
  <si>
    <t>Program Budgets</t>
  </si>
  <si>
    <t>5% Program Budgets (PB)</t>
  </si>
  <si>
    <t>Lesser 15% NBR - 5%PB</t>
  </si>
  <si>
    <t>per tariff - 5%</t>
  </si>
  <si>
    <t>DCCR</t>
  </si>
  <si>
    <t>Total Incentive</t>
  </si>
  <si>
    <t>LGE-CGS*</t>
  </si>
  <si>
    <t>*No incentive related to increased gas usage</t>
  </si>
  <si>
    <t>Program to Rate Class - Allocation Matrix - ($,000)</t>
  </si>
  <si>
    <t>2015 Program Benefits - DSMore - ($,000)</t>
  </si>
  <si>
    <t>$$</t>
  </si>
  <si>
    <t>Incentive Rate Calculation</t>
  </si>
  <si>
    <t>DSM - INCENTIVE CALCULATION</t>
  </si>
  <si>
    <t>Incentive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</si>
</sst>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4" fillId="2" borderId="0" xfId="0" applyFont="1" applyFill="1"/>
    <xf numFmtId="0" fontId="5" fillId="2" borderId="2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164" fontId="4" fillId="2" borderId="0" xfId="1" applyNumberFormat="1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10" fontId="4" fillId="2" borderId="0" xfId="0" applyNumberFormat="1" applyFont="1" applyFill="1" applyBorder="1"/>
    <xf numFmtId="10" fontId="4" fillId="2" borderId="6" xfId="0" applyNumberFormat="1" applyFont="1" applyFill="1" applyBorder="1"/>
    <xf numFmtId="10" fontId="4" fillId="2" borderId="1" xfId="0" applyNumberFormat="1" applyFont="1" applyFill="1" applyBorder="1"/>
    <xf numFmtId="0" fontId="4" fillId="2" borderId="8" xfId="0" applyFont="1" applyFill="1" applyBorder="1"/>
    <xf numFmtId="10" fontId="4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7" fillId="2" borderId="0" xfId="3" applyFont="1" applyFill="1" applyBorder="1" applyAlignment="1">
      <alignment vertical="center"/>
    </xf>
    <xf numFmtId="6" fontId="4" fillId="2" borderId="0" xfId="0" applyNumberFormat="1" applyFont="1" applyFill="1"/>
    <xf numFmtId="0" fontId="3" fillId="2" borderId="2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4" fillId="2" borderId="0" xfId="0" applyFont="1" applyFill="1" applyBorder="1" applyAlignment="1">
      <alignment horizontal="right"/>
    </xf>
    <xf numFmtId="6" fontId="4" fillId="2" borderId="0" xfId="0" applyNumberFormat="1" applyFont="1" applyFill="1" applyBorder="1"/>
    <xf numFmtId="0" fontId="2" fillId="2" borderId="7" xfId="0" applyFont="1" applyFill="1" applyBorder="1"/>
    <xf numFmtId="6" fontId="2" fillId="2" borderId="0" xfId="0" applyNumberFormat="1" applyFont="1" applyFill="1"/>
    <xf numFmtId="10" fontId="2" fillId="2" borderId="0" xfId="0" applyNumberFormat="1" applyFont="1" applyFill="1"/>
    <xf numFmtId="0" fontId="7" fillId="2" borderId="1" xfId="3" applyFont="1" applyFill="1" applyBorder="1" applyAlignment="1">
      <alignment vertical="center"/>
    </xf>
    <xf numFmtId="10" fontId="4" fillId="2" borderId="8" xfId="0" applyNumberFormat="1" applyFont="1" applyFill="1" applyBorder="1"/>
    <xf numFmtId="0" fontId="4" fillId="2" borderId="6" xfId="0" applyFont="1" applyFill="1" applyBorder="1" applyAlignment="1">
      <alignment horizontal="right"/>
    </xf>
    <xf numFmtId="6" fontId="4" fillId="2" borderId="6" xfId="0" applyNumberFormat="1" applyFont="1" applyFill="1" applyBorder="1"/>
    <xf numFmtId="6" fontId="4" fillId="2" borderId="1" xfId="0" applyNumberFormat="1" applyFont="1" applyFill="1" applyBorder="1"/>
    <xf numFmtId="6" fontId="4" fillId="2" borderId="8" xfId="0" applyNumberFormat="1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4" fillId="2" borderId="6" xfId="0" applyNumberFormat="1" applyFont="1" applyFill="1" applyBorder="1"/>
    <xf numFmtId="165" fontId="4" fillId="2" borderId="8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4" fillId="3" borderId="3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7" fillId="3" borderId="0" xfId="3" applyFont="1" applyFill="1" applyBorder="1" applyAlignment="1">
      <alignment vertical="center"/>
    </xf>
    <xf numFmtId="38" fontId="4" fillId="3" borderId="0" xfId="0" applyNumberFormat="1" applyFont="1" applyFill="1" applyBorder="1"/>
    <xf numFmtId="6" fontId="4" fillId="3" borderId="0" xfId="2" applyNumberFormat="1" applyFont="1" applyFill="1" applyBorder="1"/>
    <xf numFmtId="6" fontId="4" fillId="3" borderId="0" xfId="0" applyNumberFormat="1" applyFont="1" applyFill="1" applyBorder="1"/>
    <xf numFmtId="6" fontId="2" fillId="3" borderId="0" xfId="0" applyNumberFormat="1" applyFont="1" applyFill="1" applyBorder="1"/>
    <xf numFmtId="6" fontId="4" fillId="3" borderId="1" xfId="0" applyNumberFormat="1" applyFont="1" applyFill="1" applyBorder="1"/>
    <xf numFmtId="6" fontId="2" fillId="3" borderId="1" xfId="0" applyNumberFormat="1" applyFont="1" applyFill="1" applyBorder="1"/>
    <xf numFmtId="0" fontId="2" fillId="3" borderId="7" xfId="0" applyFont="1" applyFill="1" applyBorder="1"/>
    <xf numFmtId="0" fontId="4" fillId="3" borderId="1" xfId="0" applyFont="1" applyFill="1" applyBorder="1"/>
    <xf numFmtId="0" fontId="3" fillId="4" borderId="3" xfId="0" applyFont="1" applyFill="1" applyBorder="1"/>
    <xf numFmtId="0" fontId="2" fillId="4" borderId="3" xfId="0" applyFont="1" applyFill="1" applyBorder="1"/>
    <xf numFmtId="0" fontId="4" fillId="4" borderId="0" xfId="0" applyFont="1" applyFill="1" applyBorder="1" applyAlignment="1">
      <alignment horizontal="right"/>
    </xf>
    <xf numFmtId="0" fontId="2" fillId="4" borderId="0" xfId="0" applyFont="1" applyFill="1" applyBorder="1"/>
    <xf numFmtId="6" fontId="2" fillId="4" borderId="0" xfId="0" applyNumberFormat="1" applyFont="1" applyFill="1" applyBorder="1"/>
    <xf numFmtId="6" fontId="2" fillId="4" borderId="1" xfId="0" applyNumberFormat="1" applyFont="1" applyFill="1" applyBorder="1"/>
    <xf numFmtId="0" fontId="2" fillId="4" borderId="1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0" fontId="4" fillId="5" borderId="0" xfId="0" applyFont="1" applyFill="1" applyBorder="1" applyAlignment="1">
      <alignment horizontal="right"/>
    </xf>
    <xf numFmtId="0" fontId="2" fillId="5" borderId="6" xfId="0" applyFont="1" applyFill="1" applyBorder="1"/>
    <xf numFmtId="6" fontId="2" fillId="5" borderId="0" xfId="0" applyNumberFormat="1" applyFont="1" applyFill="1" applyBorder="1"/>
    <xf numFmtId="6" fontId="2" fillId="5" borderId="1" xfId="0" applyNumberFormat="1" applyFont="1" applyFill="1" applyBorder="1"/>
    <xf numFmtId="0" fontId="2" fillId="5" borderId="8" xfId="0" applyFont="1" applyFill="1" applyBorder="1"/>
  </cellXfs>
  <cellStyles count="4">
    <cellStyle name="Comma" xfId="1" builtinId="3"/>
    <cellStyle name="Currency" xfId="2" builtinId="4"/>
    <cellStyle name="Normal" xfId="0" builtinId="0"/>
    <cellStyle name="Normal_EE Balancing Adjustment - FEB09" xfId="3"/>
  </cellStyles>
  <dxfs count="0"/>
  <tableStyles count="0" defaultTableStyle="TableStyleMedium2" defaultPivotStyle="PivotStyleLight16"/>
  <colors>
    <mruColors>
      <color rgb="FFCCEC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1"/>
  <sheetViews>
    <sheetView tabSelected="1" zoomScale="85" zoomScaleNormal="85" workbookViewId="0"/>
  </sheetViews>
  <sheetFormatPr defaultRowHeight="15" x14ac:dyDescent="0.25"/>
  <cols>
    <col min="1" max="1" width="2.7109375" style="19" customWidth="1"/>
    <col min="2" max="2" width="26.42578125" style="1" bestFit="1" customWidth="1"/>
    <col min="3" max="3" width="15" style="1" bestFit="1" customWidth="1"/>
    <col min="4" max="4" width="18.28515625" style="1" bestFit="1" customWidth="1"/>
    <col min="5" max="5" width="16.7109375" style="1" bestFit="1" customWidth="1"/>
    <col min="6" max="6" width="15.140625" style="1" bestFit="1" customWidth="1"/>
    <col min="7" max="7" width="16.28515625" style="1" bestFit="1" customWidth="1"/>
    <col min="8" max="8" width="7.140625" style="1" bestFit="1" customWidth="1"/>
    <col min="9" max="9" width="11.28515625" style="1" bestFit="1" customWidth="1"/>
    <col min="10" max="10" width="14.42578125" style="1" bestFit="1" customWidth="1"/>
    <col min="11" max="11" width="12.85546875" style="1" bestFit="1" customWidth="1"/>
    <col min="12" max="12" width="8.5703125" style="1" bestFit="1" customWidth="1"/>
    <col min="13" max="13" width="24.28515625" style="1" customWidth="1"/>
    <col min="14" max="14" width="8.85546875" style="19" bestFit="1" customWidth="1"/>
    <col min="15" max="15" width="3.140625" style="19" customWidth="1"/>
    <col min="16" max="16" width="15.7109375" style="19" bestFit="1" customWidth="1"/>
    <col min="17" max="17" width="22" style="19" bestFit="1" customWidth="1"/>
    <col min="18" max="18" width="3.5703125" style="19" customWidth="1"/>
    <col min="19" max="19" width="21.140625" style="19" bestFit="1" customWidth="1"/>
    <col min="20" max="20" width="13.28515625" style="19" bestFit="1" customWidth="1"/>
    <col min="21" max="16384" width="9.140625" style="19"/>
  </cols>
  <sheetData>
    <row r="2" spans="1:20" x14ac:dyDescent="0.25">
      <c r="A2" s="41" t="s">
        <v>63</v>
      </c>
    </row>
    <row r="4" spans="1:20" x14ac:dyDescent="0.25">
      <c r="A4" s="42" t="s">
        <v>60</v>
      </c>
      <c r="B4" s="43"/>
      <c r="C4" s="43"/>
      <c r="D4" s="43"/>
      <c r="E4" s="43"/>
      <c r="F4" s="43"/>
      <c r="G4" s="65" t="s">
        <v>50</v>
      </c>
      <c r="H4" s="43"/>
      <c r="I4" s="43"/>
      <c r="J4" s="43"/>
      <c r="K4" s="43"/>
      <c r="L4" s="43"/>
      <c r="M4" s="43"/>
      <c r="N4" s="44"/>
      <c r="O4" s="58"/>
      <c r="P4" s="57" t="s">
        <v>64</v>
      </c>
      <c r="Q4" s="58"/>
      <c r="R4" s="58"/>
      <c r="S4" s="66"/>
      <c r="T4" s="67"/>
    </row>
    <row r="5" spans="1:20" x14ac:dyDescent="0.25">
      <c r="A5" s="45"/>
      <c r="B5" s="46"/>
      <c r="C5" s="64" t="s">
        <v>38</v>
      </c>
      <c r="D5" s="64" t="s">
        <v>39</v>
      </c>
      <c r="E5" s="64" t="s">
        <v>40</v>
      </c>
      <c r="F5" s="64" t="s">
        <v>41</v>
      </c>
      <c r="G5" s="64" t="s">
        <v>42</v>
      </c>
      <c r="H5" s="64"/>
      <c r="I5" s="64" t="s">
        <v>43</v>
      </c>
      <c r="J5" s="64" t="s">
        <v>44</v>
      </c>
      <c r="K5" s="64" t="s">
        <v>45</v>
      </c>
      <c r="L5" s="47"/>
      <c r="M5" s="47" t="s">
        <v>49</v>
      </c>
      <c r="N5" s="47" t="s">
        <v>48</v>
      </c>
      <c r="O5" s="60"/>
      <c r="P5" s="59" t="s">
        <v>51</v>
      </c>
      <c r="Q5" s="59" t="s">
        <v>52</v>
      </c>
      <c r="R5" s="60"/>
      <c r="S5" s="68" t="s">
        <v>53</v>
      </c>
      <c r="T5" s="69"/>
    </row>
    <row r="6" spans="1:20" x14ac:dyDescent="0.25">
      <c r="A6" s="45"/>
      <c r="B6" s="48" t="s">
        <v>8</v>
      </c>
      <c r="C6" s="49">
        <v>1338.8297453605715</v>
      </c>
      <c r="D6" s="49">
        <v>0</v>
      </c>
      <c r="E6" s="49">
        <v>2954.0889539012896</v>
      </c>
      <c r="F6" s="49">
        <v>1383.6550658862318</v>
      </c>
      <c r="G6" s="49">
        <v>-3277.5927965450742</v>
      </c>
      <c r="H6" s="49"/>
      <c r="I6" s="50">
        <f>SUM(C6:D6)</f>
        <v>1338.8297453605715</v>
      </c>
      <c r="J6" s="50">
        <f>SUM(E6:F6)</f>
        <v>4337.7440197875212</v>
      </c>
      <c r="K6" s="50">
        <f>G6</f>
        <v>-3277.5927965450742</v>
      </c>
      <c r="L6" s="51"/>
      <c r="M6" s="51">
        <f>SUM(I6:K6)</f>
        <v>2398.980968603018</v>
      </c>
      <c r="N6" s="52">
        <f>M6*0.15</f>
        <v>359.84714529045272</v>
      </c>
      <c r="O6" s="60"/>
      <c r="P6" s="61">
        <v>2255.0927999999999</v>
      </c>
      <c r="Q6" s="61">
        <f>P6*0.05</f>
        <v>112.75463999999999</v>
      </c>
      <c r="R6" s="60"/>
      <c r="S6" s="70">
        <f>MIN(Q6,N6)</f>
        <v>112.75463999999999</v>
      </c>
      <c r="T6" s="69"/>
    </row>
    <row r="7" spans="1:20" x14ac:dyDescent="0.25">
      <c r="A7" s="45"/>
      <c r="B7" s="48" t="s">
        <v>9</v>
      </c>
      <c r="C7" s="49">
        <v>6025.0562714793123</v>
      </c>
      <c r="D7" s="49">
        <v>0</v>
      </c>
      <c r="E7" s="49">
        <v>5253.2700841247006</v>
      </c>
      <c r="F7" s="49">
        <v>873.828033440186</v>
      </c>
      <c r="G7" s="49">
        <v>-4946.7766047354162</v>
      </c>
      <c r="H7" s="49"/>
      <c r="I7" s="50">
        <f t="shared" ref="I7:I20" si="0">SUM(C7:D7)</f>
        <v>6025.0562714793123</v>
      </c>
      <c r="J7" s="50">
        <f t="shared" ref="J7:J20" si="1">SUM(E7:F7)</f>
        <v>6127.0981175648867</v>
      </c>
      <c r="K7" s="50">
        <f t="shared" ref="K7:K20" si="2">G7</f>
        <v>-4946.7766047354162</v>
      </c>
      <c r="L7" s="51"/>
      <c r="M7" s="51">
        <f t="shared" ref="M7:M21" si="3">SUM(I7:K7)</f>
        <v>7205.3777843087828</v>
      </c>
      <c r="N7" s="52">
        <f t="shared" ref="N7:N21" si="4">M7*0.15</f>
        <v>1080.8066676463175</v>
      </c>
      <c r="O7" s="60"/>
      <c r="P7" s="61">
        <v>4946.7765999999992</v>
      </c>
      <c r="Q7" s="61">
        <f t="shared" ref="Q7:Q21" si="5">P7*0.05</f>
        <v>247.33882999999997</v>
      </c>
      <c r="R7" s="60"/>
      <c r="S7" s="70">
        <f t="shared" ref="S7:S21" si="6">MIN(Q7,N7)</f>
        <v>247.33882999999997</v>
      </c>
      <c r="T7" s="69"/>
    </row>
    <row r="8" spans="1:20" x14ac:dyDescent="0.25">
      <c r="A8" s="45"/>
      <c r="B8" s="48" t="s">
        <v>10</v>
      </c>
      <c r="C8" s="49"/>
      <c r="D8" s="49"/>
      <c r="E8" s="49"/>
      <c r="F8" s="49"/>
      <c r="G8" s="49"/>
      <c r="H8" s="49"/>
      <c r="I8" s="50">
        <f t="shared" si="0"/>
        <v>0</v>
      </c>
      <c r="J8" s="50">
        <f t="shared" si="1"/>
        <v>0</v>
      </c>
      <c r="K8" s="50">
        <f t="shared" si="2"/>
        <v>0</v>
      </c>
      <c r="L8" s="51"/>
      <c r="M8" s="51">
        <f t="shared" si="3"/>
        <v>0</v>
      </c>
      <c r="N8" s="52">
        <f t="shared" si="4"/>
        <v>0</v>
      </c>
      <c r="O8" s="60"/>
      <c r="P8" s="61">
        <v>0</v>
      </c>
      <c r="Q8" s="61">
        <f t="shared" si="5"/>
        <v>0</v>
      </c>
      <c r="R8" s="60"/>
      <c r="S8" s="70">
        <f t="shared" si="6"/>
        <v>0</v>
      </c>
      <c r="T8" s="69"/>
    </row>
    <row r="9" spans="1:20" x14ac:dyDescent="0.25">
      <c r="A9" s="45"/>
      <c r="B9" s="48" t="s">
        <v>11</v>
      </c>
      <c r="C9" s="49"/>
      <c r="D9" s="49"/>
      <c r="E9" s="49"/>
      <c r="F9" s="49"/>
      <c r="G9" s="49"/>
      <c r="H9" s="49"/>
      <c r="I9" s="50">
        <f t="shared" si="0"/>
        <v>0</v>
      </c>
      <c r="J9" s="50">
        <f t="shared" si="1"/>
        <v>0</v>
      </c>
      <c r="K9" s="50">
        <f t="shared" si="2"/>
        <v>0</v>
      </c>
      <c r="L9" s="51"/>
      <c r="M9" s="51">
        <f t="shared" si="3"/>
        <v>0</v>
      </c>
      <c r="N9" s="52">
        <f t="shared" si="4"/>
        <v>0</v>
      </c>
      <c r="O9" s="60"/>
      <c r="P9" s="61">
        <v>0</v>
      </c>
      <c r="Q9" s="61">
        <f t="shared" si="5"/>
        <v>0</v>
      </c>
      <c r="R9" s="60"/>
      <c r="S9" s="70">
        <f t="shared" si="6"/>
        <v>0</v>
      </c>
      <c r="T9" s="69"/>
    </row>
    <row r="10" spans="1:20" x14ac:dyDescent="0.25">
      <c r="A10" s="45"/>
      <c r="B10" s="48" t="s">
        <v>12</v>
      </c>
      <c r="C10" s="49"/>
      <c r="D10" s="49"/>
      <c r="E10" s="49"/>
      <c r="F10" s="49"/>
      <c r="G10" s="49"/>
      <c r="H10" s="49"/>
      <c r="I10" s="50">
        <f t="shared" si="0"/>
        <v>0</v>
      </c>
      <c r="J10" s="50">
        <f t="shared" si="1"/>
        <v>0</v>
      </c>
      <c r="K10" s="50">
        <f t="shared" si="2"/>
        <v>0</v>
      </c>
      <c r="L10" s="51"/>
      <c r="M10" s="51">
        <f t="shared" si="3"/>
        <v>0</v>
      </c>
      <c r="N10" s="52">
        <f t="shared" si="4"/>
        <v>0</v>
      </c>
      <c r="O10" s="60"/>
      <c r="P10" s="61">
        <v>0</v>
      </c>
      <c r="Q10" s="61">
        <f t="shared" si="5"/>
        <v>0</v>
      </c>
      <c r="R10" s="60"/>
      <c r="S10" s="70">
        <f t="shared" si="6"/>
        <v>0</v>
      </c>
      <c r="T10" s="69"/>
    </row>
    <row r="11" spans="1:20" x14ac:dyDescent="0.25">
      <c r="A11" s="45"/>
      <c r="B11" s="48" t="s">
        <v>13</v>
      </c>
      <c r="C11" s="49"/>
      <c r="D11" s="49"/>
      <c r="E11" s="49"/>
      <c r="F11" s="49"/>
      <c r="G11" s="49"/>
      <c r="H11" s="49"/>
      <c r="I11" s="50">
        <f t="shared" si="0"/>
        <v>0</v>
      </c>
      <c r="J11" s="50">
        <f t="shared" si="1"/>
        <v>0</v>
      </c>
      <c r="K11" s="50">
        <f t="shared" si="2"/>
        <v>0</v>
      </c>
      <c r="L11" s="51"/>
      <c r="M11" s="51">
        <f t="shared" si="3"/>
        <v>0</v>
      </c>
      <c r="N11" s="52">
        <f t="shared" si="4"/>
        <v>0</v>
      </c>
      <c r="O11" s="60"/>
      <c r="P11" s="61">
        <v>0</v>
      </c>
      <c r="Q11" s="61">
        <f t="shared" si="5"/>
        <v>0</v>
      </c>
      <c r="R11" s="60"/>
      <c r="S11" s="70">
        <f t="shared" si="6"/>
        <v>0</v>
      </c>
      <c r="T11" s="69" t="s">
        <v>55</v>
      </c>
    </row>
    <row r="12" spans="1:20" x14ac:dyDescent="0.25">
      <c r="A12" s="45"/>
      <c r="B12" s="48" t="s">
        <v>14</v>
      </c>
      <c r="C12" s="49"/>
      <c r="D12" s="49"/>
      <c r="E12" s="49"/>
      <c r="F12" s="49"/>
      <c r="G12" s="49"/>
      <c r="H12" s="49"/>
      <c r="I12" s="50">
        <f t="shared" si="0"/>
        <v>0</v>
      </c>
      <c r="J12" s="50">
        <f t="shared" si="1"/>
        <v>0</v>
      </c>
      <c r="K12" s="50">
        <f t="shared" si="2"/>
        <v>0</v>
      </c>
      <c r="L12" s="51"/>
      <c r="M12" s="51">
        <f t="shared" si="3"/>
        <v>0</v>
      </c>
      <c r="N12" s="52">
        <f t="shared" si="4"/>
        <v>0</v>
      </c>
      <c r="O12" s="60"/>
      <c r="P12" s="61">
        <v>0</v>
      </c>
      <c r="Q12" s="61">
        <f t="shared" si="5"/>
        <v>0</v>
      </c>
      <c r="R12" s="60"/>
      <c r="S12" s="70">
        <f t="shared" si="6"/>
        <v>0</v>
      </c>
      <c r="T12" s="69"/>
    </row>
    <row r="13" spans="1:20" x14ac:dyDescent="0.25">
      <c r="A13" s="45"/>
      <c r="B13" s="48" t="s">
        <v>46</v>
      </c>
      <c r="C13" s="49">
        <v>102.69875561507197</v>
      </c>
      <c r="D13" s="49">
        <v>0</v>
      </c>
      <c r="E13" s="49">
        <v>30215.721832131163</v>
      </c>
      <c r="F13" s="49">
        <v>22209.612544211646</v>
      </c>
      <c r="G13" s="49">
        <v>-9034.6257913546942</v>
      </c>
      <c r="H13" s="49"/>
      <c r="I13" s="50">
        <f t="shared" si="0"/>
        <v>102.69875561507197</v>
      </c>
      <c r="J13" s="50">
        <f t="shared" si="1"/>
        <v>52425.334376342813</v>
      </c>
      <c r="K13" s="50">
        <f t="shared" si="2"/>
        <v>-9034.6257913546942</v>
      </c>
      <c r="L13" s="51"/>
      <c r="M13" s="51">
        <f t="shared" si="3"/>
        <v>43493.407340603189</v>
      </c>
      <c r="N13" s="52">
        <f t="shared" si="4"/>
        <v>6524.0111010904784</v>
      </c>
      <c r="O13" s="60"/>
      <c r="P13" s="61">
        <v>3338.9152579921779</v>
      </c>
      <c r="Q13" s="61">
        <f t="shared" si="5"/>
        <v>166.94576289960889</v>
      </c>
      <c r="R13" s="60"/>
      <c r="S13" s="70">
        <f t="shared" si="6"/>
        <v>166.94576289960889</v>
      </c>
      <c r="T13" s="69"/>
    </row>
    <row r="14" spans="1:20" x14ac:dyDescent="0.25">
      <c r="A14" s="45"/>
      <c r="B14" s="48" t="s">
        <v>15</v>
      </c>
      <c r="C14" s="49"/>
      <c r="D14" s="49"/>
      <c r="E14" s="49"/>
      <c r="F14" s="49"/>
      <c r="G14" s="49"/>
      <c r="H14" s="49"/>
      <c r="I14" s="50">
        <f t="shared" si="0"/>
        <v>0</v>
      </c>
      <c r="J14" s="50">
        <f t="shared" si="1"/>
        <v>0</v>
      </c>
      <c r="K14" s="50">
        <f t="shared" si="2"/>
        <v>0</v>
      </c>
      <c r="L14" s="51"/>
      <c r="M14" s="51">
        <f t="shared" si="3"/>
        <v>0</v>
      </c>
      <c r="N14" s="52">
        <f t="shared" si="4"/>
        <v>0</v>
      </c>
      <c r="O14" s="60"/>
      <c r="P14" s="61">
        <v>0</v>
      </c>
      <c r="Q14" s="61">
        <f t="shared" si="5"/>
        <v>0</v>
      </c>
      <c r="R14" s="60"/>
      <c r="S14" s="70">
        <f t="shared" si="6"/>
        <v>0</v>
      </c>
      <c r="T14" s="69"/>
    </row>
    <row r="15" spans="1:20" x14ac:dyDescent="0.25">
      <c r="A15" s="45"/>
      <c r="B15" s="48" t="s">
        <v>16</v>
      </c>
      <c r="C15" s="49"/>
      <c r="D15" s="49"/>
      <c r="E15" s="49"/>
      <c r="F15" s="49"/>
      <c r="G15" s="49"/>
      <c r="H15" s="49"/>
      <c r="I15" s="50">
        <f t="shared" si="0"/>
        <v>0</v>
      </c>
      <c r="J15" s="50">
        <f t="shared" si="1"/>
        <v>0</v>
      </c>
      <c r="K15" s="50">
        <f t="shared" si="2"/>
        <v>0</v>
      </c>
      <c r="L15" s="51"/>
      <c r="M15" s="51">
        <f t="shared" si="3"/>
        <v>0</v>
      </c>
      <c r="N15" s="52">
        <f t="shared" si="4"/>
        <v>0</v>
      </c>
      <c r="O15" s="60"/>
      <c r="P15" s="61">
        <v>0</v>
      </c>
      <c r="Q15" s="61">
        <f t="shared" si="5"/>
        <v>0</v>
      </c>
      <c r="R15" s="60"/>
      <c r="S15" s="70">
        <f t="shared" si="6"/>
        <v>0</v>
      </c>
      <c r="T15" s="69" t="s">
        <v>55</v>
      </c>
    </row>
    <row r="16" spans="1:20" x14ac:dyDescent="0.25">
      <c r="A16" s="45"/>
      <c r="B16" s="48" t="s">
        <v>17</v>
      </c>
      <c r="C16" s="49"/>
      <c r="D16" s="49"/>
      <c r="E16" s="49"/>
      <c r="F16" s="49"/>
      <c r="G16" s="49"/>
      <c r="H16" s="49"/>
      <c r="I16" s="50">
        <f t="shared" si="0"/>
        <v>0</v>
      </c>
      <c r="J16" s="50">
        <f t="shared" si="1"/>
        <v>0</v>
      </c>
      <c r="K16" s="50">
        <f t="shared" si="2"/>
        <v>0</v>
      </c>
      <c r="L16" s="51"/>
      <c r="M16" s="51">
        <f t="shared" si="3"/>
        <v>0</v>
      </c>
      <c r="N16" s="52">
        <f t="shared" si="4"/>
        <v>0</v>
      </c>
      <c r="O16" s="60"/>
      <c r="P16" s="61">
        <v>4043.1460000000002</v>
      </c>
      <c r="Q16" s="61">
        <f t="shared" si="5"/>
        <v>202.15730000000002</v>
      </c>
      <c r="R16" s="60"/>
      <c r="S16" s="70">
        <f>Q16</f>
        <v>202.15730000000002</v>
      </c>
      <c r="T16" s="69" t="s">
        <v>54</v>
      </c>
    </row>
    <row r="17" spans="1:20" x14ac:dyDescent="0.25">
      <c r="A17" s="45"/>
      <c r="B17" s="48" t="s">
        <v>18</v>
      </c>
      <c r="C17" s="49"/>
      <c r="D17" s="49"/>
      <c r="E17" s="49"/>
      <c r="F17" s="49"/>
      <c r="G17" s="49"/>
      <c r="H17" s="49"/>
      <c r="I17" s="50">
        <f t="shared" si="0"/>
        <v>0</v>
      </c>
      <c r="J17" s="50">
        <f t="shared" si="1"/>
        <v>0</v>
      </c>
      <c r="K17" s="50">
        <f t="shared" si="2"/>
        <v>0</v>
      </c>
      <c r="L17" s="51"/>
      <c r="M17" s="51">
        <f t="shared" si="3"/>
        <v>0</v>
      </c>
      <c r="N17" s="52">
        <f t="shared" si="4"/>
        <v>0</v>
      </c>
      <c r="O17" s="60"/>
      <c r="P17" s="61">
        <v>1373.24</v>
      </c>
      <c r="Q17" s="61">
        <f t="shared" si="5"/>
        <v>68.662000000000006</v>
      </c>
      <c r="R17" s="60"/>
      <c r="S17" s="70">
        <f t="shared" si="6"/>
        <v>0</v>
      </c>
      <c r="T17" s="69"/>
    </row>
    <row r="18" spans="1:20" x14ac:dyDescent="0.25">
      <c r="A18" s="45"/>
      <c r="B18" s="48" t="s">
        <v>19</v>
      </c>
      <c r="C18" s="49">
        <v>0</v>
      </c>
      <c r="D18" s="49">
        <v>0</v>
      </c>
      <c r="E18" s="49">
        <v>13339.911207585301</v>
      </c>
      <c r="F18" s="49">
        <v>4424.7587948685768</v>
      </c>
      <c r="G18" s="49">
        <v>-10772.273999999999</v>
      </c>
      <c r="H18" s="49"/>
      <c r="I18" s="50">
        <f t="shared" si="0"/>
        <v>0</v>
      </c>
      <c r="J18" s="50">
        <f t="shared" si="1"/>
        <v>17764.670002453877</v>
      </c>
      <c r="K18" s="50">
        <f t="shared" si="2"/>
        <v>-10772.273999999999</v>
      </c>
      <c r="L18" s="51"/>
      <c r="M18" s="51">
        <f t="shared" si="3"/>
        <v>6992.3960024538774</v>
      </c>
      <c r="N18" s="52">
        <f t="shared" si="4"/>
        <v>1048.8594003680817</v>
      </c>
      <c r="O18" s="60"/>
      <c r="P18" s="61">
        <v>4108.2747124999996</v>
      </c>
      <c r="Q18" s="61">
        <f t="shared" si="5"/>
        <v>205.41373562499999</v>
      </c>
      <c r="R18" s="60"/>
      <c r="S18" s="70">
        <f t="shared" si="6"/>
        <v>205.41373562499999</v>
      </c>
      <c r="T18" s="69"/>
    </row>
    <row r="19" spans="1:20" x14ac:dyDescent="0.25">
      <c r="A19" s="45"/>
      <c r="B19" s="48" t="s">
        <v>34</v>
      </c>
      <c r="C19" s="49">
        <v>1225.6222677908841</v>
      </c>
      <c r="D19" s="49">
        <v>0</v>
      </c>
      <c r="E19" s="49">
        <v>5822.2942089858516</v>
      </c>
      <c r="F19" s="49">
        <v>2883.5405766631493</v>
      </c>
      <c r="G19" s="49">
        <v>-3310.567430264</v>
      </c>
      <c r="H19" s="49"/>
      <c r="I19" s="50">
        <f t="shared" si="0"/>
        <v>1225.6222677908841</v>
      </c>
      <c r="J19" s="50">
        <f t="shared" si="1"/>
        <v>8705.834785649</v>
      </c>
      <c r="K19" s="50">
        <f t="shared" si="2"/>
        <v>-3310.567430264</v>
      </c>
      <c r="L19" s="51"/>
      <c r="M19" s="51">
        <f t="shared" si="3"/>
        <v>6620.8896231758845</v>
      </c>
      <c r="N19" s="52">
        <f t="shared" si="4"/>
        <v>993.13344347638258</v>
      </c>
      <c r="O19" s="60"/>
      <c r="P19" s="61">
        <v>3310.5674300000001</v>
      </c>
      <c r="Q19" s="61">
        <f t="shared" si="5"/>
        <v>165.52837150000002</v>
      </c>
      <c r="R19" s="60"/>
      <c r="S19" s="70">
        <f t="shared" si="6"/>
        <v>165.52837150000002</v>
      </c>
      <c r="T19" s="69"/>
    </row>
    <row r="20" spans="1:20" x14ac:dyDescent="0.25">
      <c r="A20" s="45"/>
      <c r="B20" s="48" t="s">
        <v>47</v>
      </c>
      <c r="C20" s="49">
        <v>0</v>
      </c>
      <c r="D20" s="49">
        <v>0</v>
      </c>
      <c r="E20" s="49">
        <v>2975.4180099716441</v>
      </c>
      <c r="F20" s="49">
        <v>775.0590920503131</v>
      </c>
      <c r="G20" s="49">
        <v>-2036.7262364640001</v>
      </c>
      <c r="H20" s="49"/>
      <c r="I20" s="50">
        <f t="shared" si="0"/>
        <v>0</v>
      </c>
      <c r="J20" s="50">
        <f t="shared" si="1"/>
        <v>3750.4771020219573</v>
      </c>
      <c r="K20" s="50">
        <f t="shared" si="2"/>
        <v>-2036.7262364640001</v>
      </c>
      <c r="L20" s="51"/>
      <c r="M20" s="51">
        <f t="shared" si="3"/>
        <v>1713.7508655579572</v>
      </c>
      <c r="N20" s="52">
        <f t="shared" si="4"/>
        <v>257.06262983369356</v>
      </c>
      <c r="O20" s="60"/>
      <c r="P20" s="61">
        <v>2036.72624</v>
      </c>
      <c r="Q20" s="61">
        <f t="shared" si="5"/>
        <v>101.83631200000001</v>
      </c>
      <c r="R20" s="60"/>
      <c r="S20" s="70">
        <f t="shared" si="6"/>
        <v>101.83631200000001</v>
      </c>
      <c r="T20" s="69"/>
    </row>
    <row r="21" spans="1:20" x14ac:dyDescent="0.25">
      <c r="A21" s="45"/>
      <c r="B21" s="48" t="s">
        <v>20</v>
      </c>
      <c r="C21" s="49"/>
      <c r="D21" s="49"/>
      <c r="E21" s="49"/>
      <c r="F21" s="49"/>
      <c r="G21" s="49"/>
      <c r="H21" s="49"/>
      <c r="I21" s="50"/>
      <c r="J21" s="50"/>
      <c r="K21" s="50"/>
      <c r="L21" s="51"/>
      <c r="M21" s="53">
        <f t="shared" si="3"/>
        <v>0</v>
      </c>
      <c r="N21" s="54">
        <f t="shared" si="4"/>
        <v>0</v>
      </c>
      <c r="O21" s="60"/>
      <c r="P21" s="62">
        <v>0</v>
      </c>
      <c r="Q21" s="62">
        <f t="shared" si="5"/>
        <v>0</v>
      </c>
      <c r="R21" s="60"/>
      <c r="S21" s="71">
        <f t="shared" si="6"/>
        <v>0</v>
      </c>
      <c r="T21" s="69"/>
    </row>
    <row r="22" spans="1:20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4">
        <f>SUM(N6:N21)</f>
        <v>10263.720387705407</v>
      </c>
      <c r="O22" s="63"/>
      <c r="P22" s="62">
        <f>SUM(P6:P21)</f>
        <v>25412.739040492175</v>
      </c>
      <c r="Q22" s="62">
        <f>SUM(Q6:Q21)</f>
        <v>1270.6369520246087</v>
      </c>
      <c r="R22" s="63"/>
      <c r="S22" s="71">
        <f>SUM(S6:S21)</f>
        <v>1201.9749520246087</v>
      </c>
      <c r="T22" s="72"/>
    </row>
    <row r="23" spans="1:20" x14ac:dyDescent="0.25">
      <c r="P23" s="24"/>
    </row>
    <row r="24" spans="1:20" x14ac:dyDescent="0.2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9"/>
    </row>
    <row r="25" spans="1:20" x14ac:dyDescent="0.25">
      <c r="A25" s="4"/>
      <c r="B25" s="5" t="s">
        <v>21</v>
      </c>
      <c r="C25" s="5" t="s">
        <v>35</v>
      </c>
      <c r="D25" s="5" t="s">
        <v>35</v>
      </c>
      <c r="E25" s="5" t="s">
        <v>35</v>
      </c>
      <c r="F25" s="5" t="s">
        <v>35</v>
      </c>
      <c r="G25" s="5" t="s">
        <v>22</v>
      </c>
      <c r="H25" s="5" t="s">
        <v>22</v>
      </c>
      <c r="I25" s="5" t="s">
        <v>22</v>
      </c>
      <c r="J25" s="5" t="s">
        <v>22</v>
      </c>
      <c r="K25" s="5" t="s">
        <v>36</v>
      </c>
      <c r="L25" s="7" t="s">
        <v>36</v>
      </c>
    </row>
    <row r="26" spans="1:20" x14ac:dyDescent="0.25">
      <c r="A26" s="4"/>
      <c r="B26" s="5" t="s">
        <v>23</v>
      </c>
      <c r="C26" s="5" t="s">
        <v>24</v>
      </c>
      <c r="D26" s="5" t="s">
        <v>25</v>
      </c>
      <c r="E26" s="5" t="s">
        <v>26</v>
      </c>
      <c r="F26" s="5" t="s">
        <v>27</v>
      </c>
      <c r="G26" s="5" t="s">
        <v>28</v>
      </c>
      <c r="H26" s="5" t="s">
        <v>29</v>
      </c>
      <c r="I26" s="5" t="s">
        <v>30</v>
      </c>
      <c r="J26" s="5" t="s">
        <v>31</v>
      </c>
      <c r="K26" s="5" t="s">
        <v>32</v>
      </c>
      <c r="L26" s="7" t="s">
        <v>33</v>
      </c>
    </row>
    <row r="27" spans="1:20" x14ac:dyDescent="0.25">
      <c r="A27" s="4"/>
      <c r="B27" s="16" t="s">
        <v>8</v>
      </c>
      <c r="C27" s="10">
        <v>0.29399999999999998</v>
      </c>
      <c r="D27" s="10"/>
      <c r="E27" s="10"/>
      <c r="F27" s="10"/>
      <c r="G27" s="10">
        <v>0.5</v>
      </c>
      <c r="H27" s="10"/>
      <c r="I27" s="10"/>
      <c r="J27" s="10"/>
      <c r="K27" s="10">
        <v>0.20599999999999999</v>
      </c>
      <c r="L27" s="11"/>
      <c r="M27" s="14"/>
    </row>
    <row r="28" spans="1:20" x14ac:dyDescent="0.25">
      <c r="A28" s="4"/>
      <c r="B28" s="16" t="s">
        <v>9</v>
      </c>
      <c r="C28" s="10">
        <v>0.193</v>
      </c>
      <c r="D28" s="10"/>
      <c r="E28" s="10"/>
      <c r="F28" s="10"/>
      <c r="G28" s="10">
        <v>0.5</v>
      </c>
      <c r="H28" s="10"/>
      <c r="I28" s="10"/>
      <c r="J28" s="10"/>
      <c r="K28" s="10">
        <v>0.307</v>
      </c>
      <c r="L28" s="11"/>
      <c r="M28" s="14"/>
    </row>
    <row r="29" spans="1:20" x14ac:dyDescent="0.25">
      <c r="A29" s="4"/>
      <c r="B29" s="16" t="s">
        <v>10</v>
      </c>
      <c r="C29" s="10">
        <v>0.5</v>
      </c>
      <c r="D29" s="10"/>
      <c r="E29" s="10"/>
      <c r="F29" s="10"/>
      <c r="G29" s="10">
        <v>0.5</v>
      </c>
      <c r="H29" s="10"/>
      <c r="I29" s="10"/>
      <c r="J29" s="10"/>
      <c r="K29" s="10"/>
      <c r="L29" s="11"/>
      <c r="M29" s="14"/>
    </row>
    <row r="30" spans="1:20" x14ac:dyDescent="0.25">
      <c r="A30" s="4"/>
      <c r="B30" s="16" t="s">
        <v>11</v>
      </c>
      <c r="C30" s="10">
        <v>0.5</v>
      </c>
      <c r="D30" s="10"/>
      <c r="E30" s="10"/>
      <c r="F30" s="10"/>
      <c r="G30" s="10">
        <v>0.5</v>
      </c>
      <c r="H30" s="10"/>
      <c r="I30" s="10"/>
      <c r="J30" s="10"/>
      <c r="K30" s="10"/>
      <c r="L30" s="11"/>
      <c r="M30" s="14"/>
    </row>
    <row r="31" spans="1:20" x14ac:dyDescent="0.25">
      <c r="A31" s="4"/>
      <c r="B31" s="16" t="s">
        <v>12</v>
      </c>
      <c r="C31" s="10">
        <v>0.34899999999999998</v>
      </c>
      <c r="D31" s="10"/>
      <c r="E31" s="10"/>
      <c r="F31" s="10"/>
      <c r="G31" s="10">
        <v>0.5</v>
      </c>
      <c r="H31" s="10"/>
      <c r="I31" s="10"/>
      <c r="J31" s="10"/>
      <c r="K31" s="10">
        <v>0.151</v>
      </c>
      <c r="L31" s="11"/>
      <c r="M31" s="14"/>
    </row>
    <row r="32" spans="1:20" x14ac:dyDescent="0.25">
      <c r="A32" s="4"/>
      <c r="B32" s="16" t="s">
        <v>13</v>
      </c>
      <c r="C32" s="10">
        <v>0.5</v>
      </c>
      <c r="D32" s="10"/>
      <c r="E32" s="10"/>
      <c r="F32" s="10"/>
      <c r="G32" s="10">
        <v>0.5</v>
      </c>
      <c r="H32" s="10"/>
      <c r="I32" s="10"/>
      <c r="J32" s="10"/>
      <c r="K32" s="10"/>
      <c r="L32" s="11"/>
      <c r="M32" s="14"/>
    </row>
    <row r="33" spans="1:14" x14ac:dyDescent="0.25">
      <c r="A33" s="4"/>
      <c r="B33" s="16" t="s">
        <v>14</v>
      </c>
      <c r="C33" s="10">
        <v>0.247</v>
      </c>
      <c r="D33" s="10">
        <v>2E-3</v>
      </c>
      <c r="E33" s="10">
        <v>0</v>
      </c>
      <c r="F33" s="10">
        <v>1.7000000000000001E-2</v>
      </c>
      <c r="G33" s="10">
        <v>0.41299999999999998</v>
      </c>
      <c r="H33" s="10">
        <v>0.08</v>
      </c>
      <c r="I33" s="10">
        <v>1E-3</v>
      </c>
      <c r="J33" s="10">
        <v>6.0000000000000001E-3</v>
      </c>
      <c r="K33" s="10">
        <v>0.20399999999999999</v>
      </c>
      <c r="L33" s="11">
        <v>0.03</v>
      </c>
      <c r="M33" s="14"/>
    </row>
    <row r="34" spans="1:14" x14ac:dyDescent="0.25">
      <c r="A34" s="4"/>
      <c r="B34" s="16" t="s">
        <v>46</v>
      </c>
      <c r="C34" s="10"/>
      <c r="D34" s="10">
        <v>0.27100000000000002</v>
      </c>
      <c r="E34" s="10">
        <v>0.17299999999999999</v>
      </c>
      <c r="F34" s="10">
        <v>5.6000000000000001E-2</v>
      </c>
      <c r="G34" s="10"/>
      <c r="H34" s="10">
        <v>0.26700000000000002</v>
      </c>
      <c r="I34" s="10">
        <v>8.9999999999999993E-3</v>
      </c>
      <c r="J34" s="10">
        <v>0.224</v>
      </c>
      <c r="K34" s="10"/>
      <c r="L34" s="11">
        <v>0</v>
      </c>
      <c r="M34" s="14"/>
      <c r="N34" s="25"/>
    </row>
    <row r="35" spans="1:14" x14ac:dyDescent="0.25">
      <c r="A35" s="4"/>
      <c r="B35" s="16" t="s">
        <v>15</v>
      </c>
      <c r="C35" s="10"/>
      <c r="D35" s="10">
        <v>2.8000000000000001E-2</v>
      </c>
      <c r="E35" s="10">
        <v>2E-3</v>
      </c>
      <c r="F35" s="10"/>
      <c r="G35" s="10"/>
      <c r="H35" s="10">
        <v>0.46200000000000002</v>
      </c>
      <c r="I35" s="10">
        <v>4.0000000000000001E-3</v>
      </c>
      <c r="J35" s="10">
        <v>3.5000000000000003E-2</v>
      </c>
      <c r="K35" s="10"/>
      <c r="L35" s="11">
        <v>0.46899999999999997</v>
      </c>
      <c r="M35" s="14"/>
    </row>
    <row r="36" spans="1:14" x14ac:dyDescent="0.25">
      <c r="A36" s="4"/>
      <c r="B36" s="16" t="s">
        <v>16</v>
      </c>
      <c r="C36" s="10"/>
      <c r="D36" s="10">
        <v>0.374</v>
      </c>
      <c r="E36" s="10">
        <v>1.7999999999999999E-2</v>
      </c>
      <c r="F36" s="10">
        <v>8.0000000000000002E-3</v>
      </c>
      <c r="G36" s="10"/>
      <c r="H36" s="10">
        <v>0.1</v>
      </c>
      <c r="I36" s="10">
        <v>3.6999999999999998E-2</v>
      </c>
      <c r="J36" s="10">
        <v>0.36299999999999999</v>
      </c>
      <c r="K36" s="10"/>
      <c r="L36" s="11">
        <v>0.1</v>
      </c>
      <c r="M36" s="14"/>
    </row>
    <row r="37" spans="1:14" x14ac:dyDescent="0.25">
      <c r="A37" s="4"/>
      <c r="B37" s="16" t="s">
        <v>17</v>
      </c>
      <c r="C37" s="10">
        <v>0.247</v>
      </c>
      <c r="D37" s="10">
        <v>0.03</v>
      </c>
      <c r="E37" s="10">
        <v>2E-3</v>
      </c>
      <c r="F37" s="10">
        <v>0</v>
      </c>
      <c r="G37" s="10">
        <v>0.41299999999999998</v>
      </c>
      <c r="H37" s="10">
        <v>0.08</v>
      </c>
      <c r="I37" s="10">
        <v>1E-3</v>
      </c>
      <c r="J37" s="10">
        <v>6.0000000000000001E-3</v>
      </c>
      <c r="K37" s="10">
        <v>0.20399999999999999</v>
      </c>
      <c r="L37" s="11">
        <v>1.7000000000000001E-2</v>
      </c>
      <c r="M37" s="14"/>
    </row>
    <row r="38" spans="1:14" x14ac:dyDescent="0.25">
      <c r="A38" s="4"/>
      <c r="B38" s="16" t="s">
        <v>18</v>
      </c>
      <c r="C38" s="10">
        <v>0.247</v>
      </c>
      <c r="D38" s="10">
        <v>2E-3</v>
      </c>
      <c r="E38" s="10">
        <v>0</v>
      </c>
      <c r="F38" s="10">
        <v>1.7000000000000001E-2</v>
      </c>
      <c r="G38" s="10">
        <v>0.41299999999999998</v>
      </c>
      <c r="H38" s="10">
        <v>0.08</v>
      </c>
      <c r="I38" s="10">
        <v>1E-3</v>
      </c>
      <c r="J38" s="10">
        <v>6.0000000000000001E-3</v>
      </c>
      <c r="K38" s="10">
        <v>0.20399999999999999</v>
      </c>
      <c r="L38" s="11">
        <v>0.03</v>
      </c>
      <c r="M38" s="14"/>
    </row>
    <row r="39" spans="1:14" x14ac:dyDescent="0.25">
      <c r="A39" s="4"/>
      <c r="B39" s="16" t="s">
        <v>19</v>
      </c>
      <c r="C39" s="10">
        <v>0.5</v>
      </c>
      <c r="D39" s="10"/>
      <c r="E39" s="10"/>
      <c r="F39" s="10"/>
      <c r="G39" s="10">
        <v>0.5</v>
      </c>
      <c r="H39" s="10"/>
      <c r="I39" s="10"/>
      <c r="J39" s="10"/>
      <c r="K39" s="10"/>
      <c r="L39" s="11"/>
      <c r="M39" s="14"/>
    </row>
    <row r="40" spans="1:14" x14ac:dyDescent="0.25">
      <c r="A40" s="20"/>
      <c r="B40" s="16" t="s">
        <v>34</v>
      </c>
      <c r="C40" s="10">
        <v>0.35799999999999998</v>
      </c>
      <c r="D40" s="10"/>
      <c r="E40" s="10"/>
      <c r="F40" s="10"/>
      <c r="G40" s="10">
        <v>0.5</v>
      </c>
      <c r="H40" s="10"/>
      <c r="I40" s="10"/>
      <c r="J40" s="10"/>
      <c r="K40" s="10">
        <v>0.14199999999999999</v>
      </c>
      <c r="L40" s="11"/>
      <c r="M40" s="14"/>
    </row>
    <row r="41" spans="1:14" x14ac:dyDescent="0.25">
      <c r="A41" s="20"/>
      <c r="B41" s="16" t="s">
        <v>47</v>
      </c>
      <c r="C41" s="10">
        <v>0.5</v>
      </c>
      <c r="D41" s="10"/>
      <c r="E41" s="10"/>
      <c r="F41" s="10"/>
      <c r="G41" s="10">
        <v>0.5</v>
      </c>
      <c r="H41" s="10"/>
      <c r="I41" s="10"/>
      <c r="J41" s="10"/>
      <c r="K41" s="10"/>
      <c r="L41" s="11"/>
      <c r="M41" s="14"/>
    </row>
    <row r="42" spans="1:14" x14ac:dyDescent="0.25">
      <c r="A42" s="23"/>
      <c r="B42" s="26" t="s">
        <v>20</v>
      </c>
      <c r="C42" s="12"/>
      <c r="D42" s="12">
        <v>0.16851724137931032</v>
      </c>
      <c r="E42" s="12">
        <v>0.10731724137931034</v>
      </c>
      <c r="F42" s="12">
        <v>3.4510344827586206E-2</v>
      </c>
      <c r="G42" s="12"/>
      <c r="H42" s="12">
        <f>H34*(500/725)*2</f>
        <v>0.36827586206896556</v>
      </c>
      <c r="I42" s="12">
        <f>I34*(500/725)*2</f>
        <v>1.2413793103448275E-2</v>
      </c>
      <c r="J42" s="12">
        <f>J34*(500/725)*2</f>
        <v>0.30896551724137933</v>
      </c>
      <c r="K42" s="12"/>
      <c r="L42" s="27"/>
      <c r="M42" s="14"/>
    </row>
    <row r="44" spans="1:14" x14ac:dyDescent="0.25">
      <c r="A44" s="2" t="s">
        <v>59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/>
    </row>
    <row r="45" spans="1:14" x14ac:dyDescent="0.25">
      <c r="A45" s="4"/>
      <c r="B45" s="5" t="s">
        <v>21</v>
      </c>
      <c r="C45" s="21" t="s">
        <v>35</v>
      </c>
      <c r="D45" s="21" t="s">
        <v>35</v>
      </c>
      <c r="E45" s="21" t="s">
        <v>35</v>
      </c>
      <c r="F45" s="21" t="s">
        <v>35</v>
      </c>
      <c r="G45" s="21" t="s">
        <v>22</v>
      </c>
      <c r="H45" s="21" t="s">
        <v>22</v>
      </c>
      <c r="I45" s="21" t="s">
        <v>22</v>
      </c>
      <c r="J45" s="21" t="s">
        <v>22</v>
      </c>
      <c r="K45" s="21" t="s">
        <v>36</v>
      </c>
      <c r="L45" s="21" t="s">
        <v>36</v>
      </c>
      <c r="M45" s="28"/>
    </row>
    <row r="46" spans="1:14" x14ac:dyDescent="0.25">
      <c r="A46" s="4"/>
      <c r="B46" s="5" t="s">
        <v>23</v>
      </c>
      <c r="C46" s="21" t="s">
        <v>24</v>
      </c>
      <c r="D46" s="21" t="s">
        <v>25</v>
      </c>
      <c r="E46" s="21" t="s">
        <v>26</v>
      </c>
      <c r="F46" s="21" t="s">
        <v>27</v>
      </c>
      <c r="G46" s="21" t="s">
        <v>28</v>
      </c>
      <c r="H46" s="21" t="s">
        <v>29</v>
      </c>
      <c r="I46" s="21" t="s">
        <v>30</v>
      </c>
      <c r="J46" s="21" t="s">
        <v>31</v>
      </c>
      <c r="K46" s="21" t="s">
        <v>32</v>
      </c>
      <c r="L46" s="21" t="s">
        <v>33</v>
      </c>
      <c r="M46" s="28" t="s">
        <v>7</v>
      </c>
    </row>
    <row r="47" spans="1:14" x14ac:dyDescent="0.25">
      <c r="A47" s="4"/>
      <c r="B47" s="16" t="s">
        <v>8</v>
      </c>
      <c r="C47" s="22">
        <f>C27*$S6</f>
        <v>33.14986416</v>
      </c>
      <c r="D47" s="22">
        <f t="shared" ref="D47:L47" si="7">D27*$S6</f>
        <v>0</v>
      </c>
      <c r="E47" s="22">
        <f t="shared" si="7"/>
        <v>0</v>
      </c>
      <c r="F47" s="22">
        <f t="shared" si="7"/>
        <v>0</v>
      </c>
      <c r="G47" s="22">
        <f t="shared" si="7"/>
        <v>56.377319999999997</v>
      </c>
      <c r="H47" s="22">
        <f t="shared" si="7"/>
        <v>0</v>
      </c>
      <c r="I47" s="22">
        <f t="shared" si="7"/>
        <v>0</v>
      </c>
      <c r="J47" s="22">
        <f t="shared" si="7"/>
        <v>0</v>
      </c>
      <c r="K47" s="22">
        <f t="shared" si="7"/>
        <v>23.227455839999998</v>
      </c>
      <c r="L47" s="22">
        <f t="shared" si="7"/>
        <v>0</v>
      </c>
      <c r="M47" s="29">
        <f>SUM(C47:L47)</f>
        <v>112.75463999999999</v>
      </c>
    </row>
    <row r="48" spans="1:14" x14ac:dyDescent="0.25">
      <c r="A48" s="4"/>
      <c r="B48" s="16" t="s">
        <v>9</v>
      </c>
      <c r="C48" s="22">
        <f t="shared" ref="C48:L62" si="8">C28*$S7</f>
        <v>47.736394189999999</v>
      </c>
      <c r="D48" s="22">
        <f t="shared" si="8"/>
        <v>0</v>
      </c>
      <c r="E48" s="22">
        <f t="shared" si="8"/>
        <v>0</v>
      </c>
      <c r="F48" s="22">
        <f t="shared" si="8"/>
        <v>0</v>
      </c>
      <c r="G48" s="22">
        <f t="shared" si="8"/>
        <v>123.66941499999999</v>
      </c>
      <c r="H48" s="22">
        <f t="shared" si="8"/>
        <v>0</v>
      </c>
      <c r="I48" s="22">
        <f t="shared" si="8"/>
        <v>0</v>
      </c>
      <c r="J48" s="22">
        <f t="shared" si="8"/>
        <v>0</v>
      </c>
      <c r="K48" s="22">
        <f t="shared" si="8"/>
        <v>75.933020809999988</v>
      </c>
      <c r="L48" s="22">
        <f t="shared" si="8"/>
        <v>0</v>
      </c>
      <c r="M48" s="29">
        <f t="shared" ref="M48:M62" si="9">SUM(C48:L48)</f>
        <v>247.33882999999997</v>
      </c>
    </row>
    <row r="49" spans="1:13" x14ac:dyDescent="0.25">
      <c r="A49" s="4"/>
      <c r="B49" s="16" t="s">
        <v>10</v>
      </c>
      <c r="C49" s="22">
        <f t="shared" si="8"/>
        <v>0</v>
      </c>
      <c r="D49" s="22">
        <f t="shared" si="8"/>
        <v>0</v>
      </c>
      <c r="E49" s="22">
        <f t="shared" si="8"/>
        <v>0</v>
      </c>
      <c r="F49" s="22">
        <f t="shared" si="8"/>
        <v>0</v>
      </c>
      <c r="G49" s="22">
        <f t="shared" si="8"/>
        <v>0</v>
      </c>
      <c r="H49" s="22">
        <f t="shared" si="8"/>
        <v>0</v>
      </c>
      <c r="I49" s="22">
        <f t="shared" si="8"/>
        <v>0</v>
      </c>
      <c r="J49" s="22">
        <f t="shared" si="8"/>
        <v>0</v>
      </c>
      <c r="K49" s="22">
        <f t="shared" si="8"/>
        <v>0</v>
      </c>
      <c r="L49" s="22">
        <f t="shared" si="8"/>
        <v>0</v>
      </c>
      <c r="M49" s="29">
        <f t="shared" si="9"/>
        <v>0</v>
      </c>
    </row>
    <row r="50" spans="1:13" x14ac:dyDescent="0.25">
      <c r="A50" s="4"/>
      <c r="B50" s="16" t="s">
        <v>11</v>
      </c>
      <c r="C50" s="22">
        <f t="shared" si="8"/>
        <v>0</v>
      </c>
      <c r="D50" s="22">
        <f t="shared" si="8"/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  <c r="I50" s="22">
        <f t="shared" si="8"/>
        <v>0</v>
      </c>
      <c r="J50" s="22">
        <f t="shared" si="8"/>
        <v>0</v>
      </c>
      <c r="K50" s="22">
        <f t="shared" si="8"/>
        <v>0</v>
      </c>
      <c r="L50" s="22">
        <f t="shared" si="8"/>
        <v>0</v>
      </c>
      <c r="M50" s="29">
        <f t="shared" si="9"/>
        <v>0</v>
      </c>
    </row>
    <row r="51" spans="1:13" x14ac:dyDescent="0.25">
      <c r="A51" s="4"/>
      <c r="B51" s="16" t="s">
        <v>12</v>
      </c>
      <c r="C51" s="22">
        <f t="shared" si="8"/>
        <v>0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  <c r="K51" s="22">
        <f t="shared" si="8"/>
        <v>0</v>
      </c>
      <c r="L51" s="22">
        <f t="shared" si="8"/>
        <v>0</v>
      </c>
      <c r="M51" s="29">
        <f t="shared" si="9"/>
        <v>0</v>
      </c>
    </row>
    <row r="52" spans="1:13" x14ac:dyDescent="0.25">
      <c r="A52" s="4"/>
      <c r="B52" s="16" t="s">
        <v>13</v>
      </c>
      <c r="C52" s="22">
        <f t="shared" si="8"/>
        <v>0</v>
      </c>
      <c r="D52" s="22">
        <f t="shared" si="8"/>
        <v>0</v>
      </c>
      <c r="E52" s="22">
        <f t="shared" si="8"/>
        <v>0</v>
      </c>
      <c r="F52" s="22">
        <f t="shared" si="8"/>
        <v>0</v>
      </c>
      <c r="G52" s="22">
        <f t="shared" si="8"/>
        <v>0</v>
      </c>
      <c r="H52" s="22">
        <f t="shared" si="8"/>
        <v>0</v>
      </c>
      <c r="I52" s="22">
        <f t="shared" si="8"/>
        <v>0</v>
      </c>
      <c r="J52" s="22">
        <f t="shared" si="8"/>
        <v>0</v>
      </c>
      <c r="K52" s="22">
        <f t="shared" si="8"/>
        <v>0</v>
      </c>
      <c r="L52" s="22">
        <f t="shared" si="8"/>
        <v>0</v>
      </c>
      <c r="M52" s="29">
        <f t="shared" si="9"/>
        <v>0</v>
      </c>
    </row>
    <row r="53" spans="1:13" x14ac:dyDescent="0.25">
      <c r="A53" s="4"/>
      <c r="B53" s="16" t="s">
        <v>14</v>
      </c>
      <c r="C53" s="22">
        <f t="shared" si="8"/>
        <v>0</v>
      </c>
      <c r="D53" s="22">
        <f t="shared" si="8"/>
        <v>0</v>
      </c>
      <c r="E53" s="22">
        <f t="shared" si="8"/>
        <v>0</v>
      </c>
      <c r="F53" s="22">
        <f t="shared" si="8"/>
        <v>0</v>
      </c>
      <c r="G53" s="22">
        <f t="shared" si="8"/>
        <v>0</v>
      </c>
      <c r="H53" s="22">
        <f t="shared" si="8"/>
        <v>0</v>
      </c>
      <c r="I53" s="22">
        <f t="shared" si="8"/>
        <v>0</v>
      </c>
      <c r="J53" s="22">
        <f t="shared" si="8"/>
        <v>0</v>
      </c>
      <c r="K53" s="22">
        <f t="shared" si="8"/>
        <v>0</v>
      </c>
      <c r="L53" s="22">
        <f t="shared" si="8"/>
        <v>0</v>
      </c>
      <c r="M53" s="29">
        <f t="shared" si="9"/>
        <v>0</v>
      </c>
    </row>
    <row r="54" spans="1:13" x14ac:dyDescent="0.25">
      <c r="A54" s="4"/>
      <c r="B54" s="16" t="s">
        <v>46</v>
      </c>
      <c r="C54" s="22">
        <f t="shared" si="8"/>
        <v>0</v>
      </c>
      <c r="D54" s="22">
        <f t="shared" si="8"/>
        <v>45.242301745794016</v>
      </c>
      <c r="E54" s="22">
        <f t="shared" si="8"/>
        <v>28.881616981632337</v>
      </c>
      <c r="F54" s="22">
        <f t="shared" si="8"/>
        <v>9.3489627223780989</v>
      </c>
      <c r="G54" s="22">
        <f t="shared" si="8"/>
        <v>0</v>
      </c>
      <c r="H54" s="22">
        <f t="shared" si="8"/>
        <v>44.574518694195575</v>
      </c>
      <c r="I54" s="22">
        <f t="shared" si="8"/>
        <v>1.50251186609648</v>
      </c>
      <c r="J54" s="22">
        <f t="shared" si="8"/>
        <v>37.395850889512396</v>
      </c>
      <c r="K54" s="22">
        <f t="shared" si="8"/>
        <v>0</v>
      </c>
      <c r="L54" s="22">
        <f t="shared" si="8"/>
        <v>0</v>
      </c>
      <c r="M54" s="29">
        <f t="shared" si="9"/>
        <v>166.94576289960892</v>
      </c>
    </row>
    <row r="55" spans="1:13" x14ac:dyDescent="0.25">
      <c r="A55" s="4"/>
      <c r="B55" s="16" t="s">
        <v>15</v>
      </c>
      <c r="C55" s="22">
        <f t="shared" si="8"/>
        <v>0</v>
      </c>
      <c r="D55" s="22">
        <f t="shared" si="8"/>
        <v>0</v>
      </c>
      <c r="E55" s="22">
        <f t="shared" si="8"/>
        <v>0</v>
      </c>
      <c r="F55" s="22">
        <f t="shared" si="8"/>
        <v>0</v>
      </c>
      <c r="G55" s="22">
        <f t="shared" si="8"/>
        <v>0</v>
      </c>
      <c r="H55" s="22">
        <f t="shared" si="8"/>
        <v>0</v>
      </c>
      <c r="I55" s="22">
        <f t="shared" si="8"/>
        <v>0</v>
      </c>
      <c r="J55" s="22">
        <f t="shared" si="8"/>
        <v>0</v>
      </c>
      <c r="K55" s="22">
        <f t="shared" si="8"/>
        <v>0</v>
      </c>
      <c r="L55" s="22">
        <f t="shared" si="8"/>
        <v>0</v>
      </c>
      <c r="M55" s="29">
        <f t="shared" si="9"/>
        <v>0</v>
      </c>
    </row>
    <row r="56" spans="1:13" x14ac:dyDescent="0.25">
      <c r="A56" s="4"/>
      <c r="B56" s="16" t="s">
        <v>16</v>
      </c>
      <c r="C56" s="22">
        <f t="shared" si="8"/>
        <v>0</v>
      </c>
      <c r="D56" s="22">
        <f t="shared" si="8"/>
        <v>0</v>
      </c>
      <c r="E56" s="22">
        <f t="shared" si="8"/>
        <v>0</v>
      </c>
      <c r="F56" s="22">
        <f t="shared" si="8"/>
        <v>0</v>
      </c>
      <c r="G56" s="22">
        <f t="shared" si="8"/>
        <v>0</v>
      </c>
      <c r="H56" s="22">
        <f t="shared" si="8"/>
        <v>0</v>
      </c>
      <c r="I56" s="22">
        <f t="shared" si="8"/>
        <v>0</v>
      </c>
      <c r="J56" s="22">
        <f t="shared" si="8"/>
        <v>0</v>
      </c>
      <c r="K56" s="22">
        <f t="shared" si="8"/>
        <v>0</v>
      </c>
      <c r="L56" s="22">
        <f t="shared" si="8"/>
        <v>0</v>
      </c>
      <c r="M56" s="29">
        <f t="shared" si="9"/>
        <v>0</v>
      </c>
    </row>
    <row r="57" spans="1:13" x14ac:dyDescent="0.25">
      <c r="A57" s="4"/>
      <c r="B57" s="16" t="s">
        <v>17</v>
      </c>
      <c r="C57" s="22">
        <f t="shared" si="8"/>
        <v>49.932853100000003</v>
      </c>
      <c r="D57" s="22">
        <f t="shared" si="8"/>
        <v>6.0647190000000002</v>
      </c>
      <c r="E57" s="22">
        <f t="shared" si="8"/>
        <v>0.40431460000000002</v>
      </c>
      <c r="F57" s="22">
        <f t="shared" si="8"/>
        <v>0</v>
      </c>
      <c r="G57" s="22">
        <f t="shared" si="8"/>
        <v>83.490964900000009</v>
      </c>
      <c r="H57" s="22">
        <f t="shared" si="8"/>
        <v>16.172584000000001</v>
      </c>
      <c r="I57" s="22">
        <f t="shared" si="8"/>
        <v>0.20215730000000001</v>
      </c>
      <c r="J57" s="22">
        <f t="shared" si="8"/>
        <v>1.2129438000000001</v>
      </c>
      <c r="K57" s="22">
        <f t="shared" si="8"/>
        <v>41.2400892</v>
      </c>
      <c r="L57" s="22">
        <f t="shared" si="8"/>
        <v>3.4366741000000007</v>
      </c>
      <c r="M57" s="29">
        <f t="shared" si="9"/>
        <v>202.15730000000002</v>
      </c>
    </row>
    <row r="58" spans="1:13" x14ac:dyDescent="0.25">
      <c r="A58" s="4"/>
      <c r="B58" s="16" t="s">
        <v>18</v>
      </c>
      <c r="C58" s="22">
        <f t="shared" si="8"/>
        <v>0</v>
      </c>
      <c r="D58" s="22">
        <f t="shared" si="8"/>
        <v>0</v>
      </c>
      <c r="E58" s="22">
        <f t="shared" si="8"/>
        <v>0</v>
      </c>
      <c r="F58" s="22">
        <f t="shared" si="8"/>
        <v>0</v>
      </c>
      <c r="G58" s="22">
        <f t="shared" si="8"/>
        <v>0</v>
      </c>
      <c r="H58" s="22">
        <f t="shared" si="8"/>
        <v>0</v>
      </c>
      <c r="I58" s="22">
        <f t="shared" si="8"/>
        <v>0</v>
      </c>
      <c r="J58" s="22">
        <f t="shared" si="8"/>
        <v>0</v>
      </c>
      <c r="K58" s="22">
        <f t="shared" si="8"/>
        <v>0</v>
      </c>
      <c r="L58" s="22">
        <f t="shared" si="8"/>
        <v>0</v>
      </c>
      <c r="M58" s="29">
        <f t="shared" si="9"/>
        <v>0</v>
      </c>
    </row>
    <row r="59" spans="1:13" x14ac:dyDescent="0.25">
      <c r="A59" s="4"/>
      <c r="B59" s="16" t="s">
        <v>19</v>
      </c>
      <c r="C59" s="22">
        <f t="shared" si="8"/>
        <v>102.70686781249999</v>
      </c>
      <c r="D59" s="22">
        <f t="shared" si="8"/>
        <v>0</v>
      </c>
      <c r="E59" s="22">
        <f t="shared" si="8"/>
        <v>0</v>
      </c>
      <c r="F59" s="22">
        <f t="shared" si="8"/>
        <v>0</v>
      </c>
      <c r="G59" s="22">
        <f t="shared" si="8"/>
        <v>102.70686781249999</v>
      </c>
      <c r="H59" s="22">
        <f t="shared" si="8"/>
        <v>0</v>
      </c>
      <c r="I59" s="22">
        <f t="shared" si="8"/>
        <v>0</v>
      </c>
      <c r="J59" s="22">
        <f t="shared" si="8"/>
        <v>0</v>
      </c>
      <c r="K59" s="22">
        <f t="shared" si="8"/>
        <v>0</v>
      </c>
      <c r="L59" s="22">
        <f t="shared" si="8"/>
        <v>0</v>
      </c>
      <c r="M59" s="29">
        <f t="shared" si="9"/>
        <v>205.41373562499999</v>
      </c>
    </row>
    <row r="60" spans="1:13" x14ac:dyDescent="0.25">
      <c r="A60" s="20"/>
      <c r="B60" s="16" t="s">
        <v>34</v>
      </c>
      <c r="C60" s="22">
        <f t="shared" si="8"/>
        <v>59.259156997000005</v>
      </c>
      <c r="D60" s="22">
        <f t="shared" si="8"/>
        <v>0</v>
      </c>
      <c r="E60" s="22">
        <f t="shared" si="8"/>
        <v>0</v>
      </c>
      <c r="F60" s="22">
        <f t="shared" si="8"/>
        <v>0</v>
      </c>
      <c r="G60" s="22">
        <f t="shared" si="8"/>
        <v>82.76418575000001</v>
      </c>
      <c r="H60" s="22">
        <f t="shared" si="8"/>
        <v>0</v>
      </c>
      <c r="I60" s="22">
        <f t="shared" si="8"/>
        <v>0</v>
      </c>
      <c r="J60" s="22">
        <f t="shared" si="8"/>
        <v>0</v>
      </c>
      <c r="K60" s="22">
        <f t="shared" si="8"/>
        <v>23.505028753000001</v>
      </c>
      <c r="L60" s="22">
        <f t="shared" si="8"/>
        <v>0</v>
      </c>
      <c r="M60" s="29">
        <f t="shared" si="9"/>
        <v>165.52837150000002</v>
      </c>
    </row>
    <row r="61" spans="1:13" x14ac:dyDescent="0.25">
      <c r="A61" s="20"/>
      <c r="B61" s="16" t="s">
        <v>47</v>
      </c>
      <c r="C61" s="22">
        <f t="shared" si="8"/>
        <v>50.918156000000003</v>
      </c>
      <c r="D61" s="22">
        <f t="shared" si="8"/>
        <v>0</v>
      </c>
      <c r="E61" s="22">
        <f t="shared" si="8"/>
        <v>0</v>
      </c>
      <c r="F61" s="22">
        <f t="shared" si="8"/>
        <v>0</v>
      </c>
      <c r="G61" s="22">
        <f t="shared" si="8"/>
        <v>50.918156000000003</v>
      </c>
      <c r="H61" s="22">
        <f t="shared" si="8"/>
        <v>0</v>
      </c>
      <c r="I61" s="22">
        <f t="shared" si="8"/>
        <v>0</v>
      </c>
      <c r="J61" s="22">
        <f t="shared" si="8"/>
        <v>0</v>
      </c>
      <c r="K61" s="22">
        <f t="shared" si="8"/>
        <v>0</v>
      </c>
      <c r="L61" s="22">
        <f t="shared" si="8"/>
        <v>0</v>
      </c>
      <c r="M61" s="29">
        <f t="shared" si="9"/>
        <v>101.83631200000001</v>
      </c>
    </row>
    <row r="62" spans="1:13" x14ac:dyDescent="0.25">
      <c r="A62" s="20"/>
      <c r="B62" s="16" t="s">
        <v>20</v>
      </c>
      <c r="C62" s="30">
        <f t="shared" si="8"/>
        <v>0</v>
      </c>
      <c r="D62" s="30">
        <f t="shared" si="8"/>
        <v>0</v>
      </c>
      <c r="E62" s="30">
        <f t="shared" si="8"/>
        <v>0</v>
      </c>
      <c r="F62" s="30">
        <f t="shared" si="8"/>
        <v>0</v>
      </c>
      <c r="G62" s="30">
        <f t="shared" si="8"/>
        <v>0</v>
      </c>
      <c r="H62" s="30">
        <f t="shared" si="8"/>
        <v>0</v>
      </c>
      <c r="I62" s="30">
        <f t="shared" si="8"/>
        <v>0</v>
      </c>
      <c r="J62" s="30">
        <f t="shared" si="8"/>
        <v>0</v>
      </c>
      <c r="K62" s="30">
        <f t="shared" si="8"/>
        <v>0</v>
      </c>
      <c r="L62" s="30">
        <f t="shared" si="8"/>
        <v>0</v>
      </c>
      <c r="M62" s="31">
        <f t="shared" si="9"/>
        <v>0</v>
      </c>
    </row>
    <row r="63" spans="1:13" x14ac:dyDescent="0.25">
      <c r="A63" s="23"/>
      <c r="B63" s="8"/>
      <c r="C63" s="30">
        <f>SUM(C47:C62)</f>
        <v>343.70329225949996</v>
      </c>
      <c r="D63" s="30">
        <f t="shared" ref="D63:L63" si="10">SUM(D47:D62)</f>
        <v>51.30702074579402</v>
      </c>
      <c r="E63" s="30">
        <f t="shared" si="10"/>
        <v>29.285931581632337</v>
      </c>
      <c r="F63" s="30">
        <f t="shared" si="10"/>
        <v>9.3489627223780989</v>
      </c>
      <c r="G63" s="30">
        <f t="shared" si="10"/>
        <v>499.92690946250002</v>
      </c>
      <c r="H63" s="30">
        <f t="shared" si="10"/>
        <v>60.747102694195576</v>
      </c>
      <c r="I63" s="30">
        <f t="shared" si="10"/>
        <v>1.7046691660964801</v>
      </c>
      <c r="J63" s="30">
        <f t="shared" si="10"/>
        <v>38.608794689512393</v>
      </c>
      <c r="K63" s="30">
        <f t="shared" si="10"/>
        <v>163.905594603</v>
      </c>
      <c r="L63" s="30">
        <f t="shared" si="10"/>
        <v>3.4366741000000007</v>
      </c>
      <c r="M63" s="31">
        <f>SUM(M47:M62)</f>
        <v>1201.9749520246087</v>
      </c>
    </row>
    <row r="65" spans="1:13" x14ac:dyDescent="0.25">
      <c r="A65" s="18" t="s">
        <v>62</v>
      </c>
      <c r="B65" s="32"/>
      <c r="C65" s="32"/>
      <c r="D65" s="33" t="s">
        <v>0</v>
      </c>
      <c r="E65" s="34"/>
    </row>
    <row r="66" spans="1:13" x14ac:dyDescent="0.25">
      <c r="A66" s="20"/>
      <c r="B66" s="5"/>
      <c r="C66" s="15" t="s">
        <v>56</v>
      </c>
      <c r="D66" s="15" t="s">
        <v>2</v>
      </c>
      <c r="E66" s="35" t="s">
        <v>1</v>
      </c>
    </row>
    <row r="67" spans="1:13" x14ac:dyDescent="0.25">
      <c r="A67" s="20"/>
      <c r="B67" s="15" t="s">
        <v>23</v>
      </c>
      <c r="C67" s="36" t="s">
        <v>61</v>
      </c>
      <c r="D67" s="15" t="s">
        <v>3</v>
      </c>
      <c r="E67" s="35" t="s">
        <v>4</v>
      </c>
    </row>
    <row r="68" spans="1:13" x14ac:dyDescent="0.25">
      <c r="A68" s="20"/>
      <c r="B68" s="5" t="s">
        <v>24</v>
      </c>
      <c r="C68" s="22">
        <f>C63*1000</f>
        <v>343703.29225949995</v>
      </c>
      <c r="D68" s="6">
        <v>4247089487</v>
      </c>
      <c r="E68" s="37">
        <f t="shared" ref="E68:E71" si="11">ROUND(ROUND(C68/D68,6)*100,3)</f>
        <v>8.0000000000000002E-3</v>
      </c>
      <c r="M68" s="19"/>
    </row>
    <row r="69" spans="1:13" x14ac:dyDescent="0.25">
      <c r="A69" s="20"/>
      <c r="B69" s="5" t="s">
        <v>25</v>
      </c>
      <c r="C69" s="22">
        <f>D63*1000</f>
        <v>51307.02074579402</v>
      </c>
      <c r="D69" s="6">
        <v>1424587692</v>
      </c>
      <c r="E69" s="37">
        <f t="shared" si="11"/>
        <v>4.0000000000000001E-3</v>
      </c>
      <c r="M69" s="19"/>
    </row>
    <row r="70" spans="1:13" x14ac:dyDescent="0.25">
      <c r="A70" s="20"/>
      <c r="B70" s="5" t="s">
        <v>26</v>
      </c>
      <c r="C70" s="22">
        <f>E63*1000</f>
        <v>29285.931581632336</v>
      </c>
      <c r="D70" s="6">
        <v>2032406244</v>
      </c>
      <c r="E70" s="37">
        <f t="shared" si="11"/>
        <v>1E-3</v>
      </c>
      <c r="G70" s="17"/>
      <c r="M70" s="19"/>
    </row>
    <row r="71" spans="1:13" x14ac:dyDescent="0.25">
      <c r="A71" s="20"/>
      <c r="B71" s="5" t="s">
        <v>27</v>
      </c>
      <c r="C71" s="22">
        <f>F63*1000</f>
        <v>9348.962722378099</v>
      </c>
      <c r="D71" s="6">
        <v>839616941</v>
      </c>
      <c r="E71" s="38">
        <f t="shared" si="11"/>
        <v>1E-3</v>
      </c>
      <c r="G71" s="17"/>
      <c r="M71" s="19"/>
    </row>
    <row r="72" spans="1:13" x14ac:dyDescent="0.25">
      <c r="A72" s="20"/>
      <c r="B72" s="5" t="s">
        <v>28</v>
      </c>
      <c r="C72" s="22">
        <f>G63*1000</f>
        <v>499926.90946250001</v>
      </c>
      <c r="D72" s="6">
        <v>6323633336</v>
      </c>
      <c r="E72" s="37">
        <f>ROUND(ROUND(C72/D72,6)*100,3)</f>
        <v>8.0000000000000002E-3</v>
      </c>
      <c r="M72" s="19"/>
    </row>
    <row r="73" spans="1:13" x14ac:dyDescent="0.25">
      <c r="A73" s="20"/>
      <c r="B73" s="5" t="s">
        <v>29</v>
      </c>
      <c r="C73" s="22">
        <f>H63*1000</f>
        <v>60747.102694195579</v>
      </c>
      <c r="D73" s="6">
        <v>1959635314</v>
      </c>
      <c r="E73" s="37">
        <f t="shared" ref="E73:E75" si="12">ROUND(ROUND(C73/D73,6)*100,3)</f>
        <v>3.0000000000000001E-3</v>
      </c>
      <c r="M73" s="19"/>
    </row>
    <row r="74" spans="1:13" x14ac:dyDescent="0.25">
      <c r="A74" s="20"/>
      <c r="B74" s="5" t="s">
        <v>30</v>
      </c>
      <c r="C74" s="22">
        <f>I63*1000</f>
        <v>1704.66916609648</v>
      </c>
      <c r="D74" s="6">
        <v>146878176</v>
      </c>
      <c r="E74" s="37">
        <f t="shared" si="12"/>
        <v>1E-3</v>
      </c>
      <c r="M74" s="19"/>
    </row>
    <row r="75" spans="1:13" x14ac:dyDescent="0.25">
      <c r="A75" s="20"/>
      <c r="B75" s="5" t="s">
        <v>31</v>
      </c>
      <c r="C75" s="22">
        <f>J63*1000</f>
        <v>38608.794689512397</v>
      </c>
      <c r="D75" s="6">
        <v>3309226896</v>
      </c>
      <c r="E75" s="37">
        <f t="shared" si="12"/>
        <v>1E-3</v>
      </c>
      <c r="M75" s="19"/>
    </row>
    <row r="76" spans="1:13" x14ac:dyDescent="0.25">
      <c r="A76" s="20"/>
      <c r="B76" s="5"/>
      <c r="C76" s="5"/>
      <c r="D76" s="5"/>
      <c r="E76" s="7"/>
    </row>
    <row r="77" spans="1:13" x14ac:dyDescent="0.25">
      <c r="A77" s="20"/>
      <c r="B77" s="5"/>
      <c r="C77" s="5"/>
      <c r="D77" s="39" t="s">
        <v>5</v>
      </c>
      <c r="E77" s="40" t="s">
        <v>6</v>
      </c>
    </row>
    <row r="78" spans="1:13" x14ac:dyDescent="0.25">
      <c r="A78" s="20"/>
      <c r="B78" s="5" t="s">
        <v>32</v>
      </c>
      <c r="C78" s="22">
        <f>K63*1000</f>
        <v>163905.59460300001</v>
      </c>
      <c r="D78" s="6">
        <v>197851872</v>
      </c>
      <c r="E78" s="37">
        <f t="shared" ref="E78:E79" si="13">ROUND(ROUND(C78/D78,6)*100,3)</f>
        <v>8.3000000000000004E-2</v>
      </c>
      <c r="M78" s="19"/>
    </row>
    <row r="79" spans="1:13" x14ac:dyDescent="0.25">
      <c r="A79" s="20"/>
      <c r="B79" s="5" t="s">
        <v>57</v>
      </c>
      <c r="C79" s="30">
        <v>0</v>
      </c>
      <c r="D79" s="6">
        <v>103300925</v>
      </c>
      <c r="E79" s="37">
        <f t="shared" si="13"/>
        <v>0</v>
      </c>
      <c r="M79" s="19"/>
    </row>
    <row r="80" spans="1:13" x14ac:dyDescent="0.25">
      <c r="A80" s="20"/>
      <c r="B80" s="5"/>
      <c r="C80" s="22">
        <f>SUM(C68:C79)</f>
        <v>1198538.2779246089</v>
      </c>
      <c r="D80" s="5"/>
      <c r="E80" s="7"/>
    </row>
    <row r="81" spans="1:5" x14ac:dyDescent="0.25">
      <c r="A81" s="23"/>
      <c r="B81" s="8" t="s">
        <v>58</v>
      </c>
      <c r="C81" s="8"/>
      <c r="D81" s="8"/>
      <c r="E81" s="13"/>
    </row>
  </sheetData>
  <pageMargins left="0.7" right="0.7" top="0.75" bottom="0.75" header="0.3" footer="0.3"/>
  <pageSetup scale="42" orientation="landscape" r:id="rId1"/>
  <headerFooter>
    <oddFooter>&amp;R&amp;"Times New Roman,Regular"&amp;12Attachment to Response to KPSC-1 Question No. 5
&amp;P of &amp;N
Hornung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KPSC 1-5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Don</dc:creator>
  <cp:lastModifiedBy>Harris, Don</cp:lastModifiedBy>
  <cp:lastPrinted>2014-03-03T18:46:30Z</cp:lastPrinted>
  <dcterms:created xsi:type="dcterms:W3CDTF">2014-02-25T16:21:05Z</dcterms:created>
  <dcterms:modified xsi:type="dcterms:W3CDTF">2014-03-03T18:55:48Z</dcterms:modified>
</cp:coreProperties>
</file>