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80" windowWidth="24120" windowHeight="7176" tabRatio="956" activeTab="0"/>
  </bookViews>
  <sheets>
    <sheet name="10MW PV Solar Master" sheetId="1" r:id="rId1"/>
    <sheet name="10MW PV Solar Dispatch" sheetId="2" r:id="rId2"/>
    <sheet name="Option 8 Master" sheetId="3" state="hidden" r:id="rId3"/>
    <sheet name="Option 8 Dispatch" sheetId="4" state="hidden" r:id="rId4"/>
    <sheet name="Option 9 Master" sheetId="5" state="hidden" r:id="rId5"/>
    <sheet name="Option 9 Dispatch" sheetId="6" state="hidden" r:id="rId6"/>
  </sheets>
  <definedNames>
    <definedName name="_xlnm.Print_Area" localSheetId="1">'10MW PV Solar Dispatch'!$A$1:$Y$161</definedName>
    <definedName name="_xlnm.Print_Area" localSheetId="0">'10MW PV Solar Master'!$A$1:$AI$185</definedName>
    <definedName name="_xlnm.Print_Area" localSheetId="3">'Option 8 Dispatch'!$A$1:$Y$161</definedName>
    <definedName name="_xlnm.Print_Area" localSheetId="2">'Option 8 Master'!$A$1:$Y$243</definedName>
    <definedName name="_xlnm.Print_Area" localSheetId="5">'Option 9 Dispatch'!$A$1:$Y$161</definedName>
    <definedName name="_xlnm.Print_Area" localSheetId="4">'Option 9 Master'!$A$1:$Y$243</definedName>
  </definedNames>
  <calcPr fullCalcOnLoad="1"/>
</workbook>
</file>

<file path=xl/sharedStrings.xml><?xml version="1.0" encoding="utf-8"?>
<sst xmlns="http://schemas.openxmlformats.org/spreadsheetml/2006/main" count="1210" uniqueCount="286">
  <si>
    <t>DATE:</t>
  </si>
  <si>
    <t>FILE:</t>
  </si>
  <si>
    <t>KW</t>
  </si>
  <si>
    <t>BTU/KWH</t>
  </si>
  <si>
    <t>YEAR</t>
  </si>
  <si>
    <t>INSURANCES</t>
  </si>
  <si>
    <t>FUEL</t>
  </si>
  <si>
    <t>(MWH)</t>
  </si>
  <si>
    <t>OPERATIONAL SCHEDULE:</t>
  </si>
  <si>
    <t>(DAYS/YR)</t>
  </si>
  <si>
    <t>(ANNUAL)</t>
  </si>
  <si>
    <t>(HOURS)</t>
  </si>
  <si>
    <t>FO RATE</t>
  </si>
  <si>
    <t>(%)</t>
  </si>
  <si>
    <t>FORCED OUTAGE</t>
  </si>
  <si>
    <t>PERFORMANCE DATA:</t>
  </si>
  <si>
    <t>OUTPUT - GROSS</t>
  </si>
  <si>
    <t>NET GENERATION</t>
  </si>
  <si>
    <t>STARTUP FUEL</t>
  </si>
  <si>
    <t>PROJECT:</t>
  </si>
  <si>
    <t>OUTPUT - NET</t>
  </si>
  <si>
    <t>DEGRADATION-THERMAL</t>
  </si>
  <si>
    <t>STARTS</t>
  </si>
  <si>
    <t xml:space="preserve">HEAT RATE - NET </t>
  </si>
  <si>
    <t>HR -GROSS</t>
  </si>
  <si>
    <t>HR-GROSS</t>
  </si>
  <si>
    <t>GROSS GENERATION</t>
  </si>
  <si>
    <t>AMMONIA</t>
  </si>
  <si>
    <t>($/YR)</t>
  </si>
  <si>
    <t>STG</t>
  </si>
  <si>
    <t>BASE</t>
  </si>
  <si>
    <t>BASE CAPACITY</t>
  </si>
  <si>
    <t>FUEL RATE</t>
  </si>
  <si>
    <t>DEGRADATION-OUTPUT</t>
  </si>
  <si>
    <t>CONSUMABLE RATES:</t>
  </si>
  <si>
    <t>HP STEAM PRODUCTION</t>
  </si>
  <si>
    <t>PART LD CAPACITY</t>
  </si>
  <si>
    <t>PRODUCTION/USAGE DATA:</t>
  </si>
  <si>
    <t>STEAM TURBINE</t>
  </si>
  <si>
    <t>BOP</t>
  </si>
  <si>
    <t>CONSUMABLE COSTS</t>
  </si>
  <si>
    <t>TOTAL CONSUMABLE COSTS</t>
  </si>
  <si>
    <t>STAFF LABOR COSTS</t>
  </si>
  <si>
    <t>QUANTITY OF SALARIED STAFF</t>
  </si>
  <si>
    <t>QUANTITY OF HOURLY STAFF</t>
  </si>
  <si>
    <t>QUANTITY OF CORPORATE STAFF</t>
  </si>
  <si>
    <t>COST OF SALARIED STAFF</t>
  </si>
  <si>
    <t>COST OF HOURLY STAFF</t>
  </si>
  <si>
    <t>COST OF CORPORATE STAFF</t>
  </si>
  <si>
    <t>TOTAL STAFF LABOR COSTS</t>
  </si>
  <si>
    <t>PRODUCTION RATES:</t>
  </si>
  <si>
    <t>MISC. COSTS</t>
  </si>
  <si>
    <t>TOTAL MISC. COSTS</t>
  </si>
  <si>
    <t>WASTE WATER TRT</t>
  </si>
  <si>
    <t>FUEL HEATING VALUE</t>
  </si>
  <si>
    <t>SALARY ESCALATION</t>
  </si>
  <si>
    <t>ESCALATION RATE</t>
  </si>
  <si>
    <t>%</t>
  </si>
  <si>
    <t>WASTE WATER</t>
  </si>
  <si>
    <t>WASTE WTR TRTM</t>
  </si>
  <si>
    <t>DEMINERALIZED WTR</t>
  </si>
  <si>
    <t>CLARIFIED WATER</t>
  </si>
  <si>
    <t>DEMIN WATER</t>
  </si>
  <si>
    <t>COST ESCALATION</t>
  </si>
  <si>
    <t>UNIT COSTS:</t>
  </si>
  <si>
    <t>CYCLE CHEM FEED</t>
  </si>
  <si>
    <t>(ANNUAL HOT)</t>
  </si>
  <si>
    <t>(ANNUAL COLD)</t>
  </si>
  <si>
    <t>PER UNIT</t>
  </si>
  <si>
    <t>TOTAL</t>
  </si>
  <si>
    <t>UNITS OPERATING</t>
  </si>
  <si>
    <t>FACILITY DEPARTMENT</t>
  </si>
  <si>
    <t>BASE LOAD HOURS</t>
  </si>
  <si>
    <t>PART LOAD HOURS</t>
  </si>
  <si>
    <t>PT LOAD</t>
  </si>
  <si>
    <t>BASE LOAD</t>
  </si>
  <si>
    <t>OPERATING FUEL</t>
  </si>
  <si>
    <t>TOTAL OPERATING FUEL</t>
  </si>
  <si>
    <t>TOTAL NET GENERATION</t>
  </si>
  <si>
    <t>WACOF</t>
  </si>
  <si>
    <t>CPI</t>
  </si>
  <si>
    <t xml:space="preserve">COMBINED CAPACITY FACTOR </t>
  </si>
  <si>
    <t>NPV</t>
  </si>
  <si>
    <t>Levelized</t>
  </si>
  <si>
    <t>SHEET 4</t>
  </si>
  <si>
    <t>SPARE PARTS</t>
  </si>
  <si>
    <t>INVENTORY</t>
  </si>
  <si>
    <t>MAINTENANCE PARTS AND LABOR COSTS</t>
  </si>
  <si>
    <t>PROPERTY TAX</t>
  </si>
  <si>
    <t>CAPITAL COST CATEGORIES:</t>
  </si>
  <si>
    <t>FINANCE STRUCTURE:</t>
  </si>
  <si>
    <t xml:space="preserve">PLANT GROSS CAPACITY </t>
  </si>
  <si>
    <t>NEW &amp; CLEAN</t>
  </si>
  <si>
    <t>NET CONTRACT DEMAND</t>
  </si>
  <si>
    <t>HARD COSTS:</t>
  </si>
  <si>
    <t>DEBT</t>
  </si>
  <si>
    <t>AVG DCR</t>
  </si>
  <si>
    <t>EPC PLANT</t>
  </si>
  <si>
    <t>PERCENT</t>
  </si>
  <si>
    <t xml:space="preserve">HEAT RATE - GROSS HHV </t>
  </si>
  <si>
    <t>OWNER CONTINGENCY</t>
  </si>
  <si>
    <t xml:space="preserve">RATE </t>
  </si>
  <si>
    <t>HEAT RATE - NET HHV</t>
  </si>
  <si>
    <t>TERM</t>
  </si>
  <si>
    <t>20 YR</t>
  </si>
  <si>
    <t>PAYMENT - QUARTER</t>
  </si>
  <si>
    <t>SUB-TOTAL</t>
  </si>
  <si>
    <t>EQUITY</t>
  </si>
  <si>
    <t>SOFT COSTS:</t>
  </si>
  <si>
    <t>POST-TAX RETURN</t>
  </si>
  <si>
    <t>(TARGET)</t>
  </si>
  <si>
    <t>EQUITY PAYMENT</t>
  </si>
  <si>
    <t>FINANCE FEE</t>
  </si>
  <si>
    <t>IRR</t>
  </si>
  <si>
    <t>AFUDC</t>
  </si>
  <si>
    <t>INSURANCE</t>
  </si>
  <si>
    <t>CONST</t>
  </si>
  <si>
    <t>DEPRECIATION</t>
  </si>
  <si>
    <t>NEW PLANT - UTILITY</t>
  </si>
  <si>
    <t>AMORTIZATION</t>
  </si>
  <si>
    <t>TOTAL PROJECT COST</t>
  </si>
  <si>
    <t>DISCOUNT RATE</t>
  </si>
  <si>
    <t>PRO FORMA ANALYSIS:</t>
  </si>
  <si>
    <t>ESCALATORS:</t>
  </si>
  <si>
    <t>UNIT COST DATA:</t>
  </si>
  <si>
    <t>FIXED O&amp;M</t>
  </si>
  <si>
    <t xml:space="preserve"> </t>
  </si>
  <si>
    <t>PRICING OPTIONS</t>
  </si>
  <si>
    <t>MARGINAL</t>
  </si>
  <si>
    <t>POWER</t>
  </si>
  <si>
    <t>($/MWH)</t>
  </si>
  <si>
    <t>FIXED CAPACITY-DB</t>
  </si>
  <si>
    <t>($/KW-MO)</t>
  </si>
  <si>
    <t>FIXED CAPACITY-EQ</t>
  </si>
  <si>
    <t>OP COST</t>
  </si>
  <si>
    <t>FUEL COST POWER</t>
  </si>
  <si>
    <t>TOTAL COST</t>
  </si>
  <si>
    <t>TOLLED COST</t>
  </si>
  <si>
    <t>PRODUCTION DATA:</t>
  </si>
  <si>
    <t xml:space="preserve">ELECTRIC ENERGY </t>
  </si>
  <si>
    <t>TOTAL ELECTRIC</t>
  </si>
  <si>
    <t xml:space="preserve">FCP FUEL </t>
  </si>
  <si>
    <t xml:space="preserve">AVG HEAT RATE </t>
  </si>
  <si>
    <t xml:space="preserve">AVG OUTPUT </t>
  </si>
  <si>
    <t>(KW)</t>
  </si>
  <si>
    <t xml:space="preserve">CAPACITY FACTOR </t>
  </si>
  <si>
    <t>FIRM</t>
  </si>
  <si>
    <t xml:space="preserve">MAKEUP WATER </t>
  </si>
  <si>
    <t>TOWER MAKEUP</t>
  </si>
  <si>
    <t>REVENUE:</t>
  </si>
  <si>
    <t>CAPACITY FIXED</t>
  </si>
  <si>
    <t>ENERGY</t>
  </si>
  <si>
    <t>VARIABLE ENERGY</t>
  </si>
  <si>
    <t>TOTAL REVENUE</t>
  </si>
  <si>
    <t>EXPENSES:</t>
  </si>
  <si>
    <t>UNIT COST ($/MWH)</t>
  </si>
  <si>
    <t>PROPERTY TAXES</t>
  </si>
  <si>
    <t>LAND LEASE</t>
  </si>
  <si>
    <t>TOTAL OPERATING COST</t>
  </si>
  <si>
    <t xml:space="preserve">UNIT COST ($/MWH) </t>
  </si>
  <si>
    <t>NET OPERATING INCOME</t>
  </si>
  <si>
    <t>TOTAL NON-CASH CHARGES</t>
  </si>
  <si>
    <t>EXPENSE</t>
  </si>
  <si>
    <t>EARNINGS BEFORE INTEREST &amp; TAXES (EBIT)</t>
  </si>
  <si>
    <t>DEBT SERVICE:</t>
  </si>
  <si>
    <t>10 YR</t>
  </si>
  <si>
    <t>15 YR</t>
  </si>
  <si>
    <t>TOTAL PAYMENT</t>
  </si>
  <si>
    <t>INTEREST PAYMENT</t>
  </si>
  <si>
    <t>PRINCIPAL PAYMENTS</t>
  </si>
  <si>
    <t>TAX BASIS</t>
  </si>
  <si>
    <t>INCOME TAXES</t>
  </si>
  <si>
    <t>GROSS RECIEPTS</t>
  </si>
  <si>
    <t>CASH BASIS:</t>
  </si>
  <si>
    <t>NET OPERATING INCOME (NOI)</t>
  </si>
  <si>
    <t>NET BEFORE TAX CASHFLOW</t>
  </si>
  <si>
    <t>LESS TAXES</t>
  </si>
  <si>
    <t>NET AFTER TAX CASH</t>
  </si>
  <si>
    <t>DEBT SERVICE COVERAGE</t>
  </si>
  <si>
    <t>AVERAGE</t>
  </si>
  <si>
    <t>AFTER TAX</t>
  </si>
  <si>
    <t>BEFORE TAX</t>
  </si>
  <si>
    <t>EQUITY RETURN:</t>
  </si>
  <si>
    <t>PRE-TAX</t>
  </si>
  <si>
    <t>AVG</t>
  </si>
  <si>
    <t>ROIC</t>
  </si>
  <si>
    <t>POST-TAX</t>
  </si>
  <si>
    <t>ROA</t>
  </si>
  <si>
    <t>20 YR - AVG</t>
  </si>
  <si>
    <t>DEBT SCHEDULE:</t>
  </si>
  <si>
    <t>PERIOD</t>
  </si>
  <si>
    <t>PRINCIP</t>
  </si>
  <si>
    <t>INTEREST</t>
  </si>
  <si>
    <t>PAYMENT</t>
  </si>
  <si>
    <t>PAYMT</t>
  </si>
  <si>
    <t>YRS</t>
  </si>
  <si>
    <t>CHEMICAL FEED</t>
  </si>
  <si>
    <t>WASTEWATER TREATMENT</t>
  </si>
  <si>
    <t>MISC EXPENSES</t>
  </si>
  <si>
    <t>INSTALLED POWER PLANT COST ($/KW)</t>
  </si>
  <si>
    <t>T/HR</t>
  </si>
  <si>
    <t>MAJOR MAINT</t>
  </si>
  <si>
    <t>SCH OUTAGE</t>
  </si>
  <si>
    <t>TOTAL OUTAGE</t>
  </si>
  <si>
    <t>AVAILABLE HOURS</t>
  </si>
  <si>
    <t>YR MACRS</t>
  </si>
  <si>
    <t>NATURAL GAS</t>
  </si>
  <si>
    <t>PERFORMANCE &amp; OPERATING COST SUMMARY:</t>
  </si>
  <si>
    <t>PLANT DESIGN:</t>
  </si>
  <si>
    <t>PROJECT MANAGEMENT</t>
  </si>
  <si>
    <t>ENGINEERING SUPPORT</t>
  </si>
  <si>
    <t>CONSTRUCTION MNGMT</t>
  </si>
  <si>
    <t>PLANT OPS</t>
  </si>
  <si>
    <t>ESCALATION ALLOWANCE</t>
  </si>
  <si>
    <t>WET</t>
  </si>
  <si>
    <t>(MMBTU)</t>
  </si>
  <si>
    <t>(TON)</t>
  </si>
  <si>
    <t>btu/lb</t>
  </si>
  <si>
    <t>(MMBTU/HR)</t>
  </si>
  <si>
    <t>(BTU/KWH)</t>
  </si>
  <si>
    <t>LB/LB FUEL</t>
  </si>
  <si>
    <t>MMBTU/HOT START</t>
  </si>
  <si>
    <t>MMBTU/COLD START</t>
  </si>
  <si>
    <t>($/MMBTU)</t>
  </si>
  <si>
    <t>($/TON)</t>
  </si>
  <si>
    <t>($/TON STM)</t>
  </si>
  <si>
    <t>BOOK DEPRECIATION</t>
  </si>
  <si>
    <t>TOTAL CUMULATIVE DEP/AMORT</t>
  </si>
  <si>
    <t>NET BOOK VALUE</t>
  </si>
  <si>
    <t>CONSUMABLE ESC.</t>
  </si>
  <si>
    <t>Fixed ($/MWH)</t>
  </si>
  <si>
    <t>Variable ($/MWH)</t>
  </si>
  <si>
    <t>Consumables ($/MWH)</t>
  </si>
  <si>
    <t>US</t>
  </si>
  <si>
    <t>HRSG</t>
  </si>
  <si>
    <t>SOx</t>
  </si>
  <si>
    <t>NOx</t>
  </si>
  <si>
    <t>LB/MMBTU</t>
  </si>
  <si>
    <t>SO2</t>
  </si>
  <si>
    <t>25 YR</t>
  </si>
  <si>
    <t>30 YR</t>
  </si>
  <si>
    <t>TOTAL OWNER INDIRECTS</t>
  </si>
  <si>
    <t>CAPITAL RECOVERY</t>
  </si>
  <si>
    <t>HDR</t>
  </si>
  <si>
    <t>CANE RUN CC</t>
  </si>
  <si>
    <t>SHEET 1</t>
  </si>
  <si>
    <t>SHEET 2</t>
  </si>
  <si>
    <t>COMBUSTION TURBINE</t>
  </si>
  <si>
    <t>FIXED (ONE TIME PAYMENT)</t>
  </si>
  <si>
    <t>FIXED</t>
  </si>
  <si>
    <t>VARIABLE (ONE TIME PAYMENT)</t>
  </si>
  <si>
    <t>VARIABLE</t>
  </si>
  <si>
    <t>FIXED MAINTENANCE</t>
  </si>
  <si>
    <t>VARIABLE MAINTENANCE</t>
  </si>
  <si>
    <t>TOTAL MAINTENANCE</t>
  </si>
  <si>
    <t>GALLONS/MWH</t>
  </si>
  <si>
    <t>(K-GALLONS)</t>
  </si>
  <si>
    <t>($/K-GALLONS)</t>
  </si>
  <si>
    <t>ANNUAL SITE &amp; BUILDING MAINTENANCE</t>
  </si>
  <si>
    <t>OZONE NOx</t>
  </si>
  <si>
    <t>PARTS</t>
  </si>
  <si>
    <t>LEVELIZED</t>
  </si>
  <si>
    <t>40 YR - AVG</t>
  </si>
  <si>
    <t>GOAL SEEK IRR=7.77% UNLEVERED</t>
  </si>
  <si>
    <t>VARIABLE MAINTENANCE PARTS AND LABOR</t>
  </si>
  <si>
    <t>FIXED MAINTENANCE PARTS AND LABOR</t>
  </si>
  <si>
    <t>EMISSIONS ALLOWANCE</t>
  </si>
  <si>
    <t>NATURAL GAS ANNUAL DEMAND CHARGE</t>
  </si>
  <si>
    <t>NATURAL GAS CONSUMPTION</t>
  </si>
  <si>
    <t>AMMONIA  (as 19% AQUEOUS)</t>
  </si>
  <si>
    <t>30 YR - LEVELIZED</t>
  </si>
  <si>
    <t>SCR CATALYST</t>
  </si>
  <si>
    <t>LG&amp;E 2017 CC</t>
  </si>
  <si>
    <t>LG&amp;E - KU</t>
  </si>
  <si>
    <t>PV</t>
  </si>
  <si>
    <t>GOAL SEEK IRR=3.73% UNLEVERED</t>
  </si>
  <si>
    <t>20 YR DEPRECIATION</t>
  </si>
  <si>
    <t>ITC</t>
  </si>
  <si>
    <t>5 YR ACCELERATED DEPRECIATION</t>
  </si>
  <si>
    <t>KW-AC</t>
  </si>
  <si>
    <t>kW - DC</t>
  </si>
  <si>
    <t>$/kW-DC</t>
  </si>
  <si>
    <t>* Note, if 30% ITC is applied, then only 85 % of the project can be applied to this depreciation schedule and 15% is applied to 20 yr depreciation</t>
  </si>
  <si>
    <t>PROJECT LIFE</t>
  </si>
  <si>
    <t>EW BROWN SOLAR</t>
  </si>
  <si>
    <t>10 MW PV Solar - Multicrrystalline Standard Efficiency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</si>
</sst>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&quot;$&quot;#,##0.000"/>
    <numFmt numFmtId="168" formatCode="[$$-409]#,##0"/>
    <numFmt numFmtId="169" formatCode="0.0000"/>
    <numFmt numFmtId="170" formatCode="0.0%"/>
    <numFmt numFmtId="171" formatCode="0.0"/>
    <numFmt numFmtId="172" formatCode="0.000"/>
    <numFmt numFmtId="173" formatCode="&quot;$&quot;#,##0.000_);\(&quot;$&quot;#,##0.000\)"/>
    <numFmt numFmtId="174" formatCode="0.00000000"/>
    <numFmt numFmtId="175" formatCode="0.00000"/>
    <numFmt numFmtId="176" formatCode="0.000000%"/>
    <numFmt numFmtId="177" formatCode="&quot;$&quot;#,##0.000_);[Red]\(&quot;$&quot;#,##0.000\)"/>
    <numFmt numFmtId="178" formatCode="#,##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* #,##0.000_);_(* \(#,##0.000\);_(* &quot;-&quot;??_);_(@_)"/>
    <numFmt numFmtId="182" formatCode="0.0000%"/>
    <numFmt numFmtId="183" formatCode="[$-409]dddd\,\ mmmm\ dd\,\ yyyy"/>
    <numFmt numFmtId="184" formatCode="[$-409]h:mm:ss\ AM/PM"/>
    <numFmt numFmtId="185" formatCode="&quot;$&quot;#,##0.0"/>
    <numFmt numFmtId="186" formatCode="0.00000%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&quot;$&quot;#,##0.0000"/>
    <numFmt numFmtId="190" formatCode="&quot;$&quot;#,##0.00000"/>
    <numFmt numFmtId="191" formatCode="_(* #,##0.0_);_(* \(#,##0.0\);_(* &quot;-&quot;??_);_(@_)"/>
    <numFmt numFmtId="192" formatCode="_(* #,##0_);_(* \(#,##0\);_(* &quot;-&quot;??_);_(@_)"/>
    <numFmt numFmtId="193" formatCode="_(* #,##0.0_);_(* \(#,##0.0\);_(* &quot;-&quot;?_);_(@_)"/>
    <numFmt numFmtId="194" formatCode="_(* #,##0.0000_);_(* \(#,##0.0000\);_(* &quot;-&quot;??_);_(@_)"/>
    <numFmt numFmtId="195" formatCode="&quot;$&quot;#,##0.0_);[Red]\(&quot;$&quot;#,##0.0\)"/>
    <numFmt numFmtId="196" formatCode="#,##0.0_);\(#,##0.0\)"/>
  </numFmts>
  <fonts count="46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sz val="10"/>
      <color theme="3" tint="0.39998000860214233"/>
      <name val="Arial"/>
      <family val="2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6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6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22" fontId="1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1" fontId="0" fillId="0" borderId="14" xfId="0" applyNumberFormat="1" applyBorder="1" applyAlignment="1">
      <alignment/>
    </xf>
    <xf numFmtId="1" fontId="0" fillId="34" borderId="14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" fontId="0" fillId="34" borderId="0" xfId="0" applyNumberFormat="1" applyFill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1" fontId="0" fillId="0" borderId="30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6" fontId="0" fillId="0" borderId="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Fill="1" applyBorder="1" applyAlignment="1" quotePrefix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 quotePrefix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1" fontId="0" fillId="34" borderId="32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34" borderId="25" xfId="0" applyNumberFormat="1" applyFill="1" applyBorder="1" applyAlignment="1">
      <alignment/>
    </xf>
    <xf numFmtId="168" fontId="0" fillId="0" borderId="0" xfId="0" applyNumberFormat="1" applyFont="1" applyFill="1" applyAlignment="1">
      <alignment/>
    </xf>
    <xf numFmtId="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33" xfId="0" applyBorder="1" applyAlignment="1">
      <alignment/>
    </xf>
    <xf numFmtId="16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64" fontId="0" fillId="34" borderId="25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35" borderId="25" xfId="0" applyNumberFormat="1" applyFill="1" applyBorder="1" applyAlignment="1">
      <alignment/>
    </xf>
    <xf numFmtId="22" fontId="1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34" borderId="25" xfId="0" applyFill="1" applyBorder="1" applyAlignment="1">
      <alignment/>
    </xf>
    <xf numFmtId="3" fontId="0" fillId="33" borderId="25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33" borderId="25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5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19" xfId="0" applyFill="1" applyBorder="1" applyAlignment="1">
      <alignment/>
    </xf>
    <xf numFmtId="6" fontId="0" fillId="0" borderId="2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0" fontId="0" fillId="0" borderId="25" xfId="0" applyNumberFormat="1" applyBorder="1" applyAlignment="1">
      <alignment/>
    </xf>
    <xf numFmtId="164" fontId="0" fillId="33" borderId="25" xfId="0" applyNumberFormat="1" applyFill="1" applyBorder="1" applyAlignment="1">
      <alignment/>
    </xf>
    <xf numFmtId="10" fontId="0" fillId="33" borderId="25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34" borderId="34" xfId="0" applyFill="1" applyBorder="1" applyAlignment="1">
      <alignment/>
    </xf>
    <xf numFmtId="10" fontId="0" fillId="34" borderId="35" xfId="0" applyNumberFormat="1" applyFill="1" applyBorder="1" applyAlignment="1">
      <alignment/>
    </xf>
    <xf numFmtId="164" fontId="0" fillId="34" borderId="34" xfId="0" applyNumberFormat="1" applyFill="1" applyBorder="1" applyAlignment="1">
      <alignment/>
    </xf>
    <xf numFmtId="6" fontId="0" fillId="34" borderId="3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9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16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66" fontId="0" fillId="33" borderId="25" xfId="0" applyNumberFormat="1" applyFill="1" applyBorder="1" applyAlignment="1">
      <alignment/>
    </xf>
    <xf numFmtId="0" fontId="0" fillId="36" borderId="25" xfId="0" applyFill="1" applyBorder="1" applyAlignment="1">
      <alignment/>
    </xf>
    <xf numFmtId="0" fontId="0" fillId="34" borderId="24" xfId="0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7" xfId="0" applyNumberFormat="1" applyBorder="1" applyAlignment="1">
      <alignment/>
    </xf>
    <xf numFmtId="166" fontId="0" fillId="37" borderId="25" xfId="0" applyNumberFormat="1" applyFill="1" applyBorder="1" applyAlignment="1">
      <alignment/>
    </xf>
    <xf numFmtId="10" fontId="0" fillId="0" borderId="31" xfId="0" applyNumberFormat="1" applyBorder="1" applyAlignment="1">
      <alignment/>
    </xf>
    <xf numFmtId="166" fontId="0" fillId="0" borderId="24" xfId="0" applyNumberFormat="1" applyBorder="1" applyAlignment="1">
      <alignment/>
    </xf>
    <xf numFmtId="10" fontId="0" fillId="33" borderId="15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0" borderId="25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6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9" fontId="0" fillId="33" borderId="25" xfId="0" applyNumberFormat="1" applyFill="1" applyBorder="1" applyAlignment="1">
      <alignment/>
    </xf>
    <xf numFmtId="10" fontId="0" fillId="34" borderId="0" xfId="0" applyNumberFormat="1" applyFill="1" applyAlignment="1">
      <alignment/>
    </xf>
    <xf numFmtId="6" fontId="0" fillId="0" borderId="38" xfId="0" applyNumberFormat="1" applyBorder="1" applyAlignment="1">
      <alignment/>
    </xf>
    <xf numFmtId="6" fontId="0" fillId="33" borderId="39" xfId="0" applyNumberFormat="1" applyFill="1" applyBorder="1" applyAlignment="1">
      <alignment/>
    </xf>
    <xf numFmtId="10" fontId="0" fillId="33" borderId="40" xfId="0" applyNumberFormat="1" applyFill="1" applyBorder="1" applyAlignment="1">
      <alignment/>
    </xf>
    <xf numFmtId="0" fontId="0" fillId="0" borderId="29" xfId="0" applyBorder="1" applyAlignment="1">
      <alignment/>
    </xf>
    <xf numFmtId="4" fontId="0" fillId="0" borderId="41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0" borderId="42" xfId="0" applyNumberFormat="1" applyFill="1" applyBorder="1" applyAlignment="1">
      <alignment/>
    </xf>
    <xf numFmtId="9" fontId="0" fillId="0" borderId="14" xfId="0" applyNumberFormat="1" applyBorder="1" applyAlignment="1">
      <alignment/>
    </xf>
    <xf numFmtId="0" fontId="0" fillId="33" borderId="34" xfId="0" applyFill="1" applyBorder="1" applyAlignment="1">
      <alignment/>
    </xf>
    <xf numFmtId="0" fontId="0" fillId="33" borderId="36" xfId="0" applyFill="1" applyBorder="1" applyAlignment="1">
      <alignment/>
    </xf>
    <xf numFmtId="10" fontId="0" fillId="33" borderId="35" xfId="0" applyNumberForma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14" xfId="0" applyNumberFormat="1" applyBorder="1" applyAlignment="1">
      <alignment/>
    </xf>
    <xf numFmtId="6" fontId="0" fillId="0" borderId="16" xfId="0" applyNumberFormat="1" applyFill="1" applyBorder="1" applyAlignment="1">
      <alignment/>
    </xf>
    <xf numFmtId="6" fontId="0" fillId="0" borderId="17" xfId="0" applyNumberFormat="1" applyFill="1" applyBorder="1" applyAlignment="1">
      <alignment/>
    </xf>
    <xf numFmtId="6" fontId="0" fillId="0" borderId="18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3" fontId="0" fillId="0" borderId="19" xfId="0" applyNumberFormat="1" applyBorder="1" applyAlignment="1">
      <alignment/>
    </xf>
    <xf numFmtId="38" fontId="0" fillId="0" borderId="19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4" fillId="38" borderId="0" xfId="0" applyFont="1" applyFill="1" applyAlignment="1">
      <alignment/>
    </xf>
    <xf numFmtId="10" fontId="4" fillId="38" borderId="0" xfId="0" applyNumberFormat="1" applyFont="1" applyFill="1" applyAlignment="1">
      <alignment/>
    </xf>
    <xf numFmtId="0" fontId="4" fillId="38" borderId="26" xfId="0" applyFont="1" applyFill="1" applyBorder="1" applyAlignment="1">
      <alignment/>
    </xf>
    <xf numFmtId="1" fontId="4" fillId="38" borderId="13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169" fontId="4" fillId="38" borderId="0" xfId="0" applyNumberFormat="1" applyFont="1" applyFill="1" applyAlignment="1">
      <alignment/>
    </xf>
    <xf numFmtId="171" fontId="4" fillId="38" borderId="0" xfId="0" applyNumberFormat="1" applyFont="1" applyFill="1" applyAlignment="1">
      <alignment/>
    </xf>
    <xf numFmtId="3" fontId="4" fillId="38" borderId="0" xfId="0" applyNumberFormat="1" applyFont="1" applyFill="1" applyAlignment="1">
      <alignment/>
    </xf>
    <xf numFmtId="7" fontId="4" fillId="38" borderId="0" xfId="0" applyNumberFormat="1" applyFont="1" applyFill="1" applyBorder="1" applyAlignment="1">
      <alignment horizontal="right"/>
    </xf>
    <xf numFmtId="166" fontId="4" fillId="38" borderId="0" xfId="0" applyNumberFormat="1" applyFont="1" applyFill="1" applyBorder="1" applyAlignment="1">
      <alignment horizontal="right"/>
    </xf>
    <xf numFmtId="173" fontId="4" fillId="38" borderId="0" xfId="0" applyNumberFormat="1" applyFont="1" applyFill="1" applyBorder="1" applyAlignment="1">
      <alignment horizontal="right"/>
    </xf>
    <xf numFmtId="170" fontId="4" fillId="38" borderId="0" xfId="0" applyNumberFormat="1" applyFont="1" applyFill="1" applyAlignment="1">
      <alignment/>
    </xf>
    <xf numFmtId="164" fontId="4" fillId="38" borderId="0" xfId="0" applyNumberFormat="1" applyFont="1" applyFill="1" applyBorder="1" applyAlignment="1">
      <alignment/>
    </xf>
    <xf numFmtId="170" fontId="4" fillId="38" borderId="0" xfId="0" applyNumberFormat="1" applyFont="1" applyFill="1" applyBorder="1" applyAlignment="1">
      <alignment/>
    </xf>
    <xf numFmtId="10" fontId="4" fillId="38" borderId="0" xfId="0" applyNumberFormat="1" applyFont="1" applyFill="1" applyAlignment="1">
      <alignment horizontal="right"/>
    </xf>
    <xf numFmtId="7" fontId="4" fillId="38" borderId="0" xfId="0" applyNumberFormat="1" applyFont="1" applyFill="1" applyBorder="1" applyAlignment="1">
      <alignment/>
    </xf>
    <xf numFmtId="164" fontId="4" fillId="38" borderId="20" xfId="0" applyNumberFormat="1" applyFont="1" applyFill="1" applyBorder="1" applyAlignment="1">
      <alignment/>
    </xf>
    <xf numFmtId="0" fontId="4" fillId="38" borderId="25" xfId="0" applyFont="1" applyFill="1" applyBorder="1" applyAlignment="1">
      <alignment/>
    </xf>
    <xf numFmtId="166" fontId="0" fillId="33" borderId="0" xfId="0" applyNumberFormat="1" applyFill="1" applyAlignment="1">
      <alignment/>
    </xf>
    <xf numFmtId="10" fontId="4" fillId="38" borderId="20" xfId="0" applyNumberFormat="1" applyFont="1" applyFill="1" applyBorder="1" applyAlignment="1">
      <alignment/>
    </xf>
    <xf numFmtId="0" fontId="4" fillId="38" borderId="0" xfId="0" applyFont="1" applyFill="1" applyBorder="1" applyAlignment="1">
      <alignment/>
    </xf>
    <xf numFmtId="10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9" fontId="4" fillId="38" borderId="0" xfId="0" applyNumberFormat="1" applyFont="1" applyFill="1" applyBorder="1" applyAlignment="1">
      <alignment/>
    </xf>
    <xf numFmtId="44" fontId="0" fillId="0" borderId="0" xfId="44" applyFont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10" fontId="0" fillId="0" borderId="19" xfId="0" applyNumberFormat="1" applyFill="1" applyBorder="1" applyAlignment="1">
      <alignment/>
    </xf>
    <xf numFmtId="6" fontId="0" fillId="0" borderId="20" xfId="0" applyNumberForma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9" borderId="0" xfId="0" applyFont="1" applyFill="1" applyAlignment="1">
      <alignment horizontal="center"/>
    </xf>
    <xf numFmtId="38" fontId="0" fillId="39" borderId="0" xfId="0" applyNumberForma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10" fontId="43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10" fontId="4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6" fontId="43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172" fontId="4" fillId="38" borderId="0" xfId="0" applyNumberFormat="1" applyFont="1" applyFill="1" applyBorder="1" applyAlignment="1">
      <alignment/>
    </xf>
    <xf numFmtId="0" fontId="0" fillId="37" borderId="25" xfId="0" applyFont="1" applyFill="1" applyBorder="1" applyAlignment="1">
      <alignment/>
    </xf>
    <xf numFmtId="166" fontId="0" fillId="0" borderId="14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0" xfId="0" applyNumberFormat="1" applyAlignment="1">
      <alignment/>
    </xf>
    <xf numFmtId="10" fontId="44" fillId="0" borderId="0" xfId="59" applyNumberFormat="1" applyFont="1" applyAlignment="1">
      <alignment/>
    </xf>
    <xf numFmtId="0" fontId="0" fillId="40" borderId="0" xfId="0" applyFill="1" applyAlignment="1">
      <alignment/>
    </xf>
    <xf numFmtId="10" fontId="45" fillId="33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88" fontId="45" fillId="33" borderId="0" xfId="44" applyNumberFormat="1" applyFont="1" applyFill="1" applyAlignment="1">
      <alignment/>
    </xf>
    <xf numFmtId="164" fontId="0" fillId="40" borderId="0" xfId="0" applyNumberFormat="1" applyFill="1" applyAlignment="1">
      <alignment/>
    </xf>
    <xf numFmtId="10" fontId="0" fillId="40" borderId="0" xfId="0" applyNumberFormat="1" applyFill="1" applyAlignment="1">
      <alignment/>
    </xf>
    <xf numFmtId="6" fontId="0" fillId="40" borderId="0" xfId="0" applyNumberFormat="1" applyFill="1" applyAlignment="1">
      <alignment/>
    </xf>
    <xf numFmtId="9" fontId="0" fillId="40" borderId="0" xfId="0" applyNumberFormat="1" applyFill="1" applyBorder="1" applyAlignment="1">
      <alignment/>
    </xf>
    <xf numFmtId="164" fontId="0" fillId="40" borderId="0" xfId="0" applyNumberFormat="1" applyFont="1" applyFill="1" applyAlignment="1">
      <alignment/>
    </xf>
    <xf numFmtId="10" fontId="4" fillId="0" borderId="0" xfId="0" applyNumberFormat="1" applyFont="1" applyFill="1" applyBorder="1" applyAlignment="1">
      <alignment/>
    </xf>
    <xf numFmtId="1" fontId="4" fillId="38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K250"/>
  <sheetViews>
    <sheetView tabSelected="1" zoomScale="75" zoomScaleNormal="75" zoomScaleSheetLayoutView="55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9.28125" style="0" customWidth="1"/>
    <col min="3" max="3" width="24.8515625" style="0" bestFit="1" customWidth="1"/>
    <col min="4" max="4" width="9.7109375" style="0" customWidth="1"/>
    <col min="5" max="5" width="12.7109375" style="0" customWidth="1"/>
    <col min="6" max="6" width="13.7109375" style="0" bestFit="1" customWidth="1"/>
    <col min="7" max="27" width="10.421875" style="0" customWidth="1"/>
    <col min="28" max="35" width="10.8515625" style="0" customWidth="1"/>
  </cols>
  <sheetData>
    <row r="1" spans="1:35" ht="13.5">
      <c r="A1" s="23" t="s">
        <v>243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>
      <c r="A2" s="26" t="s">
        <v>273</v>
      </c>
      <c r="B2" s="27"/>
      <c r="C2" s="27"/>
      <c r="D2" s="2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>
      <c r="A3" s="26" t="s">
        <v>19</v>
      </c>
      <c r="B3" s="27">
        <v>221566</v>
      </c>
      <c r="C3" s="49" t="s">
        <v>284</v>
      </c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>
      <c r="A4" s="26" t="s">
        <v>0</v>
      </c>
      <c r="B4" s="101">
        <v>41682.39861111111</v>
      </c>
      <c r="C4" s="27"/>
      <c r="D4" s="2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4.25" thickBot="1">
      <c r="A5" s="30" t="s">
        <v>1</v>
      </c>
      <c r="B5" s="31"/>
      <c r="C5" s="31" t="s">
        <v>245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18" t="s">
        <v>208</v>
      </c>
      <c r="B8" s="18"/>
      <c r="C8" s="230" t="s">
        <v>285</v>
      </c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105"/>
      <c r="B9" s="106"/>
      <c r="C9" s="106"/>
      <c r="D9" s="106"/>
      <c r="E9" s="106"/>
      <c r="F9" s="106"/>
      <c r="G9" s="107"/>
      <c r="H9" s="14"/>
      <c r="I9" s="105" t="s">
        <v>89</v>
      </c>
      <c r="J9" s="106"/>
      <c r="K9" s="106"/>
      <c r="L9" s="108">
        <v>-1000</v>
      </c>
      <c r="M9" s="107"/>
      <c r="N9" s="14"/>
      <c r="O9" s="105" t="s">
        <v>90</v>
      </c>
      <c r="P9" s="106"/>
      <c r="Q9" s="106"/>
      <c r="R9" s="106"/>
      <c r="S9" s="107"/>
      <c r="T9" s="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109" t="s">
        <v>91</v>
      </c>
      <c r="B10" s="2"/>
      <c r="C10" s="110" t="s">
        <v>92</v>
      </c>
      <c r="D10" s="2"/>
      <c r="E10" s="111">
        <f>'10MW PV Solar Dispatch'!F34</f>
        <v>10000</v>
      </c>
      <c r="F10" s="2" t="s">
        <v>279</v>
      </c>
      <c r="G10" s="112">
        <f>E10/0.8</f>
        <v>12500</v>
      </c>
      <c r="H10" s="14" t="s">
        <v>280</v>
      </c>
      <c r="I10" s="109"/>
      <c r="J10" s="2"/>
      <c r="K10" s="2"/>
      <c r="L10" s="2"/>
      <c r="M10" s="112"/>
      <c r="N10" s="14"/>
      <c r="O10" s="109"/>
      <c r="P10" s="2"/>
      <c r="Q10" s="2"/>
      <c r="R10" s="2"/>
      <c r="S10" s="112"/>
      <c r="T10" s="1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109" t="s">
        <v>93</v>
      </c>
      <c r="B11" s="2"/>
      <c r="C11" s="2"/>
      <c r="D11" s="2"/>
      <c r="E11" s="3">
        <v>10000</v>
      </c>
      <c r="F11" s="2" t="s">
        <v>279</v>
      </c>
      <c r="G11" s="112"/>
      <c r="H11" s="14"/>
      <c r="I11" s="109" t="s">
        <v>94</v>
      </c>
      <c r="J11" s="2"/>
      <c r="K11" s="2"/>
      <c r="L11" s="2"/>
      <c r="M11" s="112"/>
      <c r="N11" s="14"/>
      <c r="O11" s="95" t="s">
        <v>95</v>
      </c>
      <c r="P11" s="2"/>
      <c r="Q11" s="2"/>
      <c r="R11" s="38" t="s">
        <v>96</v>
      </c>
      <c r="S11" s="113">
        <f>E172</f>
        <v>1.9447375945114929</v>
      </c>
      <c r="T11" s="14"/>
      <c r="U11" s="44"/>
      <c r="V11" s="44"/>
      <c r="W11" s="44"/>
      <c r="X11" s="11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109"/>
      <c r="B12" s="2"/>
      <c r="C12" s="2"/>
      <c r="D12" s="2"/>
      <c r="E12" s="3"/>
      <c r="F12" s="15"/>
      <c r="G12" s="112"/>
      <c r="H12" s="14"/>
      <c r="I12" s="109"/>
      <c r="J12" s="2" t="s">
        <v>97</v>
      </c>
      <c r="K12" s="2"/>
      <c r="L12" s="2"/>
      <c r="M12" s="208">
        <v>29000</v>
      </c>
      <c r="N12" s="14"/>
      <c r="O12" s="109"/>
      <c r="P12" s="2" t="s">
        <v>98</v>
      </c>
      <c r="Q12" s="2"/>
      <c r="R12" s="116">
        <f>+M34*S12</f>
        <v>16564.509</v>
      </c>
      <c r="S12" s="117">
        <v>0.4567</v>
      </c>
      <c r="T12" s="14"/>
      <c r="U12" s="44"/>
      <c r="V12" s="44"/>
      <c r="W12" s="44"/>
      <c r="X12" s="11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109" t="s">
        <v>99</v>
      </c>
      <c r="B13" s="2"/>
      <c r="C13" s="2"/>
      <c r="D13" s="2"/>
      <c r="E13" s="3">
        <f>'10MW PV Solar Dispatch'!F35</f>
        <v>0</v>
      </c>
      <c r="F13" s="2" t="s">
        <v>3</v>
      </c>
      <c r="G13" s="112"/>
      <c r="H13" s="14"/>
      <c r="I13" s="223"/>
      <c r="J13" s="15"/>
      <c r="K13" s="15"/>
      <c r="L13" s="15"/>
      <c r="M13" s="184"/>
      <c r="N13" s="14"/>
      <c r="O13" s="109"/>
      <c r="P13" s="2" t="s">
        <v>101</v>
      </c>
      <c r="Q13" s="2"/>
      <c r="R13" s="2"/>
      <c r="S13" s="211">
        <v>0.0373</v>
      </c>
      <c r="T13" s="14"/>
      <c r="U13" s="44"/>
      <c r="V13" s="44"/>
      <c r="W13" s="44"/>
      <c r="X13" s="11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 thickBot="1">
      <c r="A14" s="222" t="s">
        <v>102</v>
      </c>
      <c r="B14" s="125"/>
      <c r="C14" s="125"/>
      <c r="D14" s="125"/>
      <c r="E14" s="137">
        <f>'10MW PV Solar Dispatch'!E45</f>
        <v>0</v>
      </c>
      <c r="F14" s="125" t="s">
        <v>3</v>
      </c>
      <c r="G14" s="127"/>
      <c r="H14" s="14"/>
      <c r="I14" s="118"/>
      <c r="J14" s="15"/>
      <c r="K14" s="15"/>
      <c r="L14" s="15"/>
      <c r="M14" s="115"/>
      <c r="N14" s="252"/>
      <c r="O14" s="109"/>
      <c r="P14" s="2" t="s">
        <v>103</v>
      </c>
      <c r="Q14" s="225" t="s">
        <v>104</v>
      </c>
      <c r="R14" s="2"/>
      <c r="S14" s="39">
        <v>80</v>
      </c>
      <c r="T14" s="14"/>
      <c r="U14" s="44"/>
      <c r="V14" s="44"/>
      <c r="W14" s="44"/>
      <c r="X14" s="11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14"/>
      <c r="B15" s="14"/>
      <c r="C15" s="14"/>
      <c r="D15" s="14"/>
      <c r="E15" s="14"/>
      <c r="F15" s="14"/>
      <c r="G15" s="14"/>
      <c r="H15" s="14"/>
      <c r="I15" s="118"/>
      <c r="J15" s="15"/>
      <c r="K15" s="15"/>
      <c r="L15" s="15"/>
      <c r="M15" s="115"/>
      <c r="N15" s="250"/>
      <c r="O15" s="109"/>
      <c r="P15" s="2" t="s">
        <v>105</v>
      </c>
      <c r="Q15" s="2"/>
      <c r="R15" s="2"/>
      <c r="S15" s="115">
        <f>+(((1+S13/4)^S14)*(S13/4)/((1+S13/4)^S14-1)*(M34*S12))</f>
        <v>294.72361601767534</v>
      </c>
      <c r="T15" s="14"/>
      <c r="U15" s="44"/>
      <c r="V15" s="44"/>
      <c r="W15" s="44"/>
      <c r="X15" s="12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14"/>
      <c r="B16" s="14"/>
      <c r="C16" s="14"/>
      <c r="D16" s="14"/>
      <c r="E16" s="14"/>
      <c r="F16" s="14"/>
      <c r="G16" s="14"/>
      <c r="H16" s="14"/>
      <c r="I16" s="118"/>
      <c r="J16" s="15"/>
      <c r="K16" s="15"/>
      <c r="L16" s="51"/>
      <c r="M16" s="115"/>
      <c r="N16" s="250"/>
      <c r="O16" s="95" t="s">
        <v>107</v>
      </c>
      <c r="P16" s="2"/>
      <c r="Q16" s="2"/>
      <c r="R16" s="2"/>
      <c r="S16" s="112"/>
      <c r="T16" s="14"/>
      <c r="U16" s="44"/>
      <c r="V16" s="44"/>
      <c r="W16" s="44"/>
      <c r="X16" s="11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2.75">
      <c r="A17" s="14"/>
      <c r="B17" s="14"/>
      <c r="C17" s="14"/>
      <c r="D17" s="14"/>
      <c r="E17" s="14"/>
      <c r="F17" s="14"/>
      <c r="G17" s="14"/>
      <c r="H17" s="14"/>
      <c r="I17" s="109" t="s">
        <v>108</v>
      </c>
      <c r="J17" s="2"/>
      <c r="K17" s="2"/>
      <c r="L17" s="2"/>
      <c r="M17" s="115"/>
      <c r="N17" s="250"/>
      <c r="O17" s="109"/>
      <c r="P17" s="2" t="s">
        <v>98</v>
      </c>
      <c r="Q17" s="2"/>
      <c r="R17" s="122">
        <f>+M34*S17</f>
        <v>19705.491</v>
      </c>
      <c r="S17" s="117">
        <f>1-S12</f>
        <v>0.5433</v>
      </c>
      <c r="T17" s="14"/>
      <c r="U17" s="44"/>
      <c r="V17" s="44"/>
      <c r="W17" s="44"/>
      <c r="X17" s="11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109"/>
      <c r="J18" s="226" t="s">
        <v>241</v>
      </c>
      <c r="K18" s="2"/>
      <c r="L18" s="2"/>
      <c r="M18" s="115">
        <v>2920</v>
      </c>
      <c r="N18" s="250"/>
      <c r="O18" s="109"/>
      <c r="P18" s="2" t="s">
        <v>109</v>
      </c>
      <c r="Q18" s="2"/>
      <c r="R18" s="2" t="s">
        <v>110</v>
      </c>
      <c r="S18" s="123">
        <v>0.0524</v>
      </c>
      <c r="T18" s="14"/>
      <c r="U18" s="44"/>
      <c r="V18" s="44"/>
      <c r="W18" s="44"/>
      <c r="X18" s="11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3.5" thickBot="1">
      <c r="A19" s="14"/>
      <c r="B19" s="14"/>
      <c r="C19" s="14"/>
      <c r="D19" s="14"/>
      <c r="E19" s="14"/>
      <c r="F19" s="14"/>
      <c r="G19" s="14"/>
      <c r="H19" s="14"/>
      <c r="I19" s="109"/>
      <c r="J19" s="226" t="s">
        <v>100</v>
      </c>
      <c r="K19" s="2"/>
      <c r="L19" s="2"/>
      <c r="M19" s="115">
        <f>0.15*M12</f>
        <v>4350</v>
      </c>
      <c r="N19" s="250"/>
      <c r="O19" s="124"/>
      <c r="P19" s="125" t="s">
        <v>111</v>
      </c>
      <c r="Q19" s="125"/>
      <c r="R19" s="125"/>
      <c r="S19" s="126">
        <f>R17*(S18)</f>
        <v>1032.5677284</v>
      </c>
      <c r="T19" s="243" t="s">
        <v>275</v>
      </c>
      <c r="U19" s="44"/>
      <c r="V19" s="44"/>
      <c r="W19" s="44"/>
      <c r="X19" s="11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14"/>
      <c r="B20" s="14"/>
      <c r="C20" s="14"/>
      <c r="D20" s="14"/>
      <c r="E20" s="14"/>
      <c r="F20" s="14"/>
      <c r="G20" s="14"/>
      <c r="H20" s="14"/>
      <c r="I20" s="109"/>
      <c r="J20" s="2"/>
      <c r="K20" s="2"/>
      <c r="L20" s="2"/>
      <c r="M20" s="115"/>
      <c r="N20" s="250"/>
      <c r="O20" s="44"/>
      <c r="P20" s="44"/>
      <c r="Q20" s="44"/>
      <c r="R20" s="128" t="s">
        <v>113</v>
      </c>
      <c r="S20" s="129">
        <f>E170</f>
        <v>0.06654957765023073</v>
      </c>
      <c r="T20" s="14"/>
      <c r="U20" s="44"/>
      <c r="V20" s="44"/>
      <c r="W20" s="44"/>
      <c r="X20" s="11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3.5" thickBot="1">
      <c r="A21" s="14"/>
      <c r="B21" s="14"/>
      <c r="C21" s="14"/>
      <c r="D21" s="14"/>
      <c r="E21" s="14"/>
      <c r="F21" s="14"/>
      <c r="G21" s="14"/>
      <c r="H21" s="14"/>
      <c r="I21" s="109"/>
      <c r="J21" s="2"/>
      <c r="K21" s="2"/>
      <c r="L21" s="2"/>
      <c r="M21" s="115"/>
      <c r="N21" s="250"/>
      <c r="O21" s="44"/>
      <c r="P21" s="44"/>
      <c r="Q21" s="44"/>
      <c r="R21" s="130" t="s">
        <v>82</v>
      </c>
      <c r="S21" s="131">
        <f>E169</f>
        <v>-118.72106685921608</v>
      </c>
      <c r="T21" s="14"/>
      <c r="U21" s="44"/>
      <c r="V21" s="44"/>
      <c r="W21" s="44"/>
      <c r="X21" s="11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2.75">
      <c r="A22" s="14"/>
      <c r="B22" s="14"/>
      <c r="C22" s="14"/>
      <c r="D22" s="14"/>
      <c r="E22" s="14"/>
      <c r="F22" s="14"/>
      <c r="G22" s="14"/>
      <c r="H22" s="14"/>
      <c r="I22" s="109"/>
      <c r="J22" s="2" t="s">
        <v>209</v>
      </c>
      <c r="K22" s="2"/>
      <c r="L22" s="2"/>
      <c r="M22" s="115">
        <f aca="true" t="shared" si="0" ref="M22:M28">$M$16*N22</f>
        <v>0</v>
      </c>
      <c r="N22" s="250"/>
      <c r="O22" s="44"/>
      <c r="P22" s="44"/>
      <c r="Q22" s="44"/>
      <c r="R22" s="44"/>
      <c r="S22" s="44"/>
      <c r="T22" s="14"/>
      <c r="U22" s="44"/>
      <c r="V22" s="44"/>
      <c r="W22" s="44"/>
      <c r="X22" s="11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2.75">
      <c r="A23" s="14"/>
      <c r="B23" s="14"/>
      <c r="C23" s="14"/>
      <c r="D23" s="14"/>
      <c r="E23" s="14"/>
      <c r="F23" s="14"/>
      <c r="G23" s="14"/>
      <c r="H23" s="14"/>
      <c r="I23" s="109"/>
      <c r="J23" s="2" t="s">
        <v>210</v>
      </c>
      <c r="K23" s="2"/>
      <c r="L23" s="2"/>
      <c r="M23" s="115">
        <f t="shared" si="0"/>
        <v>0</v>
      </c>
      <c r="N23" s="250"/>
      <c r="O23" s="44"/>
      <c r="P23" s="44"/>
      <c r="Q23" s="44"/>
      <c r="R23" s="44"/>
      <c r="S23" s="44"/>
      <c r="T23" s="1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2.75">
      <c r="A24" s="14"/>
      <c r="B24" s="14"/>
      <c r="C24" s="14"/>
      <c r="D24" s="14"/>
      <c r="E24" s="14"/>
      <c r="F24" s="14"/>
      <c r="G24" s="14"/>
      <c r="H24" s="14"/>
      <c r="I24" s="109"/>
      <c r="J24" s="2" t="s">
        <v>112</v>
      </c>
      <c r="K24" s="2"/>
      <c r="L24" s="39">
        <v>0.015</v>
      </c>
      <c r="M24" s="115">
        <f t="shared" si="0"/>
        <v>0</v>
      </c>
      <c r="N24" s="250"/>
      <c r="O24" s="44"/>
      <c r="P24" s="44"/>
      <c r="Q24" s="44"/>
      <c r="R24" s="44"/>
      <c r="S24" s="44"/>
      <c r="T24" s="14"/>
      <c r="U24" s="44"/>
      <c r="V24" s="44"/>
      <c r="W24" s="44"/>
      <c r="X24" s="11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2.75">
      <c r="A25" s="14"/>
      <c r="B25" s="14"/>
      <c r="C25" s="14"/>
      <c r="D25" s="14"/>
      <c r="E25" s="14"/>
      <c r="F25" s="14"/>
      <c r="G25" s="14"/>
      <c r="H25" s="14"/>
      <c r="I25" s="109"/>
      <c r="J25" s="2" t="s">
        <v>114</v>
      </c>
      <c r="K25" s="2"/>
      <c r="L25" s="209">
        <v>0.04040833333333333</v>
      </c>
      <c r="M25" s="115">
        <f t="shared" si="0"/>
        <v>0</v>
      </c>
      <c r="N25" s="250"/>
      <c r="O25" s="44"/>
      <c r="P25" s="44"/>
      <c r="Q25" s="44"/>
      <c r="R25" s="44"/>
      <c r="S25" s="44"/>
      <c r="T25" s="14"/>
      <c r="U25" s="44"/>
      <c r="V25" s="44"/>
      <c r="W25" s="44"/>
      <c r="X25" s="11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2.75">
      <c r="A26" s="44"/>
      <c r="B26" s="44"/>
      <c r="C26" s="44"/>
      <c r="D26" s="44"/>
      <c r="E26" s="44"/>
      <c r="F26" s="44"/>
      <c r="G26" s="44"/>
      <c r="H26" s="14"/>
      <c r="I26" s="109"/>
      <c r="J26" s="2" t="s">
        <v>211</v>
      </c>
      <c r="K26" s="2"/>
      <c r="L26" s="2"/>
      <c r="M26" s="115">
        <f t="shared" si="0"/>
        <v>0</v>
      </c>
      <c r="N26" s="250"/>
      <c r="O26" s="44"/>
      <c r="P26" s="44"/>
      <c r="Q26" s="44"/>
      <c r="R26" s="44"/>
      <c r="S26" s="44"/>
      <c r="T26" s="14"/>
      <c r="U26" s="44"/>
      <c r="V26" s="44"/>
      <c r="W26" s="44"/>
      <c r="X26" s="11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44"/>
      <c r="B27" s="44"/>
      <c r="C27" s="44"/>
      <c r="D27" s="44"/>
      <c r="E27" s="44"/>
      <c r="F27" s="44"/>
      <c r="G27" s="44"/>
      <c r="H27" s="14"/>
      <c r="I27" s="109"/>
      <c r="J27" s="15" t="s">
        <v>100</v>
      </c>
      <c r="K27" s="2"/>
      <c r="L27" s="39">
        <v>0.1</v>
      </c>
      <c r="M27" s="115">
        <f t="shared" si="0"/>
        <v>0</v>
      </c>
      <c r="N27" s="250"/>
      <c r="O27" s="44"/>
      <c r="P27" s="44"/>
      <c r="Q27" s="44"/>
      <c r="R27" s="44"/>
      <c r="S27" s="44"/>
      <c r="T27" s="14"/>
      <c r="U27" s="44"/>
      <c r="V27" s="44"/>
      <c r="W27" s="44"/>
      <c r="X27" s="11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44"/>
      <c r="B28" s="44"/>
      <c r="C28" s="44"/>
      <c r="D28" s="44"/>
      <c r="E28" s="120"/>
      <c r="F28" s="44"/>
      <c r="G28" s="44"/>
      <c r="H28" s="14"/>
      <c r="I28" s="109"/>
      <c r="J28" s="2" t="s">
        <v>212</v>
      </c>
      <c r="K28" s="2"/>
      <c r="L28" s="2"/>
      <c r="M28" s="115">
        <f t="shared" si="0"/>
        <v>0</v>
      </c>
      <c r="N28" s="250"/>
      <c r="O28" s="44"/>
      <c r="P28" s="44"/>
      <c r="Q28" s="44"/>
      <c r="R28" s="44"/>
      <c r="S28" s="120"/>
      <c r="T28" s="1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2.75">
      <c r="A29" s="44"/>
      <c r="B29" s="44"/>
      <c r="C29" s="44"/>
      <c r="D29" s="44"/>
      <c r="E29" s="120"/>
      <c r="F29" s="44"/>
      <c r="G29" s="44"/>
      <c r="H29" s="14"/>
      <c r="I29" s="109"/>
      <c r="J29" s="2" t="s">
        <v>115</v>
      </c>
      <c r="K29" s="2"/>
      <c r="L29" s="39" t="s">
        <v>116</v>
      </c>
      <c r="M29" s="115">
        <v>0</v>
      </c>
      <c r="N29" s="14"/>
      <c r="O29" s="44"/>
      <c r="P29" s="44"/>
      <c r="Q29" s="44"/>
      <c r="R29" s="44"/>
      <c r="S29" s="120"/>
      <c r="T29" s="1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thickBot="1">
      <c r="A30" s="44"/>
      <c r="B30" s="44"/>
      <c r="C30" s="44"/>
      <c r="D30" s="44"/>
      <c r="E30" s="120"/>
      <c r="F30" s="44"/>
      <c r="G30" s="44"/>
      <c r="H30" s="14"/>
      <c r="I30" s="109"/>
      <c r="J30" s="2" t="s">
        <v>213</v>
      </c>
      <c r="K30" s="2"/>
      <c r="L30" s="2"/>
      <c r="M30" s="115">
        <v>0</v>
      </c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11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132"/>
      <c r="B31" s="133"/>
      <c r="C31" s="133"/>
      <c r="D31" s="133"/>
      <c r="E31" s="134"/>
      <c r="F31" s="133"/>
      <c r="G31" s="135"/>
      <c r="H31" s="14"/>
      <c r="I31" s="109"/>
      <c r="J31" s="2"/>
      <c r="K31" s="2"/>
      <c r="L31" s="2"/>
      <c r="M31" s="115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11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09"/>
      <c r="B32" s="39" t="s">
        <v>117</v>
      </c>
      <c r="C32" s="2" t="s">
        <v>118</v>
      </c>
      <c r="D32" s="2"/>
      <c r="E32" s="212">
        <v>20</v>
      </c>
      <c r="F32" s="15" t="s">
        <v>205</v>
      </c>
      <c r="G32" s="112"/>
      <c r="H32" s="14"/>
      <c r="I32" s="109"/>
      <c r="J32" s="2"/>
      <c r="K32" s="2"/>
      <c r="L32" s="2"/>
      <c r="M32" s="112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109"/>
      <c r="B33" s="2"/>
      <c r="C33" s="2"/>
      <c r="D33" s="2"/>
      <c r="E33" s="136"/>
      <c r="F33" s="2"/>
      <c r="G33" s="112"/>
      <c r="H33" s="14"/>
      <c r="I33" s="109"/>
      <c r="J33" s="2" t="s">
        <v>106</v>
      </c>
      <c r="K33" s="2"/>
      <c r="L33" s="121">
        <f>M33/M34</f>
        <v>0.2004411359250069</v>
      </c>
      <c r="M33" s="115">
        <f>SUM(M18:M19)</f>
        <v>7270</v>
      </c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09"/>
      <c r="B34" s="39" t="s">
        <v>119</v>
      </c>
      <c r="C34" s="2"/>
      <c r="D34" s="2"/>
      <c r="E34" s="212">
        <v>30</v>
      </c>
      <c r="F34" s="2" t="s">
        <v>195</v>
      </c>
      <c r="G34" s="112"/>
      <c r="H34" s="14"/>
      <c r="I34" s="124" t="s">
        <v>120</v>
      </c>
      <c r="J34" s="125"/>
      <c r="K34" s="125"/>
      <c r="L34" s="125"/>
      <c r="M34" s="126">
        <f>M12+M33</f>
        <v>36270</v>
      </c>
      <c r="N34" s="14"/>
      <c r="O34" s="14"/>
      <c r="P34" s="14"/>
      <c r="Q34" s="14"/>
      <c r="R34" s="14"/>
      <c r="S34" s="14"/>
      <c r="T34" s="14"/>
      <c r="U34" s="44"/>
      <c r="V34" s="44"/>
      <c r="W34" s="44"/>
      <c r="X34" s="11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09"/>
      <c r="B35" s="2"/>
      <c r="C35" s="2"/>
      <c r="D35" s="2"/>
      <c r="E35" s="2"/>
      <c r="F35" s="2"/>
      <c r="G35" s="1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thickBot="1">
      <c r="A36" s="109"/>
      <c r="B36" s="39" t="s">
        <v>121</v>
      </c>
      <c r="C36" s="2"/>
      <c r="D36" s="2"/>
      <c r="E36" s="213">
        <v>0.0675</v>
      </c>
      <c r="F36" s="2"/>
      <c r="G36" s="112"/>
      <c r="H36" s="14"/>
      <c r="I36" s="138" t="s">
        <v>199</v>
      </c>
      <c r="J36" s="139"/>
      <c r="K36" s="139"/>
      <c r="L36" s="139"/>
      <c r="M36" s="140">
        <f>M34/G10*1000</f>
        <v>2901.6000000000004</v>
      </c>
      <c r="N36" s="14" t="s">
        <v>281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109"/>
      <c r="B37" s="15"/>
      <c r="C37" s="15"/>
      <c r="D37" s="15"/>
      <c r="E37" s="258"/>
      <c r="F37" s="2"/>
      <c r="G37" s="112"/>
      <c r="H37" s="14"/>
      <c r="I37" s="2"/>
      <c r="J37" s="2"/>
      <c r="K37" s="2"/>
      <c r="L37" s="2"/>
      <c r="M37" s="161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09"/>
      <c r="B38" s="39" t="s">
        <v>283</v>
      </c>
      <c r="C38" s="2"/>
      <c r="D38" s="2"/>
      <c r="E38" s="259">
        <v>30</v>
      </c>
      <c r="F38" s="2" t="s">
        <v>195</v>
      </c>
      <c r="G38" s="112"/>
      <c r="H38" s="14"/>
      <c r="I38" s="2"/>
      <c r="J38" s="2"/>
      <c r="K38" s="2"/>
      <c r="L38" s="2"/>
      <c r="M38" s="161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3.5" thickBot="1">
      <c r="A39" s="124"/>
      <c r="B39" s="125"/>
      <c r="C39" s="125"/>
      <c r="D39" s="125"/>
      <c r="E39" s="137"/>
      <c r="F39" s="125"/>
      <c r="G39" s="127"/>
      <c r="H39" s="14"/>
      <c r="I39" s="14"/>
      <c r="J39" s="14"/>
      <c r="K39" s="14"/>
      <c r="L39" s="14"/>
      <c r="M39" s="210">
        <f>M34/E10*1000</f>
        <v>3627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0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3.5" thickBo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3.5" thickBot="1">
      <c r="A42" s="138" t="s">
        <v>122</v>
      </c>
      <c r="B42" s="139"/>
      <c r="C42" s="141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10" t="s">
        <v>4</v>
      </c>
      <c r="B44" s="10"/>
      <c r="C44" s="10"/>
      <c r="D44" s="10"/>
      <c r="E44" s="10">
        <v>2015</v>
      </c>
      <c r="F44" s="10">
        <v>2016</v>
      </c>
      <c r="G44" s="10">
        <f aca="true" t="shared" si="1" ref="G44:AI44">F44+1</f>
        <v>2017</v>
      </c>
      <c r="H44" s="10">
        <f t="shared" si="1"/>
        <v>2018</v>
      </c>
      <c r="I44" s="10">
        <f t="shared" si="1"/>
        <v>2019</v>
      </c>
      <c r="J44" s="10">
        <f t="shared" si="1"/>
        <v>2020</v>
      </c>
      <c r="K44" s="10">
        <f t="shared" si="1"/>
        <v>2021</v>
      </c>
      <c r="L44" s="10">
        <f t="shared" si="1"/>
        <v>2022</v>
      </c>
      <c r="M44" s="10">
        <f t="shared" si="1"/>
        <v>2023</v>
      </c>
      <c r="N44" s="10">
        <f t="shared" si="1"/>
        <v>2024</v>
      </c>
      <c r="O44" s="10">
        <f t="shared" si="1"/>
        <v>2025</v>
      </c>
      <c r="P44" s="10">
        <f t="shared" si="1"/>
        <v>2026</v>
      </c>
      <c r="Q44" s="10">
        <f t="shared" si="1"/>
        <v>2027</v>
      </c>
      <c r="R44" s="10">
        <f t="shared" si="1"/>
        <v>2028</v>
      </c>
      <c r="S44" s="10">
        <f t="shared" si="1"/>
        <v>2029</v>
      </c>
      <c r="T44" s="10">
        <f t="shared" si="1"/>
        <v>2030</v>
      </c>
      <c r="U44" s="10">
        <f t="shared" si="1"/>
        <v>2031</v>
      </c>
      <c r="V44" s="10">
        <f t="shared" si="1"/>
        <v>2032</v>
      </c>
      <c r="W44" s="10">
        <f t="shared" si="1"/>
        <v>2033</v>
      </c>
      <c r="X44" s="10">
        <f t="shared" si="1"/>
        <v>2034</v>
      </c>
      <c r="Y44" s="10">
        <f t="shared" si="1"/>
        <v>2035</v>
      </c>
      <c r="Z44" s="10">
        <f t="shared" si="1"/>
        <v>2036</v>
      </c>
      <c r="AA44" s="10">
        <f t="shared" si="1"/>
        <v>2037</v>
      </c>
      <c r="AB44" s="10">
        <f t="shared" si="1"/>
        <v>2038</v>
      </c>
      <c r="AC44" s="10">
        <f t="shared" si="1"/>
        <v>2039</v>
      </c>
      <c r="AD44" s="10">
        <f t="shared" si="1"/>
        <v>2040</v>
      </c>
      <c r="AE44" s="10">
        <f t="shared" si="1"/>
        <v>2041</v>
      </c>
      <c r="AF44" s="10">
        <f t="shared" si="1"/>
        <v>2042</v>
      </c>
      <c r="AG44" s="10">
        <f t="shared" si="1"/>
        <v>2043</v>
      </c>
      <c r="AH44" s="10">
        <f t="shared" si="1"/>
        <v>2044</v>
      </c>
      <c r="AI44" s="10">
        <f t="shared" si="1"/>
        <v>2045</v>
      </c>
    </row>
    <row r="45" spans="1:35" ht="13.5" thickBot="1">
      <c r="A45" s="11"/>
      <c r="B45" s="11"/>
      <c r="C45" s="11"/>
      <c r="D45" s="11"/>
      <c r="E45" s="11">
        <v>0</v>
      </c>
      <c r="F45" s="11">
        <v>1</v>
      </c>
      <c r="G45" s="11">
        <v>2</v>
      </c>
      <c r="H45" s="11">
        <v>3</v>
      </c>
      <c r="I45" s="11">
        <v>4</v>
      </c>
      <c r="J45" s="11">
        <v>5</v>
      </c>
      <c r="K45" s="11">
        <v>6</v>
      </c>
      <c r="L45" s="11">
        <v>7</v>
      </c>
      <c r="M45" s="11">
        <v>8</v>
      </c>
      <c r="N45" s="11">
        <v>9</v>
      </c>
      <c r="O45" s="11">
        <v>10</v>
      </c>
      <c r="P45" s="11">
        <v>11</v>
      </c>
      <c r="Q45" s="11">
        <v>12</v>
      </c>
      <c r="R45" s="11">
        <v>13</v>
      </c>
      <c r="S45" s="11">
        <v>14</v>
      </c>
      <c r="T45" s="11">
        <v>15</v>
      </c>
      <c r="U45" s="11">
        <v>16</v>
      </c>
      <c r="V45" s="11">
        <v>17</v>
      </c>
      <c r="W45" s="11">
        <v>18</v>
      </c>
      <c r="X45" s="11">
        <v>19</v>
      </c>
      <c r="Y45" s="11">
        <v>20</v>
      </c>
      <c r="Z45" s="11">
        <f aca="true" t="shared" si="2" ref="Z45:AI45">Y45+1</f>
        <v>21</v>
      </c>
      <c r="AA45" s="11">
        <f t="shared" si="2"/>
        <v>22</v>
      </c>
      <c r="AB45" s="11">
        <f t="shared" si="2"/>
        <v>23</v>
      </c>
      <c r="AC45" s="11">
        <f t="shared" si="2"/>
        <v>24</v>
      </c>
      <c r="AD45" s="11">
        <f t="shared" si="2"/>
        <v>25</v>
      </c>
      <c r="AE45" s="11">
        <f t="shared" si="2"/>
        <v>26</v>
      </c>
      <c r="AF45" s="11">
        <f t="shared" si="2"/>
        <v>27</v>
      </c>
      <c r="AG45" s="11">
        <f t="shared" si="2"/>
        <v>28</v>
      </c>
      <c r="AH45" s="11">
        <f t="shared" si="2"/>
        <v>29</v>
      </c>
      <c r="AI45" s="11">
        <f t="shared" si="2"/>
        <v>30</v>
      </c>
    </row>
    <row r="46" ht="13.5" thickTop="1"/>
    <row r="47" spans="1:2" ht="11.25" customHeight="1" thickBot="1">
      <c r="A47" s="9" t="s">
        <v>123</v>
      </c>
      <c r="B47" s="9"/>
    </row>
    <row r="48" spans="2:35" ht="13.5" thickTop="1">
      <c r="B48" s="162" t="s">
        <v>260</v>
      </c>
      <c r="C48" s="2"/>
      <c r="F48" s="193">
        <v>0.024</v>
      </c>
      <c r="G48" s="6">
        <f aca="true" t="shared" si="3" ref="G48:AI48">F48</f>
        <v>0.024</v>
      </c>
      <c r="H48" s="6">
        <f t="shared" si="3"/>
        <v>0.024</v>
      </c>
      <c r="I48" s="6">
        <f t="shared" si="3"/>
        <v>0.024</v>
      </c>
      <c r="J48" s="6">
        <f t="shared" si="3"/>
        <v>0.024</v>
      </c>
      <c r="K48" s="6">
        <f t="shared" si="3"/>
        <v>0.024</v>
      </c>
      <c r="L48" s="6">
        <f t="shared" si="3"/>
        <v>0.024</v>
      </c>
      <c r="M48" s="6">
        <f t="shared" si="3"/>
        <v>0.024</v>
      </c>
      <c r="N48" s="6">
        <f t="shared" si="3"/>
        <v>0.024</v>
      </c>
      <c r="O48" s="6">
        <f t="shared" si="3"/>
        <v>0.024</v>
      </c>
      <c r="P48" s="6">
        <f t="shared" si="3"/>
        <v>0.024</v>
      </c>
      <c r="Q48" s="6">
        <f t="shared" si="3"/>
        <v>0.024</v>
      </c>
      <c r="R48" s="6">
        <f t="shared" si="3"/>
        <v>0.024</v>
      </c>
      <c r="S48" s="6">
        <f t="shared" si="3"/>
        <v>0.024</v>
      </c>
      <c r="T48" s="6">
        <f t="shared" si="3"/>
        <v>0.024</v>
      </c>
      <c r="U48" s="6">
        <f t="shared" si="3"/>
        <v>0.024</v>
      </c>
      <c r="V48" s="6">
        <f t="shared" si="3"/>
        <v>0.024</v>
      </c>
      <c r="W48" s="6">
        <f t="shared" si="3"/>
        <v>0.024</v>
      </c>
      <c r="X48" s="6">
        <f t="shared" si="3"/>
        <v>0.024</v>
      </c>
      <c r="Y48" s="6">
        <f t="shared" si="3"/>
        <v>0.024</v>
      </c>
      <c r="Z48" s="6">
        <f t="shared" si="3"/>
        <v>0.024</v>
      </c>
      <c r="AA48" s="6">
        <f t="shared" si="3"/>
        <v>0.024</v>
      </c>
      <c r="AB48" s="6">
        <f t="shared" si="3"/>
        <v>0.024</v>
      </c>
      <c r="AC48" s="6">
        <f t="shared" si="3"/>
        <v>0.024</v>
      </c>
      <c r="AD48" s="6">
        <f t="shared" si="3"/>
        <v>0.024</v>
      </c>
      <c r="AE48" s="6">
        <f t="shared" si="3"/>
        <v>0.024</v>
      </c>
      <c r="AF48" s="6">
        <f t="shared" si="3"/>
        <v>0.024</v>
      </c>
      <c r="AG48" s="6">
        <f t="shared" si="3"/>
        <v>0.024</v>
      </c>
      <c r="AH48" s="6">
        <f t="shared" si="3"/>
        <v>0.024</v>
      </c>
      <c r="AI48" s="6">
        <f t="shared" si="3"/>
        <v>0.024</v>
      </c>
    </row>
    <row r="49" spans="2:35" ht="12.75">
      <c r="B49" t="s">
        <v>229</v>
      </c>
      <c r="F49" s="193">
        <v>0.009</v>
      </c>
      <c r="G49" s="6">
        <f aca="true" t="shared" si="4" ref="G49:AI49">F49</f>
        <v>0.009</v>
      </c>
      <c r="H49" s="6">
        <f t="shared" si="4"/>
        <v>0.009</v>
      </c>
      <c r="I49" s="6">
        <f t="shared" si="4"/>
        <v>0.009</v>
      </c>
      <c r="J49" s="6">
        <f t="shared" si="4"/>
        <v>0.009</v>
      </c>
      <c r="K49" s="6">
        <f t="shared" si="4"/>
        <v>0.009</v>
      </c>
      <c r="L49" s="6">
        <f t="shared" si="4"/>
        <v>0.009</v>
      </c>
      <c r="M49" s="6">
        <f t="shared" si="4"/>
        <v>0.009</v>
      </c>
      <c r="N49" s="6">
        <f t="shared" si="4"/>
        <v>0.009</v>
      </c>
      <c r="O49" s="6">
        <f t="shared" si="4"/>
        <v>0.009</v>
      </c>
      <c r="P49" s="6">
        <f t="shared" si="4"/>
        <v>0.009</v>
      </c>
      <c r="Q49" s="6">
        <f t="shared" si="4"/>
        <v>0.009</v>
      </c>
      <c r="R49" s="6">
        <f t="shared" si="4"/>
        <v>0.009</v>
      </c>
      <c r="S49" s="6">
        <f t="shared" si="4"/>
        <v>0.009</v>
      </c>
      <c r="T49" s="6">
        <f t="shared" si="4"/>
        <v>0.009</v>
      </c>
      <c r="U49" s="6">
        <f t="shared" si="4"/>
        <v>0.009</v>
      </c>
      <c r="V49" s="6">
        <f t="shared" si="4"/>
        <v>0.009</v>
      </c>
      <c r="W49" s="6">
        <f t="shared" si="4"/>
        <v>0.009</v>
      </c>
      <c r="X49" s="6">
        <f t="shared" si="4"/>
        <v>0.009</v>
      </c>
      <c r="Y49" s="6">
        <f t="shared" si="4"/>
        <v>0.009</v>
      </c>
      <c r="Z49" s="6">
        <f t="shared" si="4"/>
        <v>0.009</v>
      </c>
      <c r="AA49" s="6">
        <f t="shared" si="4"/>
        <v>0.009</v>
      </c>
      <c r="AB49" s="6">
        <f t="shared" si="4"/>
        <v>0.009</v>
      </c>
      <c r="AC49" s="6">
        <f t="shared" si="4"/>
        <v>0.009</v>
      </c>
      <c r="AD49" s="6">
        <f t="shared" si="4"/>
        <v>0.009</v>
      </c>
      <c r="AE49" s="6">
        <f t="shared" si="4"/>
        <v>0.009</v>
      </c>
      <c r="AF49" s="6">
        <f t="shared" si="4"/>
        <v>0.009</v>
      </c>
      <c r="AG49" s="6">
        <f t="shared" si="4"/>
        <v>0.009</v>
      </c>
      <c r="AH49" s="6">
        <f t="shared" si="4"/>
        <v>0.009</v>
      </c>
      <c r="AI49" s="6">
        <f t="shared" si="4"/>
        <v>0.009</v>
      </c>
    </row>
    <row r="51" spans="1:2" ht="13.5" thickBot="1">
      <c r="A51" s="9" t="s">
        <v>124</v>
      </c>
      <c r="B51" s="9"/>
    </row>
    <row r="52" ht="13.5" thickTop="1"/>
    <row r="53" spans="2:5" ht="12.75">
      <c r="B53" s="33" t="s">
        <v>6</v>
      </c>
      <c r="C53" s="34"/>
      <c r="E53" t="s">
        <v>126</v>
      </c>
    </row>
    <row r="54" spans="1:35" ht="12.75">
      <c r="A54" s="15"/>
      <c r="B54" s="162" t="s">
        <v>206</v>
      </c>
      <c r="C54" s="162" t="s">
        <v>223</v>
      </c>
      <c r="E54" s="142">
        <f>AVERAGE(F54:AI54)</f>
        <v>11.698515508683085</v>
      </c>
      <c r="F54" s="7">
        <f>'10MW PV Solar Dispatch'!F81</f>
        <v>4.96</v>
      </c>
      <c r="G54" s="7">
        <f>'10MW PV Solar Dispatch'!G81</f>
        <v>5.31</v>
      </c>
      <c r="H54" s="7">
        <f>'10MW PV Solar Dispatch'!H81</f>
        <v>5.66</v>
      </c>
      <c r="I54" s="7">
        <f>'10MW PV Solar Dispatch'!I81</f>
        <v>6.06</v>
      </c>
      <c r="J54" s="7">
        <f>'10MW PV Solar Dispatch'!J81</f>
        <v>6.53</v>
      </c>
      <c r="K54" s="7">
        <f>'10MW PV Solar Dispatch'!K81</f>
        <v>6.91</v>
      </c>
      <c r="L54" s="7">
        <f>'10MW PV Solar Dispatch'!L81</f>
        <v>7.22</v>
      </c>
      <c r="M54" s="7">
        <f>'10MW PV Solar Dispatch'!M81</f>
        <v>7.59</v>
      </c>
      <c r="N54" s="7">
        <f>'10MW PV Solar Dispatch'!N81</f>
        <v>7.93</v>
      </c>
      <c r="O54" s="7">
        <f>'10MW PV Solar Dispatch'!O81</f>
        <v>8.32</v>
      </c>
      <c r="P54" s="7">
        <f>'10MW PV Solar Dispatch'!P81</f>
        <v>8.62</v>
      </c>
      <c r="Q54" s="7">
        <f>'10MW PV Solar Dispatch'!Q81</f>
        <v>8.99</v>
      </c>
      <c r="R54" s="7">
        <f>'10MW PV Solar Dispatch'!R81</f>
        <v>9.38</v>
      </c>
      <c r="S54" s="7">
        <f>'10MW PV Solar Dispatch'!S81</f>
        <v>9.8</v>
      </c>
      <c r="T54" s="7">
        <f>'10MW PV Solar Dispatch'!T81</f>
        <v>10.28</v>
      </c>
      <c r="U54" s="7">
        <f>'10MW PV Solar Dispatch'!U81</f>
        <v>10.68</v>
      </c>
      <c r="V54" s="7">
        <f>'10MW PV Solar Dispatch'!V81</f>
        <v>11.46</v>
      </c>
      <c r="W54" s="7">
        <f>'10MW PV Solar Dispatch'!W81</f>
        <v>12.23</v>
      </c>
      <c r="X54" s="7">
        <f>'10MW PV Solar Dispatch'!X81</f>
        <v>12.84</v>
      </c>
      <c r="Y54" s="7">
        <f>'10MW PV Solar Dispatch'!Y81</f>
        <v>13.48</v>
      </c>
      <c r="Z54" s="7">
        <f>'10MW PV Solar Dispatch'!Z81</f>
        <v>14.15</v>
      </c>
      <c r="AA54" s="7">
        <f>'10MW PV Solar Dispatch'!AA81</f>
        <v>14.85</v>
      </c>
      <c r="AB54" s="7">
        <f>'10MW PV Solar Dispatch'!AB81</f>
        <v>15.6</v>
      </c>
      <c r="AC54" s="7">
        <f>'10MW PV Solar Dispatch'!AC81</f>
        <v>16.37</v>
      </c>
      <c r="AD54" s="7">
        <f>'10MW PV Solar Dispatch'!AD81</f>
        <v>17.19</v>
      </c>
      <c r="AE54" s="7">
        <f>'10MW PV Solar Dispatch'!AE81</f>
        <v>17.9</v>
      </c>
      <c r="AF54" s="7">
        <f>'10MW PV Solar Dispatch'!AF81</f>
        <v>18.766367670938447</v>
      </c>
      <c r="AG54" s="7">
        <f>'10MW PV Solar Dispatch'!AG81</f>
        <v>19.670595944531495</v>
      </c>
      <c r="AH54" s="7">
        <f>'10MW PV Solar Dispatch'!AH81</f>
        <v>20.614178306931574</v>
      </c>
      <c r="AI54" s="7">
        <f>'10MW PV Solar Dispatch'!AI81</f>
        <v>21.594323338091105</v>
      </c>
    </row>
    <row r="55" spans="1:35" ht="12.75">
      <c r="A55" s="15"/>
      <c r="B55" s="162" t="s">
        <v>267</v>
      </c>
      <c r="C55" s="162"/>
      <c r="E55" s="61">
        <v>-1000</v>
      </c>
      <c r="F55" s="7">
        <v>0</v>
      </c>
      <c r="G55" s="7">
        <f aca="true" t="shared" si="5" ref="G55:AI55">F55</f>
        <v>0</v>
      </c>
      <c r="H55" s="7">
        <f t="shared" si="5"/>
        <v>0</v>
      </c>
      <c r="I55" s="7">
        <f t="shared" si="5"/>
        <v>0</v>
      </c>
      <c r="J55" s="7">
        <f t="shared" si="5"/>
        <v>0</v>
      </c>
      <c r="K55" s="7">
        <f t="shared" si="5"/>
        <v>0</v>
      </c>
      <c r="L55" s="7">
        <f t="shared" si="5"/>
        <v>0</v>
      </c>
      <c r="M55" s="7">
        <f t="shared" si="5"/>
        <v>0</v>
      </c>
      <c r="N55" s="7">
        <f t="shared" si="5"/>
        <v>0</v>
      </c>
      <c r="O55" s="7">
        <f t="shared" si="5"/>
        <v>0</v>
      </c>
      <c r="P55" s="7">
        <f t="shared" si="5"/>
        <v>0</v>
      </c>
      <c r="Q55" s="7">
        <f t="shared" si="5"/>
        <v>0</v>
      </c>
      <c r="R55" s="7">
        <f t="shared" si="5"/>
        <v>0</v>
      </c>
      <c r="S55" s="7">
        <f t="shared" si="5"/>
        <v>0</v>
      </c>
      <c r="T55" s="7">
        <f t="shared" si="5"/>
        <v>0</v>
      </c>
      <c r="U55" s="7">
        <f t="shared" si="5"/>
        <v>0</v>
      </c>
      <c r="V55" s="7">
        <f t="shared" si="5"/>
        <v>0</v>
      </c>
      <c r="W55" s="7">
        <f t="shared" si="5"/>
        <v>0</v>
      </c>
      <c r="X55" s="7">
        <f t="shared" si="5"/>
        <v>0</v>
      </c>
      <c r="Y55" s="7">
        <f t="shared" si="5"/>
        <v>0</v>
      </c>
      <c r="Z55" s="7">
        <f t="shared" si="5"/>
        <v>0</v>
      </c>
      <c r="AA55" s="7">
        <f t="shared" si="5"/>
        <v>0</v>
      </c>
      <c r="AB55" s="7">
        <f t="shared" si="5"/>
        <v>0</v>
      </c>
      <c r="AC55" s="7">
        <f t="shared" si="5"/>
        <v>0</v>
      </c>
      <c r="AD55" s="7">
        <f t="shared" si="5"/>
        <v>0</v>
      </c>
      <c r="AE55" s="7">
        <f t="shared" si="5"/>
        <v>0</v>
      </c>
      <c r="AF55" s="7">
        <f t="shared" si="5"/>
        <v>0</v>
      </c>
      <c r="AG55" s="7">
        <f t="shared" si="5"/>
        <v>0</v>
      </c>
      <c r="AH55" s="7">
        <f t="shared" si="5"/>
        <v>0</v>
      </c>
      <c r="AI55" s="7">
        <f t="shared" si="5"/>
        <v>0</v>
      </c>
    </row>
    <row r="56" spans="1:35" ht="12.75">
      <c r="A56" s="15"/>
      <c r="E56" s="3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2.75">
      <c r="A57">
        <v>0</v>
      </c>
      <c r="B57" s="39" t="s">
        <v>127</v>
      </c>
      <c r="C57" s="143" t="s">
        <v>128</v>
      </c>
      <c r="D57" s="143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2.75">
      <c r="A58" s="148">
        <f>NPV($E$36,F58:AI58)*(((1+$E$36)^$E$38*$E$36)/((1+$E$36)^$E$38-1))</f>
        <v>170.23214954503055</v>
      </c>
      <c r="B58" s="144" t="s">
        <v>129</v>
      </c>
      <c r="C58" s="229" t="s">
        <v>242</v>
      </c>
      <c r="D58" s="10"/>
      <c r="E58" s="145" t="s">
        <v>130</v>
      </c>
      <c r="F58" s="146">
        <f aca="true" t="shared" si="6" ref="F58:AI58">(SUM(F59:F60)*12*$E$11)/$E$69</f>
        <v>170.23214954503027</v>
      </c>
      <c r="G58" s="146">
        <f t="shared" si="6"/>
        <v>170.23214954503027</v>
      </c>
      <c r="H58" s="146">
        <f t="shared" si="6"/>
        <v>170.23214954503027</v>
      </c>
      <c r="I58" s="146">
        <f t="shared" si="6"/>
        <v>170.23214954503027</v>
      </c>
      <c r="J58" s="146">
        <f t="shared" si="6"/>
        <v>170.23214954503027</v>
      </c>
      <c r="K58" s="146">
        <f t="shared" si="6"/>
        <v>170.23214954503027</v>
      </c>
      <c r="L58" s="146">
        <f t="shared" si="6"/>
        <v>170.23214954503027</v>
      </c>
      <c r="M58" s="146">
        <f t="shared" si="6"/>
        <v>170.23214954503027</v>
      </c>
      <c r="N58" s="146">
        <f t="shared" si="6"/>
        <v>170.23214954503027</v>
      </c>
      <c r="O58" s="146">
        <f t="shared" si="6"/>
        <v>170.23214954503027</v>
      </c>
      <c r="P58" s="146">
        <f t="shared" si="6"/>
        <v>170.23214954503027</v>
      </c>
      <c r="Q58" s="146">
        <f t="shared" si="6"/>
        <v>170.23214954503027</v>
      </c>
      <c r="R58" s="146">
        <f t="shared" si="6"/>
        <v>170.23214954503027</v>
      </c>
      <c r="S58" s="146">
        <f t="shared" si="6"/>
        <v>170.23214954503027</v>
      </c>
      <c r="T58" s="146">
        <f t="shared" si="6"/>
        <v>170.23214954503027</v>
      </c>
      <c r="U58" s="146">
        <f t="shared" si="6"/>
        <v>170.23214954503027</v>
      </c>
      <c r="V58" s="146">
        <f t="shared" si="6"/>
        <v>170.23214954503027</v>
      </c>
      <c r="W58" s="146">
        <f t="shared" si="6"/>
        <v>170.23214954503027</v>
      </c>
      <c r="X58" s="146">
        <f t="shared" si="6"/>
        <v>170.23214954503027</v>
      </c>
      <c r="Y58" s="146">
        <f t="shared" si="6"/>
        <v>170.23214954503027</v>
      </c>
      <c r="Z58" s="146">
        <f t="shared" si="6"/>
        <v>170.23214954503027</v>
      </c>
      <c r="AA58" s="146">
        <f t="shared" si="6"/>
        <v>170.23214954503027</v>
      </c>
      <c r="AB58" s="146">
        <f t="shared" si="6"/>
        <v>170.23214954503027</v>
      </c>
      <c r="AC58" s="146">
        <f t="shared" si="6"/>
        <v>170.23214954503027</v>
      </c>
      <c r="AD58" s="146">
        <f t="shared" si="6"/>
        <v>170.23214954503027</v>
      </c>
      <c r="AE58" s="146">
        <f t="shared" si="6"/>
        <v>170.23214954503027</v>
      </c>
      <c r="AF58" s="146">
        <f t="shared" si="6"/>
        <v>170.23214954503027</v>
      </c>
      <c r="AG58" s="146">
        <f t="shared" si="6"/>
        <v>170.23214954503027</v>
      </c>
      <c r="AH58" s="146">
        <f t="shared" si="6"/>
        <v>170.23214954503027</v>
      </c>
      <c r="AI58" s="146">
        <f t="shared" si="6"/>
        <v>170.23214954503027</v>
      </c>
    </row>
    <row r="59" spans="3:35" ht="12.75">
      <c r="C59" s="75" t="s">
        <v>131</v>
      </c>
      <c r="D59" s="2"/>
      <c r="E59" s="8" t="s">
        <v>132</v>
      </c>
      <c r="F59" s="147">
        <f aca="true" t="shared" si="7" ref="F59:AI59">((4*$S$15)/(12*$E$11)*1000)</f>
        <v>9.82412053392251</v>
      </c>
      <c r="G59" s="147">
        <f t="shared" si="7"/>
        <v>9.82412053392251</v>
      </c>
      <c r="H59" s="147">
        <f t="shared" si="7"/>
        <v>9.82412053392251</v>
      </c>
      <c r="I59" s="147">
        <f t="shared" si="7"/>
        <v>9.82412053392251</v>
      </c>
      <c r="J59" s="147">
        <f t="shared" si="7"/>
        <v>9.82412053392251</v>
      </c>
      <c r="K59" s="147">
        <f t="shared" si="7"/>
        <v>9.82412053392251</v>
      </c>
      <c r="L59" s="147">
        <f t="shared" si="7"/>
        <v>9.82412053392251</v>
      </c>
      <c r="M59" s="147">
        <f t="shared" si="7"/>
        <v>9.82412053392251</v>
      </c>
      <c r="N59" s="147">
        <f t="shared" si="7"/>
        <v>9.82412053392251</v>
      </c>
      <c r="O59" s="147">
        <f t="shared" si="7"/>
        <v>9.82412053392251</v>
      </c>
      <c r="P59" s="147">
        <f t="shared" si="7"/>
        <v>9.82412053392251</v>
      </c>
      <c r="Q59" s="147">
        <f t="shared" si="7"/>
        <v>9.82412053392251</v>
      </c>
      <c r="R59" s="147">
        <f t="shared" si="7"/>
        <v>9.82412053392251</v>
      </c>
      <c r="S59" s="147">
        <f t="shared" si="7"/>
        <v>9.82412053392251</v>
      </c>
      <c r="T59" s="147">
        <f t="shared" si="7"/>
        <v>9.82412053392251</v>
      </c>
      <c r="U59" s="147">
        <f t="shared" si="7"/>
        <v>9.82412053392251</v>
      </c>
      <c r="V59" s="147">
        <f t="shared" si="7"/>
        <v>9.82412053392251</v>
      </c>
      <c r="W59" s="147">
        <f t="shared" si="7"/>
        <v>9.82412053392251</v>
      </c>
      <c r="X59" s="147">
        <f t="shared" si="7"/>
        <v>9.82412053392251</v>
      </c>
      <c r="Y59" s="147">
        <f t="shared" si="7"/>
        <v>9.82412053392251</v>
      </c>
      <c r="Z59" s="147">
        <f t="shared" si="7"/>
        <v>9.82412053392251</v>
      </c>
      <c r="AA59" s="147">
        <f t="shared" si="7"/>
        <v>9.82412053392251</v>
      </c>
      <c r="AB59" s="147">
        <f t="shared" si="7"/>
        <v>9.82412053392251</v>
      </c>
      <c r="AC59" s="147">
        <f t="shared" si="7"/>
        <v>9.82412053392251</v>
      </c>
      <c r="AD59" s="147">
        <f t="shared" si="7"/>
        <v>9.82412053392251</v>
      </c>
      <c r="AE59" s="147">
        <f t="shared" si="7"/>
        <v>9.82412053392251</v>
      </c>
      <c r="AF59" s="147">
        <f t="shared" si="7"/>
        <v>9.82412053392251</v>
      </c>
      <c r="AG59" s="147">
        <f t="shared" si="7"/>
        <v>9.82412053392251</v>
      </c>
      <c r="AH59" s="147">
        <f t="shared" si="7"/>
        <v>9.82412053392251</v>
      </c>
      <c r="AI59" s="147">
        <f t="shared" si="7"/>
        <v>9.82412053392251</v>
      </c>
    </row>
    <row r="60" spans="3:35" ht="12.75">
      <c r="C60" s="75" t="s">
        <v>133</v>
      </c>
      <c r="D60" s="2"/>
      <c r="E60" s="8" t="s">
        <v>132</v>
      </c>
      <c r="F60" s="147">
        <f aca="true" t="shared" si="8" ref="F60:AI60">($S$19/(12*$E$11)*1000)</f>
        <v>8.604731070000001</v>
      </c>
      <c r="G60" s="147">
        <f t="shared" si="8"/>
        <v>8.604731070000001</v>
      </c>
      <c r="H60" s="147">
        <f t="shared" si="8"/>
        <v>8.604731070000001</v>
      </c>
      <c r="I60" s="147">
        <f t="shared" si="8"/>
        <v>8.604731070000001</v>
      </c>
      <c r="J60" s="147">
        <f t="shared" si="8"/>
        <v>8.604731070000001</v>
      </c>
      <c r="K60" s="147">
        <f t="shared" si="8"/>
        <v>8.604731070000001</v>
      </c>
      <c r="L60" s="147">
        <f t="shared" si="8"/>
        <v>8.604731070000001</v>
      </c>
      <c r="M60" s="147">
        <f t="shared" si="8"/>
        <v>8.604731070000001</v>
      </c>
      <c r="N60" s="147">
        <f t="shared" si="8"/>
        <v>8.604731070000001</v>
      </c>
      <c r="O60" s="147">
        <f t="shared" si="8"/>
        <v>8.604731070000001</v>
      </c>
      <c r="P60" s="147">
        <f t="shared" si="8"/>
        <v>8.604731070000001</v>
      </c>
      <c r="Q60" s="147">
        <f t="shared" si="8"/>
        <v>8.604731070000001</v>
      </c>
      <c r="R60" s="147">
        <f t="shared" si="8"/>
        <v>8.604731070000001</v>
      </c>
      <c r="S60" s="147">
        <f t="shared" si="8"/>
        <v>8.604731070000001</v>
      </c>
      <c r="T60" s="147">
        <f t="shared" si="8"/>
        <v>8.604731070000001</v>
      </c>
      <c r="U60" s="147">
        <f t="shared" si="8"/>
        <v>8.604731070000001</v>
      </c>
      <c r="V60" s="147">
        <f t="shared" si="8"/>
        <v>8.604731070000001</v>
      </c>
      <c r="W60" s="147">
        <f t="shared" si="8"/>
        <v>8.604731070000001</v>
      </c>
      <c r="X60" s="147">
        <f t="shared" si="8"/>
        <v>8.604731070000001</v>
      </c>
      <c r="Y60" s="147">
        <f t="shared" si="8"/>
        <v>8.604731070000001</v>
      </c>
      <c r="Z60" s="147">
        <f t="shared" si="8"/>
        <v>8.604731070000001</v>
      </c>
      <c r="AA60" s="147">
        <f t="shared" si="8"/>
        <v>8.604731070000001</v>
      </c>
      <c r="AB60" s="147">
        <f t="shared" si="8"/>
        <v>8.604731070000001</v>
      </c>
      <c r="AC60" s="147">
        <f t="shared" si="8"/>
        <v>8.604731070000001</v>
      </c>
      <c r="AD60" s="147">
        <f t="shared" si="8"/>
        <v>8.604731070000001</v>
      </c>
      <c r="AE60" s="147">
        <f t="shared" si="8"/>
        <v>8.604731070000001</v>
      </c>
      <c r="AF60" s="147">
        <f t="shared" si="8"/>
        <v>8.604731070000001</v>
      </c>
      <c r="AG60" s="147">
        <f t="shared" si="8"/>
        <v>8.604731070000001</v>
      </c>
      <c r="AH60" s="147">
        <f t="shared" si="8"/>
        <v>8.604731070000001</v>
      </c>
      <c r="AI60" s="147">
        <f t="shared" si="8"/>
        <v>8.604731070000001</v>
      </c>
    </row>
    <row r="61" spans="1:35" ht="12.75">
      <c r="A61" s="148">
        <f>NPV($E$36,F61:AI61)*(((1+$E$36)^$E$38*$E$36)/((1+$E$36)^$E$38-1))</f>
        <v>6.846855263715475</v>
      </c>
      <c r="B61" s="15"/>
      <c r="C61" s="79" t="s">
        <v>134</v>
      </c>
      <c r="D61" s="2"/>
      <c r="E61" s="8" t="s">
        <v>130</v>
      </c>
      <c r="F61" s="147">
        <f aca="true" t="shared" si="9" ref="F61:AI61">F126/F69*1000</f>
        <v>7.071280705856844</v>
      </c>
      <c r="G61" s="147">
        <f t="shared" si="9"/>
        <v>7.046963198358466</v>
      </c>
      <c r="H61" s="147">
        <f t="shared" si="9"/>
        <v>7.022723675326662</v>
      </c>
      <c r="I61" s="147">
        <f t="shared" si="9"/>
        <v>6.998578623653073</v>
      </c>
      <c r="J61" s="147">
        <f t="shared" si="9"/>
        <v>6.97454556516075</v>
      </c>
      <c r="K61" s="147">
        <f t="shared" si="9"/>
        <v>6.9506431199186</v>
      </c>
      <c r="L61" s="147">
        <f t="shared" si="9"/>
        <v>6.9268910738411416</v>
      </c>
      <c r="M61" s="147">
        <f t="shared" si="9"/>
        <v>6.903310450904482</v>
      </c>
      <c r="N61" s="147">
        <f t="shared" si="9"/>
        <v>6.879923590338605</v>
      </c>
      <c r="O61" s="147">
        <f t="shared" si="9"/>
        <v>6.856754229188305</v>
      </c>
      <c r="P61" s="147">
        <f t="shared" si="9"/>
        <v>6.833827590670336</v>
      </c>
      <c r="Q61" s="147">
        <f t="shared" si="9"/>
        <v>6.811170478793507</v>
      </c>
      <c r="R61" s="147">
        <f t="shared" si="9"/>
        <v>6.788811379751359</v>
      </c>
      <c r="S61" s="147">
        <f t="shared" si="9"/>
        <v>6.766780570644745</v>
      </c>
      <c r="T61" s="147">
        <f t="shared" si="9"/>
        <v>6.7451102361441055</v>
      </c>
      <c r="U61" s="147">
        <f t="shared" si="9"/>
        <v>6.72383459375957</v>
      </c>
      <c r="V61" s="147">
        <f t="shared" si="9"/>
        <v>6.702990028451509</v>
      </c>
      <c r="W61" s="147">
        <f t="shared" si="9"/>
        <v>6.682615237385778</v>
      </c>
      <c r="X61" s="147">
        <f t="shared" si="9"/>
        <v>6.662751385717571</v>
      </c>
      <c r="Y61" s="147">
        <f t="shared" si="9"/>
        <v>6.643442274376293</v>
      </c>
      <c r="Z61" s="147">
        <f t="shared" si="9"/>
        <v>6.624734520922559</v>
      </c>
      <c r="AA61" s="147">
        <f t="shared" si="9"/>
        <v>6.6066777546584445</v>
      </c>
      <c r="AB61" s="147">
        <f t="shared" si="9"/>
        <v>6.589324827295036</v>
      </c>
      <c r="AC61" s="147">
        <f t="shared" si="9"/>
        <v>6.572732040618794</v>
      </c>
      <c r="AD61" s="147">
        <f t="shared" si="9"/>
        <v>6.5569593927522325</v>
      </c>
      <c r="AE61" s="147">
        <f t="shared" si="9"/>
        <v>6.54207084477707</v>
      </c>
      <c r="AF61" s="147">
        <f t="shared" si="9"/>
        <v>6.528134609682052</v>
      </c>
      <c r="AG61" s="147">
        <f t="shared" si="9"/>
        <v>6.515223465815921</v>
      </c>
      <c r="AH61" s="147">
        <f t="shared" si="9"/>
        <v>6.503415097271846</v>
      </c>
      <c r="AI61" s="147">
        <f t="shared" si="9"/>
        <v>6.492792463907256</v>
      </c>
    </row>
    <row r="62" spans="1:35" ht="12.75" hidden="1">
      <c r="A62" s="148">
        <f>NPV($E$36,F62:AI62)*(((1+$E$36)^$E$38*$E$36)/((1+$E$36)^$E$38-1))</f>
        <v>0</v>
      </c>
      <c r="B62" s="15"/>
      <c r="C62" s="79" t="s">
        <v>266</v>
      </c>
      <c r="D62" s="2"/>
      <c r="E62" s="8" t="s">
        <v>130</v>
      </c>
      <c r="F62" s="147">
        <f aca="true" t="shared" si="10" ref="F62:AI62">SUM(F129:F131)</f>
        <v>0</v>
      </c>
      <c r="G62" s="147">
        <f t="shared" si="10"/>
        <v>0</v>
      </c>
      <c r="H62" s="147">
        <f t="shared" si="10"/>
        <v>0</v>
      </c>
      <c r="I62" s="147">
        <f t="shared" si="10"/>
        <v>0</v>
      </c>
      <c r="J62" s="147">
        <f t="shared" si="10"/>
        <v>0</v>
      </c>
      <c r="K62" s="147">
        <f t="shared" si="10"/>
        <v>0</v>
      </c>
      <c r="L62" s="147">
        <f t="shared" si="10"/>
        <v>0</v>
      </c>
      <c r="M62" s="147">
        <f t="shared" si="10"/>
        <v>0</v>
      </c>
      <c r="N62" s="147">
        <f t="shared" si="10"/>
        <v>0</v>
      </c>
      <c r="O62" s="147">
        <f t="shared" si="10"/>
        <v>0</v>
      </c>
      <c r="P62" s="147">
        <f t="shared" si="10"/>
        <v>0</v>
      </c>
      <c r="Q62" s="147">
        <f t="shared" si="10"/>
        <v>0</v>
      </c>
      <c r="R62" s="147">
        <f t="shared" si="10"/>
        <v>0</v>
      </c>
      <c r="S62" s="147">
        <f t="shared" si="10"/>
        <v>0</v>
      </c>
      <c r="T62" s="147">
        <f t="shared" si="10"/>
        <v>0</v>
      </c>
      <c r="U62" s="147">
        <f t="shared" si="10"/>
        <v>0</v>
      </c>
      <c r="V62" s="147">
        <f t="shared" si="10"/>
        <v>0</v>
      </c>
      <c r="W62" s="147">
        <f t="shared" si="10"/>
        <v>0</v>
      </c>
      <c r="X62" s="147">
        <f t="shared" si="10"/>
        <v>0</v>
      </c>
      <c r="Y62" s="147">
        <f t="shared" si="10"/>
        <v>0</v>
      </c>
      <c r="Z62" s="147">
        <f t="shared" si="10"/>
        <v>0</v>
      </c>
      <c r="AA62" s="147">
        <f t="shared" si="10"/>
        <v>0</v>
      </c>
      <c r="AB62" s="147">
        <f t="shared" si="10"/>
        <v>0</v>
      </c>
      <c r="AC62" s="147">
        <f t="shared" si="10"/>
        <v>0</v>
      </c>
      <c r="AD62" s="147">
        <f t="shared" si="10"/>
        <v>0</v>
      </c>
      <c r="AE62" s="147">
        <f t="shared" si="10"/>
        <v>0</v>
      </c>
      <c r="AF62" s="147">
        <f t="shared" si="10"/>
        <v>0</v>
      </c>
      <c r="AG62" s="147">
        <f t="shared" si="10"/>
        <v>0</v>
      </c>
      <c r="AH62" s="147">
        <f t="shared" si="10"/>
        <v>0</v>
      </c>
      <c r="AI62" s="147">
        <f t="shared" si="10"/>
        <v>0</v>
      </c>
    </row>
    <row r="63" spans="1:35" ht="12.75">
      <c r="A63" s="148">
        <f>NPV($E$36,F63:AI63)*(((1+$E$36)^$E$38*$E$36)/((1+$E$36)^$E$38-1))</f>
        <v>0</v>
      </c>
      <c r="B63" s="239" t="s">
        <v>270</v>
      </c>
      <c r="C63" s="80" t="s">
        <v>135</v>
      </c>
      <c r="D63" s="77"/>
      <c r="E63" s="149" t="s">
        <v>130</v>
      </c>
      <c r="F63" s="150">
        <f aca="true" t="shared" si="11" ref="F63:AI63">F105</f>
        <v>0</v>
      </c>
      <c r="G63" s="150">
        <f t="shared" si="11"/>
        <v>0</v>
      </c>
      <c r="H63" s="150">
        <f t="shared" si="11"/>
        <v>0</v>
      </c>
      <c r="I63" s="150">
        <f t="shared" si="11"/>
        <v>0</v>
      </c>
      <c r="J63" s="150">
        <f t="shared" si="11"/>
        <v>0</v>
      </c>
      <c r="K63" s="150">
        <f t="shared" si="11"/>
        <v>0</v>
      </c>
      <c r="L63" s="150">
        <f t="shared" si="11"/>
        <v>0</v>
      </c>
      <c r="M63" s="150">
        <f t="shared" si="11"/>
        <v>0</v>
      </c>
      <c r="N63" s="150">
        <f t="shared" si="11"/>
        <v>0</v>
      </c>
      <c r="O63" s="150">
        <f t="shared" si="11"/>
        <v>0</v>
      </c>
      <c r="P63" s="150">
        <f t="shared" si="11"/>
        <v>0</v>
      </c>
      <c r="Q63" s="150">
        <f t="shared" si="11"/>
        <v>0</v>
      </c>
      <c r="R63" s="150">
        <f t="shared" si="11"/>
        <v>0</v>
      </c>
      <c r="S63" s="150">
        <f t="shared" si="11"/>
        <v>0</v>
      </c>
      <c r="T63" s="150">
        <f t="shared" si="11"/>
        <v>0</v>
      </c>
      <c r="U63" s="150">
        <f t="shared" si="11"/>
        <v>0</v>
      </c>
      <c r="V63" s="150">
        <f t="shared" si="11"/>
        <v>0</v>
      </c>
      <c r="W63" s="150">
        <f t="shared" si="11"/>
        <v>0</v>
      </c>
      <c r="X63" s="150">
        <f t="shared" si="11"/>
        <v>0</v>
      </c>
      <c r="Y63" s="150">
        <f t="shared" si="11"/>
        <v>0</v>
      </c>
      <c r="Z63" s="150">
        <f t="shared" si="11"/>
        <v>0</v>
      </c>
      <c r="AA63" s="150">
        <f t="shared" si="11"/>
        <v>0</v>
      </c>
      <c r="AB63" s="150">
        <f t="shared" si="11"/>
        <v>0</v>
      </c>
      <c r="AC63" s="150">
        <f t="shared" si="11"/>
        <v>0</v>
      </c>
      <c r="AD63" s="150">
        <f t="shared" si="11"/>
        <v>0</v>
      </c>
      <c r="AE63" s="150">
        <f t="shared" si="11"/>
        <v>0</v>
      </c>
      <c r="AF63" s="150">
        <f t="shared" si="11"/>
        <v>0</v>
      </c>
      <c r="AG63" s="150">
        <f t="shared" si="11"/>
        <v>0</v>
      </c>
      <c r="AH63" s="150">
        <f t="shared" si="11"/>
        <v>0</v>
      </c>
      <c r="AI63" s="150">
        <f t="shared" si="11"/>
        <v>0</v>
      </c>
    </row>
    <row r="64" spans="1:35" ht="12.75">
      <c r="A64" s="215">
        <v>61.530589086414466</v>
      </c>
      <c r="B64" s="148">
        <f>NPV($E$36,F64:AI64)*(((1+$E$36)^$E$38*$E$36)/((1+$E$36)^$E$38-1))</f>
        <v>177.079004808746</v>
      </c>
      <c r="C64" s="33" t="s">
        <v>136</v>
      </c>
      <c r="D64" s="36"/>
      <c r="E64" s="151" t="s">
        <v>130</v>
      </c>
      <c r="F64" s="152">
        <f aca="true" t="shared" si="12" ref="F64:AI64">(F58+F61+F62+F63)</f>
        <v>177.30343025088712</v>
      </c>
      <c r="G64" s="152">
        <f t="shared" si="12"/>
        <v>177.27911274338874</v>
      </c>
      <c r="H64" s="152">
        <f t="shared" si="12"/>
        <v>177.25487322035693</v>
      </c>
      <c r="I64" s="152">
        <f t="shared" si="12"/>
        <v>177.23072816868333</v>
      </c>
      <c r="J64" s="152">
        <f t="shared" si="12"/>
        <v>177.20669511019102</v>
      </c>
      <c r="K64" s="152">
        <f t="shared" si="12"/>
        <v>177.18279266494886</v>
      </c>
      <c r="L64" s="152">
        <f t="shared" si="12"/>
        <v>177.15904061887142</v>
      </c>
      <c r="M64" s="152">
        <f t="shared" si="12"/>
        <v>177.13545999593475</v>
      </c>
      <c r="N64" s="152">
        <f t="shared" si="12"/>
        <v>177.11207313536886</v>
      </c>
      <c r="O64" s="152">
        <f t="shared" si="12"/>
        <v>177.08890377421858</v>
      </c>
      <c r="P64" s="152">
        <f t="shared" si="12"/>
        <v>177.0659771357006</v>
      </c>
      <c r="Q64" s="152">
        <f t="shared" si="12"/>
        <v>177.04332002382378</v>
      </c>
      <c r="R64" s="152">
        <f t="shared" si="12"/>
        <v>177.02096092478163</v>
      </c>
      <c r="S64" s="152">
        <f t="shared" si="12"/>
        <v>176.99893011567502</v>
      </c>
      <c r="T64" s="152">
        <f t="shared" si="12"/>
        <v>176.97725978117438</v>
      </c>
      <c r="U64" s="152">
        <f t="shared" si="12"/>
        <v>176.95598413878983</v>
      </c>
      <c r="V64" s="152">
        <f t="shared" si="12"/>
        <v>176.93513957348176</v>
      </c>
      <c r="W64" s="152">
        <f t="shared" si="12"/>
        <v>176.91476478241606</v>
      </c>
      <c r="X64" s="152">
        <f t="shared" si="12"/>
        <v>176.89490093074784</v>
      </c>
      <c r="Y64" s="152">
        <f t="shared" si="12"/>
        <v>176.87559181940657</v>
      </c>
      <c r="Z64" s="152">
        <f t="shared" si="12"/>
        <v>176.85688406595284</v>
      </c>
      <c r="AA64" s="152">
        <f t="shared" si="12"/>
        <v>176.83882729968872</v>
      </c>
      <c r="AB64" s="152">
        <f t="shared" si="12"/>
        <v>176.8214743723253</v>
      </c>
      <c r="AC64" s="152">
        <f t="shared" si="12"/>
        <v>176.80488158564907</v>
      </c>
      <c r="AD64" s="152">
        <f t="shared" si="12"/>
        <v>176.7891089377825</v>
      </c>
      <c r="AE64" s="152">
        <f t="shared" si="12"/>
        <v>176.77422038980734</v>
      </c>
      <c r="AF64" s="152">
        <f t="shared" si="12"/>
        <v>176.7602841547123</v>
      </c>
      <c r="AG64" s="152">
        <f t="shared" si="12"/>
        <v>176.7473730108462</v>
      </c>
      <c r="AH64" s="152">
        <f t="shared" si="12"/>
        <v>176.7355646423021</v>
      </c>
      <c r="AI64" s="152">
        <f t="shared" si="12"/>
        <v>176.72494200893752</v>
      </c>
    </row>
    <row r="65" spans="2:35" ht="12.75">
      <c r="B65" s="148">
        <f>NPV($E$36,F65:AI65)*(((1+$E$36)^$E$38*$E$36)/((1+$E$36)^$E$38-1))</f>
        <v>177.079004808746</v>
      </c>
      <c r="C65" s="33" t="s">
        <v>137</v>
      </c>
      <c r="D65" s="36"/>
      <c r="E65" s="153" t="s">
        <v>130</v>
      </c>
      <c r="F65" s="142">
        <f aca="true" t="shared" si="13" ref="F65:AI65">F64-F63</f>
        <v>177.30343025088712</v>
      </c>
      <c r="G65" s="142">
        <f t="shared" si="13"/>
        <v>177.27911274338874</v>
      </c>
      <c r="H65" s="142">
        <f t="shared" si="13"/>
        <v>177.25487322035693</v>
      </c>
      <c r="I65" s="142">
        <f t="shared" si="13"/>
        <v>177.23072816868333</v>
      </c>
      <c r="J65" s="142">
        <f t="shared" si="13"/>
        <v>177.20669511019102</v>
      </c>
      <c r="K65" s="142">
        <f t="shared" si="13"/>
        <v>177.18279266494886</v>
      </c>
      <c r="L65" s="142">
        <f t="shared" si="13"/>
        <v>177.15904061887142</v>
      </c>
      <c r="M65" s="142">
        <f t="shared" si="13"/>
        <v>177.13545999593475</v>
      </c>
      <c r="N65" s="142">
        <f t="shared" si="13"/>
        <v>177.11207313536886</v>
      </c>
      <c r="O65" s="142">
        <f t="shared" si="13"/>
        <v>177.08890377421858</v>
      </c>
      <c r="P65" s="142">
        <f t="shared" si="13"/>
        <v>177.0659771357006</v>
      </c>
      <c r="Q65" s="142">
        <f t="shared" si="13"/>
        <v>177.04332002382378</v>
      </c>
      <c r="R65" s="142">
        <f t="shared" si="13"/>
        <v>177.02096092478163</v>
      </c>
      <c r="S65" s="142">
        <f t="shared" si="13"/>
        <v>176.99893011567502</v>
      </c>
      <c r="T65" s="142">
        <f t="shared" si="13"/>
        <v>176.97725978117438</v>
      </c>
      <c r="U65" s="142">
        <f t="shared" si="13"/>
        <v>176.95598413878983</v>
      </c>
      <c r="V65" s="142">
        <f t="shared" si="13"/>
        <v>176.93513957348176</v>
      </c>
      <c r="W65" s="142">
        <f t="shared" si="13"/>
        <v>176.91476478241606</v>
      </c>
      <c r="X65" s="142">
        <f t="shared" si="13"/>
        <v>176.89490093074784</v>
      </c>
      <c r="Y65" s="142">
        <f t="shared" si="13"/>
        <v>176.87559181940657</v>
      </c>
      <c r="Z65" s="142">
        <f t="shared" si="13"/>
        <v>176.85688406595284</v>
      </c>
      <c r="AA65" s="142">
        <f t="shared" si="13"/>
        <v>176.83882729968872</v>
      </c>
      <c r="AB65" s="142">
        <f t="shared" si="13"/>
        <v>176.8214743723253</v>
      </c>
      <c r="AC65" s="142">
        <f t="shared" si="13"/>
        <v>176.80488158564907</v>
      </c>
      <c r="AD65" s="142">
        <f t="shared" si="13"/>
        <v>176.7891089377825</v>
      </c>
      <c r="AE65" s="142">
        <f t="shared" si="13"/>
        <v>176.77422038980734</v>
      </c>
      <c r="AF65" s="142">
        <f t="shared" si="13"/>
        <v>176.7602841547123</v>
      </c>
      <c r="AG65" s="142">
        <f t="shared" si="13"/>
        <v>176.7473730108462</v>
      </c>
      <c r="AH65" s="142">
        <f t="shared" si="13"/>
        <v>176.7355646423021</v>
      </c>
      <c r="AI65" s="142">
        <f t="shared" si="13"/>
        <v>176.72494200893752</v>
      </c>
    </row>
    <row r="66" spans="3:35" ht="12.75">
      <c r="C66" s="15"/>
      <c r="D66" s="1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1:6" ht="13.5" thickBot="1">
      <c r="A67" s="9" t="s">
        <v>138</v>
      </c>
      <c r="B67" s="9"/>
      <c r="E67" s="227" t="s">
        <v>179</v>
      </c>
      <c r="F67">
        <f>F65/1000</f>
        <v>0.17730343025088713</v>
      </c>
    </row>
    <row r="68" spans="2:35" ht="13.5" thickTop="1">
      <c r="B68" t="s">
        <v>139</v>
      </c>
      <c r="C68" t="s">
        <v>7</v>
      </c>
      <c r="E68" s="228">
        <f>AVERAGE(F68:AI68)</f>
        <v>12990.861</v>
      </c>
      <c r="F68" s="1">
        <f>'10MW PV Solar Dispatch'!F63</f>
        <v>15220.062000000002</v>
      </c>
      <c r="G68" s="1">
        <f>'10MW PV Solar Dispatch'!G63</f>
        <v>15066.324000000002</v>
      </c>
      <c r="H68" s="1">
        <f>'10MW PV Solar Dispatch'!H63</f>
        <v>14912.586000000001</v>
      </c>
      <c r="I68" s="1">
        <f>'10MW PV Solar Dispatch'!I63</f>
        <v>14758.848000000002</v>
      </c>
      <c r="J68" s="1">
        <f>'10MW PV Solar Dispatch'!J63</f>
        <v>14605.110000000002</v>
      </c>
      <c r="K68" s="1">
        <f>'10MW PV Solar Dispatch'!K63</f>
        <v>14451.372000000001</v>
      </c>
      <c r="L68" s="1">
        <f>'10MW PV Solar Dispatch'!L63</f>
        <v>14297.634000000002</v>
      </c>
      <c r="M68" s="1">
        <f>'10MW PV Solar Dispatch'!M63</f>
        <v>14143.896000000002</v>
      </c>
      <c r="N68" s="1">
        <f>'10MW PV Solar Dispatch'!N63</f>
        <v>13990.158000000001</v>
      </c>
      <c r="O68" s="1">
        <f>'10MW PV Solar Dispatch'!O63</f>
        <v>13836.420000000002</v>
      </c>
      <c r="P68" s="1">
        <f>'10MW PV Solar Dispatch'!P63</f>
        <v>13682.682000000003</v>
      </c>
      <c r="Q68" s="1">
        <f>'10MW PV Solar Dispatch'!Q63</f>
        <v>13528.944000000001</v>
      </c>
      <c r="R68" s="1">
        <f>'10MW PV Solar Dispatch'!R63</f>
        <v>13375.206000000002</v>
      </c>
      <c r="S68" s="1">
        <f>'10MW PV Solar Dispatch'!S63</f>
        <v>13221.468000000003</v>
      </c>
      <c r="T68" s="1">
        <f>'10MW PV Solar Dispatch'!T63</f>
        <v>13067.73</v>
      </c>
      <c r="U68" s="1">
        <f>'10MW PV Solar Dispatch'!U63</f>
        <v>12913.992</v>
      </c>
      <c r="V68" s="1">
        <f>'10MW PV Solar Dispatch'!V63</f>
        <v>12760.254</v>
      </c>
      <c r="W68" s="1">
        <f>'10MW PV Solar Dispatch'!W63</f>
        <v>12606.516</v>
      </c>
      <c r="X68" s="1">
        <f>'10MW PV Solar Dispatch'!X63</f>
        <v>12452.778</v>
      </c>
      <c r="Y68" s="1">
        <f>'10MW PV Solar Dispatch'!Y63</f>
        <v>12299.04</v>
      </c>
      <c r="Z68" s="1">
        <f>'10MW PV Solar Dispatch'!Z63</f>
        <v>12145.302</v>
      </c>
      <c r="AA68" s="1">
        <f>'10MW PV Solar Dispatch'!AA63</f>
        <v>11991.564</v>
      </c>
      <c r="AB68" s="1">
        <f>'10MW PV Solar Dispatch'!AB63</f>
        <v>11837.826</v>
      </c>
      <c r="AC68" s="1">
        <f>'10MW PV Solar Dispatch'!AC63</f>
        <v>11684.088</v>
      </c>
      <c r="AD68" s="1">
        <f>'10MW PV Solar Dispatch'!AD63</f>
        <v>11530.35</v>
      </c>
      <c r="AE68" s="1">
        <f>'10MW PV Solar Dispatch'!AE63</f>
        <v>11376.612</v>
      </c>
      <c r="AF68" s="1">
        <f>'10MW PV Solar Dispatch'!AF63</f>
        <v>11222.874</v>
      </c>
      <c r="AG68" s="1">
        <f>'10MW PV Solar Dispatch'!AG63</f>
        <v>11069.136</v>
      </c>
      <c r="AH68" s="1">
        <f>'10MW PV Solar Dispatch'!AH63</f>
        <v>10915.398</v>
      </c>
      <c r="AI68" s="1">
        <f>'10MW PV Solar Dispatch'!AI63</f>
        <v>10761.66</v>
      </c>
    </row>
    <row r="69" spans="2:35" ht="12.75">
      <c r="B69" t="s">
        <v>140</v>
      </c>
      <c r="C69" t="s">
        <v>7</v>
      </c>
      <c r="E69" s="228">
        <f>AVERAGE(F69:AI69)</f>
        <v>12990.861</v>
      </c>
      <c r="F69" s="1">
        <f aca="true" t="shared" si="14" ref="F69:AI69">F68</f>
        <v>15220.062000000002</v>
      </c>
      <c r="G69" s="1">
        <f t="shared" si="14"/>
        <v>15066.324000000002</v>
      </c>
      <c r="H69" s="1">
        <f t="shared" si="14"/>
        <v>14912.586000000001</v>
      </c>
      <c r="I69" s="1">
        <f t="shared" si="14"/>
        <v>14758.848000000002</v>
      </c>
      <c r="J69" s="1">
        <f t="shared" si="14"/>
        <v>14605.110000000002</v>
      </c>
      <c r="K69" s="1">
        <f t="shared" si="14"/>
        <v>14451.372000000001</v>
      </c>
      <c r="L69" s="1">
        <f t="shared" si="14"/>
        <v>14297.634000000002</v>
      </c>
      <c r="M69" s="1">
        <f t="shared" si="14"/>
        <v>14143.896000000002</v>
      </c>
      <c r="N69" s="1">
        <f t="shared" si="14"/>
        <v>13990.158000000001</v>
      </c>
      <c r="O69" s="1">
        <f t="shared" si="14"/>
        <v>13836.420000000002</v>
      </c>
      <c r="P69" s="1">
        <f t="shared" si="14"/>
        <v>13682.682000000003</v>
      </c>
      <c r="Q69" s="1">
        <f t="shared" si="14"/>
        <v>13528.944000000001</v>
      </c>
      <c r="R69" s="1">
        <f t="shared" si="14"/>
        <v>13375.206000000002</v>
      </c>
      <c r="S69" s="1">
        <f t="shared" si="14"/>
        <v>13221.468000000003</v>
      </c>
      <c r="T69" s="1">
        <f t="shared" si="14"/>
        <v>13067.73</v>
      </c>
      <c r="U69" s="1">
        <f t="shared" si="14"/>
        <v>12913.992</v>
      </c>
      <c r="V69" s="1">
        <f t="shared" si="14"/>
        <v>12760.254</v>
      </c>
      <c r="W69" s="1">
        <f t="shared" si="14"/>
        <v>12606.516</v>
      </c>
      <c r="X69" s="1">
        <f t="shared" si="14"/>
        <v>12452.778</v>
      </c>
      <c r="Y69" s="1">
        <f t="shared" si="14"/>
        <v>12299.04</v>
      </c>
      <c r="Z69" s="1">
        <f t="shared" si="14"/>
        <v>12145.302</v>
      </c>
      <c r="AA69" s="1">
        <f t="shared" si="14"/>
        <v>11991.564</v>
      </c>
      <c r="AB69" s="1">
        <f t="shared" si="14"/>
        <v>11837.826</v>
      </c>
      <c r="AC69" s="1">
        <f t="shared" si="14"/>
        <v>11684.088</v>
      </c>
      <c r="AD69" s="1">
        <f t="shared" si="14"/>
        <v>11530.35</v>
      </c>
      <c r="AE69" s="1">
        <f t="shared" si="14"/>
        <v>11376.612</v>
      </c>
      <c r="AF69" s="1">
        <f t="shared" si="14"/>
        <v>11222.874</v>
      </c>
      <c r="AG69" s="1">
        <f t="shared" si="14"/>
        <v>11069.136</v>
      </c>
      <c r="AH69" s="1">
        <f t="shared" si="14"/>
        <v>10915.398</v>
      </c>
      <c r="AI69" s="1">
        <f t="shared" si="14"/>
        <v>10761.66</v>
      </c>
    </row>
    <row r="70" spans="2:35" ht="12.75">
      <c r="B70" t="s">
        <v>141</v>
      </c>
      <c r="C70" t="s">
        <v>215</v>
      </c>
      <c r="E70" s="228">
        <f>AVERAGE(F70:AI70)</f>
        <v>0</v>
      </c>
      <c r="F70" s="1">
        <f>'10MW PV Solar Dispatch'!F68</f>
        <v>0</v>
      </c>
      <c r="G70" s="1">
        <f>'10MW PV Solar Dispatch'!G68</f>
        <v>0</v>
      </c>
      <c r="H70" s="1">
        <f>'10MW PV Solar Dispatch'!H68</f>
        <v>0</v>
      </c>
      <c r="I70" s="1">
        <f>'10MW PV Solar Dispatch'!I68</f>
        <v>0</v>
      </c>
      <c r="J70" s="1">
        <f>'10MW PV Solar Dispatch'!J68</f>
        <v>0</v>
      </c>
      <c r="K70" s="1">
        <f>'10MW PV Solar Dispatch'!K68</f>
        <v>0</v>
      </c>
      <c r="L70" s="1">
        <f>'10MW PV Solar Dispatch'!L68</f>
        <v>0</v>
      </c>
      <c r="M70" s="1">
        <f>'10MW PV Solar Dispatch'!M68</f>
        <v>0</v>
      </c>
      <c r="N70" s="1">
        <f>'10MW PV Solar Dispatch'!N68</f>
        <v>0</v>
      </c>
      <c r="O70" s="1">
        <f>'10MW PV Solar Dispatch'!O68</f>
        <v>0</v>
      </c>
      <c r="P70" s="1">
        <f>'10MW PV Solar Dispatch'!P68</f>
        <v>0</v>
      </c>
      <c r="Q70" s="1">
        <f>'10MW PV Solar Dispatch'!Q68</f>
        <v>0</v>
      </c>
      <c r="R70" s="1">
        <f>'10MW PV Solar Dispatch'!R68</f>
        <v>0</v>
      </c>
      <c r="S70" s="1">
        <f>'10MW PV Solar Dispatch'!S68</f>
        <v>0</v>
      </c>
      <c r="T70" s="1">
        <f>'10MW PV Solar Dispatch'!T68</f>
        <v>0</v>
      </c>
      <c r="U70" s="1">
        <f>'10MW PV Solar Dispatch'!U68</f>
        <v>0</v>
      </c>
      <c r="V70" s="1">
        <f>'10MW PV Solar Dispatch'!V68</f>
        <v>0</v>
      </c>
      <c r="W70" s="1">
        <f>'10MW PV Solar Dispatch'!W68</f>
        <v>0</v>
      </c>
      <c r="X70" s="1">
        <f>'10MW PV Solar Dispatch'!X68</f>
        <v>0</v>
      </c>
      <c r="Y70" s="1">
        <f>'10MW PV Solar Dispatch'!Y68</f>
        <v>0</v>
      </c>
      <c r="Z70" s="1">
        <f>'10MW PV Solar Dispatch'!Z68</f>
        <v>0</v>
      </c>
      <c r="AA70" s="1">
        <f>'10MW PV Solar Dispatch'!AA68</f>
        <v>0</v>
      </c>
      <c r="AB70" s="1">
        <f>'10MW PV Solar Dispatch'!AB68</f>
        <v>0</v>
      </c>
      <c r="AC70" s="1">
        <f>'10MW PV Solar Dispatch'!AC68</f>
        <v>0</v>
      </c>
      <c r="AD70" s="1">
        <f>'10MW PV Solar Dispatch'!AD68</f>
        <v>0</v>
      </c>
      <c r="AE70" s="1">
        <f>'10MW PV Solar Dispatch'!AE68</f>
        <v>0</v>
      </c>
      <c r="AF70" s="1">
        <f>'10MW PV Solar Dispatch'!AF68</f>
        <v>0</v>
      </c>
      <c r="AG70" s="1">
        <f>'10MW PV Solar Dispatch'!AG68</f>
        <v>0</v>
      </c>
      <c r="AH70" s="1">
        <f>'10MW PV Solar Dispatch'!AH68</f>
        <v>0</v>
      </c>
      <c r="AI70" s="1">
        <f>'10MW PV Solar Dispatch'!AI68</f>
        <v>0</v>
      </c>
    </row>
    <row r="71" spans="2:35" ht="12.75">
      <c r="B71" t="s">
        <v>69</v>
      </c>
      <c r="C71" t="s">
        <v>215</v>
      </c>
      <c r="E71" s="228">
        <f>AVERAGE(F71:AI71)</f>
        <v>0</v>
      </c>
      <c r="F71" s="1">
        <f>'10MW PV Solar Dispatch'!F68</f>
        <v>0</v>
      </c>
      <c r="G71" s="1">
        <f>'10MW PV Solar Dispatch'!G68</f>
        <v>0</v>
      </c>
      <c r="H71" s="1">
        <f>'10MW PV Solar Dispatch'!H68</f>
        <v>0</v>
      </c>
      <c r="I71" s="1">
        <f>'10MW PV Solar Dispatch'!I68</f>
        <v>0</v>
      </c>
      <c r="J71" s="1">
        <f>'10MW PV Solar Dispatch'!J68</f>
        <v>0</v>
      </c>
      <c r="K71" s="1">
        <f>'10MW PV Solar Dispatch'!K68</f>
        <v>0</v>
      </c>
      <c r="L71" s="1">
        <f>'10MW PV Solar Dispatch'!L68</f>
        <v>0</v>
      </c>
      <c r="M71" s="1">
        <f>'10MW PV Solar Dispatch'!M68</f>
        <v>0</v>
      </c>
      <c r="N71" s="1">
        <f>'10MW PV Solar Dispatch'!N68</f>
        <v>0</v>
      </c>
      <c r="O71" s="1">
        <f>'10MW PV Solar Dispatch'!O68</f>
        <v>0</v>
      </c>
      <c r="P71" s="1">
        <f>'10MW PV Solar Dispatch'!P68</f>
        <v>0</v>
      </c>
      <c r="Q71" s="1">
        <f>'10MW PV Solar Dispatch'!Q68</f>
        <v>0</v>
      </c>
      <c r="R71" s="1">
        <f>'10MW PV Solar Dispatch'!R68</f>
        <v>0</v>
      </c>
      <c r="S71" s="1">
        <f>'10MW PV Solar Dispatch'!S68</f>
        <v>0</v>
      </c>
      <c r="T71" s="1">
        <f>'10MW PV Solar Dispatch'!T68</f>
        <v>0</v>
      </c>
      <c r="U71" s="1">
        <f>'10MW PV Solar Dispatch'!U68</f>
        <v>0</v>
      </c>
      <c r="V71" s="1">
        <f>'10MW PV Solar Dispatch'!V68</f>
        <v>0</v>
      </c>
      <c r="W71" s="1">
        <f>'10MW PV Solar Dispatch'!W68</f>
        <v>0</v>
      </c>
      <c r="X71" s="1">
        <f>'10MW PV Solar Dispatch'!X68</f>
        <v>0</v>
      </c>
      <c r="Y71" s="1">
        <f>'10MW PV Solar Dispatch'!Y68</f>
        <v>0</v>
      </c>
      <c r="Z71" s="1">
        <f>'10MW PV Solar Dispatch'!Z68</f>
        <v>0</v>
      </c>
      <c r="AA71" s="1">
        <f>'10MW PV Solar Dispatch'!AA68</f>
        <v>0</v>
      </c>
      <c r="AB71" s="1">
        <f>'10MW PV Solar Dispatch'!AB68</f>
        <v>0</v>
      </c>
      <c r="AC71" s="1">
        <f>'10MW PV Solar Dispatch'!AC68</f>
        <v>0</v>
      </c>
      <c r="AD71" s="1">
        <f>'10MW PV Solar Dispatch'!AD68</f>
        <v>0</v>
      </c>
      <c r="AE71" s="1">
        <f>'10MW PV Solar Dispatch'!AE68</f>
        <v>0</v>
      </c>
      <c r="AF71" s="1">
        <f>'10MW PV Solar Dispatch'!AF68</f>
        <v>0</v>
      </c>
      <c r="AG71" s="1">
        <f>'10MW PV Solar Dispatch'!AG68</f>
        <v>0</v>
      </c>
      <c r="AH71" s="1">
        <f>'10MW PV Solar Dispatch'!AH68</f>
        <v>0</v>
      </c>
      <c r="AI71" s="1">
        <f>'10MW PV Solar Dispatch'!AI68</f>
        <v>0</v>
      </c>
    </row>
    <row r="72" spans="1:35" ht="12.75">
      <c r="A72" s="14"/>
      <c r="B72" s="14" t="s">
        <v>142</v>
      </c>
      <c r="C72" s="243" t="s">
        <v>219</v>
      </c>
      <c r="D72" s="14"/>
      <c r="E72" s="14"/>
      <c r="F72" s="154">
        <f aca="true" t="shared" si="15" ref="F72:AI72">(F70)/(F69)*1000</f>
        <v>0</v>
      </c>
      <c r="G72" s="154">
        <f t="shared" si="15"/>
        <v>0</v>
      </c>
      <c r="H72" s="154">
        <f t="shared" si="15"/>
        <v>0</v>
      </c>
      <c r="I72" s="154">
        <f t="shared" si="15"/>
        <v>0</v>
      </c>
      <c r="J72" s="154">
        <f t="shared" si="15"/>
        <v>0</v>
      </c>
      <c r="K72" s="154">
        <f t="shared" si="15"/>
        <v>0</v>
      </c>
      <c r="L72" s="154">
        <f t="shared" si="15"/>
        <v>0</v>
      </c>
      <c r="M72" s="154">
        <f t="shared" si="15"/>
        <v>0</v>
      </c>
      <c r="N72" s="154">
        <f t="shared" si="15"/>
        <v>0</v>
      </c>
      <c r="O72" s="154">
        <f t="shared" si="15"/>
        <v>0</v>
      </c>
      <c r="P72" s="154">
        <f t="shared" si="15"/>
        <v>0</v>
      </c>
      <c r="Q72" s="154">
        <f t="shared" si="15"/>
        <v>0</v>
      </c>
      <c r="R72" s="154">
        <f t="shared" si="15"/>
        <v>0</v>
      </c>
      <c r="S72" s="154">
        <f t="shared" si="15"/>
        <v>0</v>
      </c>
      <c r="T72" s="154">
        <f t="shared" si="15"/>
        <v>0</v>
      </c>
      <c r="U72" s="154">
        <f t="shared" si="15"/>
        <v>0</v>
      </c>
      <c r="V72" s="154">
        <f t="shared" si="15"/>
        <v>0</v>
      </c>
      <c r="W72" s="154">
        <f t="shared" si="15"/>
        <v>0</v>
      </c>
      <c r="X72" s="154">
        <f t="shared" si="15"/>
        <v>0</v>
      </c>
      <c r="Y72" s="154">
        <f t="shared" si="15"/>
        <v>0</v>
      </c>
      <c r="Z72" s="154">
        <f t="shared" si="15"/>
        <v>0</v>
      </c>
      <c r="AA72" s="154">
        <f t="shared" si="15"/>
        <v>0</v>
      </c>
      <c r="AB72" s="154">
        <f t="shared" si="15"/>
        <v>0</v>
      </c>
      <c r="AC72" s="154">
        <f t="shared" si="15"/>
        <v>0</v>
      </c>
      <c r="AD72" s="154">
        <f t="shared" si="15"/>
        <v>0</v>
      </c>
      <c r="AE72" s="154">
        <f t="shared" si="15"/>
        <v>0</v>
      </c>
      <c r="AF72" s="154">
        <f t="shared" si="15"/>
        <v>0</v>
      </c>
      <c r="AG72" s="154">
        <f t="shared" si="15"/>
        <v>0</v>
      </c>
      <c r="AH72" s="154">
        <f t="shared" si="15"/>
        <v>0</v>
      </c>
      <c r="AI72" s="154">
        <f t="shared" si="15"/>
        <v>0</v>
      </c>
    </row>
    <row r="73" spans="1:35" ht="12.75">
      <c r="A73" s="14"/>
      <c r="B73" s="14" t="s">
        <v>143</v>
      </c>
      <c r="C73" s="14" t="s">
        <v>144</v>
      </c>
      <c r="D73" s="14"/>
      <c r="E73" s="14"/>
      <c r="F73" s="154">
        <f aca="true" t="shared" si="16" ref="F73:AI73">F68/8760*1000</f>
        <v>1737.4500000000003</v>
      </c>
      <c r="G73" s="154">
        <f t="shared" si="16"/>
        <v>1719.9000000000003</v>
      </c>
      <c r="H73" s="154">
        <f t="shared" si="16"/>
        <v>1702.3500000000001</v>
      </c>
      <c r="I73" s="154">
        <f t="shared" si="16"/>
        <v>1684.8000000000004</v>
      </c>
      <c r="J73" s="154">
        <f t="shared" si="16"/>
        <v>1667.2500000000005</v>
      </c>
      <c r="K73" s="154">
        <f t="shared" si="16"/>
        <v>1649.7000000000003</v>
      </c>
      <c r="L73" s="154">
        <f t="shared" si="16"/>
        <v>1632.1500000000003</v>
      </c>
      <c r="M73" s="154">
        <f t="shared" si="16"/>
        <v>1614.6000000000004</v>
      </c>
      <c r="N73" s="154">
        <f t="shared" si="16"/>
        <v>1597.0500000000002</v>
      </c>
      <c r="O73" s="154">
        <f t="shared" si="16"/>
        <v>1579.5000000000002</v>
      </c>
      <c r="P73" s="154">
        <f t="shared" si="16"/>
        <v>1561.9500000000005</v>
      </c>
      <c r="Q73" s="154">
        <f t="shared" si="16"/>
        <v>1544.4000000000003</v>
      </c>
      <c r="R73" s="154">
        <f t="shared" si="16"/>
        <v>1526.8500000000004</v>
      </c>
      <c r="S73" s="154">
        <f t="shared" si="16"/>
        <v>1509.3000000000004</v>
      </c>
      <c r="T73" s="154">
        <f t="shared" si="16"/>
        <v>1491.75</v>
      </c>
      <c r="U73" s="154">
        <f t="shared" si="16"/>
        <v>1474.2</v>
      </c>
      <c r="V73" s="154">
        <f t="shared" si="16"/>
        <v>1456.65</v>
      </c>
      <c r="W73" s="154">
        <f t="shared" si="16"/>
        <v>1439.1000000000001</v>
      </c>
      <c r="X73" s="154">
        <f t="shared" si="16"/>
        <v>1421.5500000000002</v>
      </c>
      <c r="Y73" s="154">
        <f t="shared" si="16"/>
        <v>1404.0000000000002</v>
      </c>
      <c r="Z73" s="154">
        <f t="shared" si="16"/>
        <v>1386.45</v>
      </c>
      <c r="AA73" s="154">
        <f t="shared" si="16"/>
        <v>1368.9</v>
      </c>
      <c r="AB73" s="154">
        <f t="shared" si="16"/>
        <v>1351.35</v>
      </c>
      <c r="AC73" s="154">
        <f t="shared" si="16"/>
        <v>1333.8</v>
      </c>
      <c r="AD73" s="154">
        <f t="shared" si="16"/>
        <v>1316.2500000000002</v>
      </c>
      <c r="AE73" s="154">
        <f t="shared" si="16"/>
        <v>1298.7</v>
      </c>
      <c r="AF73" s="154">
        <f t="shared" si="16"/>
        <v>1281.15</v>
      </c>
      <c r="AG73" s="154">
        <f t="shared" si="16"/>
        <v>1263.6000000000001</v>
      </c>
      <c r="AH73" s="154">
        <f t="shared" si="16"/>
        <v>1246.05</v>
      </c>
      <c r="AI73" s="154">
        <f t="shared" si="16"/>
        <v>1228.5</v>
      </c>
    </row>
    <row r="74" spans="1:35" ht="12.75">
      <c r="A74" s="14"/>
      <c r="B74" s="14" t="s">
        <v>145</v>
      </c>
      <c r="C74" s="14" t="s">
        <v>13</v>
      </c>
      <c r="D74" s="39" t="s">
        <v>146</v>
      </c>
      <c r="E74" s="123">
        <f>AVERAGE(F74:AI74)</f>
        <v>0.14829750000000003</v>
      </c>
      <c r="F74" s="123">
        <f aca="true" t="shared" si="17" ref="F74:AI74">F73/$E$11</f>
        <v>0.17374500000000004</v>
      </c>
      <c r="G74" s="123">
        <f t="shared" si="17"/>
        <v>0.17199000000000003</v>
      </c>
      <c r="H74" s="123">
        <f t="shared" si="17"/>
        <v>0.17023500000000003</v>
      </c>
      <c r="I74" s="123">
        <f t="shared" si="17"/>
        <v>0.16848000000000005</v>
      </c>
      <c r="J74" s="123">
        <f t="shared" si="17"/>
        <v>0.16672500000000004</v>
      </c>
      <c r="K74" s="123">
        <f t="shared" si="17"/>
        <v>0.16497000000000003</v>
      </c>
      <c r="L74" s="123">
        <f t="shared" si="17"/>
        <v>0.16321500000000003</v>
      </c>
      <c r="M74" s="123">
        <f t="shared" si="17"/>
        <v>0.16146000000000005</v>
      </c>
      <c r="N74" s="123">
        <f t="shared" si="17"/>
        <v>0.159705</v>
      </c>
      <c r="O74" s="123">
        <f t="shared" si="17"/>
        <v>0.15795000000000003</v>
      </c>
      <c r="P74" s="123">
        <f t="shared" si="17"/>
        <v>0.15619500000000006</v>
      </c>
      <c r="Q74" s="123">
        <f t="shared" si="17"/>
        <v>0.15444000000000002</v>
      </c>
      <c r="R74" s="123">
        <f t="shared" si="17"/>
        <v>0.15268500000000004</v>
      </c>
      <c r="S74" s="123">
        <f t="shared" si="17"/>
        <v>0.15093000000000004</v>
      </c>
      <c r="T74" s="123">
        <f t="shared" si="17"/>
        <v>0.149175</v>
      </c>
      <c r="U74" s="123">
        <f t="shared" si="17"/>
        <v>0.14742</v>
      </c>
      <c r="V74" s="123">
        <f t="shared" si="17"/>
        <v>0.14566500000000002</v>
      </c>
      <c r="W74" s="123">
        <f t="shared" si="17"/>
        <v>0.14391</v>
      </c>
      <c r="X74" s="123">
        <f t="shared" si="17"/>
        <v>0.14215500000000003</v>
      </c>
      <c r="Y74" s="123">
        <f t="shared" si="17"/>
        <v>0.14040000000000002</v>
      </c>
      <c r="Z74" s="123">
        <f t="shared" si="17"/>
        <v>0.13864500000000002</v>
      </c>
      <c r="AA74" s="123">
        <f t="shared" si="17"/>
        <v>0.13689</v>
      </c>
      <c r="AB74" s="123">
        <f t="shared" si="17"/>
        <v>0.13513499999999998</v>
      </c>
      <c r="AC74" s="123">
        <f t="shared" si="17"/>
        <v>0.13338</v>
      </c>
      <c r="AD74" s="123">
        <f t="shared" si="17"/>
        <v>0.13162500000000002</v>
      </c>
      <c r="AE74" s="123">
        <f t="shared" si="17"/>
        <v>0.12987</v>
      </c>
      <c r="AF74" s="123">
        <f t="shared" si="17"/>
        <v>0.128115</v>
      </c>
      <c r="AG74" s="123">
        <f t="shared" si="17"/>
        <v>0.12636</v>
      </c>
      <c r="AH74" s="123">
        <f t="shared" si="17"/>
        <v>0.124605</v>
      </c>
      <c r="AI74" s="123">
        <f t="shared" si="17"/>
        <v>0.12285</v>
      </c>
    </row>
    <row r="75" spans="2:35" ht="12.75">
      <c r="B75" t="s">
        <v>27</v>
      </c>
      <c r="C75" t="s">
        <v>216</v>
      </c>
      <c r="F75" s="1">
        <f>'10MW PV Solar Dispatch'!F70</f>
        <v>0</v>
      </c>
      <c r="G75" s="1">
        <f>'10MW PV Solar Dispatch'!G70</f>
        <v>0</v>
      </c>
      <c r="H75" s="1">
        <f>'10MW PV Solar Dispatch'!H70</f>
        <v>0</v>
      </c>
      <c r="I75" s="1">
        <f>'10MW PV Solar Dispatch'!I70</f>
        <v>0</v>
      </c>
      <c r="J75" s="1">
        <f>'10MW PV Solar Dispatch'!J70</f>
        <v>0</v>
      </c>
      <c r="K75" s="1">
        <f>'10MW PV Solar Dispatch'!K70</f>
        <v>0</v>
      </c>
      <c r="L75" s="1">
        <f>'10MW PV Solar Dispatch'!L70</f>
        <v>0</v>
      </c>
      <c r="M75" s="1">
        <f>'10MW PV Solar Dispatch'!M70</f>
        <v>0</v>
      </c>
      <c r="N75" s="1">
        <f>'10MW PV Solar Dispatch'!N70</f>
        <v>0</v>
      </c>
      <c r="O75" s="1">
        <f>'10MW PV Solar Dispatch'!O70</f>
        <v>0</v>
      </c>
      <c r="P75" s="1">
        <f>'10MW PV Solar Dispatch'!P70</f>
        <v>0</v>
      </c>
      <c r="Q75" s="1">
        <f>'10MW PV Solar Dispatch'!Q70</f>
        <v>0</v>
      </c>
      <c r="R75" s="1">
        <f>'10MW PV Solar Dispatch'!R70</f>
        <v>0</v>
      </c>
      <c r="S75" s="1">
        <f>'10MW PV Solar Dispatch'!S70</f>
        <v>0</v>
      </c>
      <c r="T75" s="1">
        <f>'10MW PV Solar Dispatch'!T70</f>
        <v>0</v>
      </c>
      <c r="U75" s="1">
        <f>'10MW PV Solar Dispatch'!U70</f>
        <v>0</v>
      </c>
      <c r="V75" s="1">
        <f>'10MW PV Solar Dispatch'!V70</f>
        <v>0</v>
      </c>
      <c r="W75" s="1">
        <f>'10MW PV Solar Dispatch'!W70</f>
        <v>0</v>
      </c>
      <c r="X75" s="1">
        <f>'10MW PV Solar Dispatch'!X70</f>
        <v>0</v>
      </c>
      <c r="Y75" s="1">
        <f>'10MW PV Solar Dispatch'!Y70</f>
        <v>0</v>
      </c>
      <c r="Z75" s="1">
        <f>'10MW PV Solar Dispatch'!Z70</f>
        <v>0</v>
      </c>
      <c r="AA75" s="1">
        <f>'10MW PV Solar Dispatch'!AA70</f>
        <v>0</v>
      </c>
      <c r="AB75" s="1">
        <f>'10MW PV Solar Dispatch'!AB70</f>
        <v>0</v>
      </c>
      <c r="AC75" s="1">
        <f>'10MW PV Solar Dispatch'!AC70</f>
        <v>0</v>
      </c>
      <c r="AD75" s="1">
        <f>'10MW PV Solar Dispatch'!AD70</f>
        <v>0</v>
      </c>
      <c r="AE75" s="1">
        <f>'10MW PV Solar Dispatch'!AE70</f>
        <v>0</v>
      </c>
      <c r="AF75" s="1">
        <f>'10MW PV Solar Dispatch'!AF70</f>
        <v>0</v>
      </c>
      <c r="AG75" s="1">
        <f>'10MW PV Solar Dispatch'!AG70</f>
        <v>0</v>
      </c>
      <c r="AH75" s="1">
        <f>'10MW PV Solar Dispatch'!AH70</f>
        <v>0</v>
      </c>
      <c r="AI75" s="1">
        <f>'10MW PV Solar Dispatch'!AI70</f>
        <v>0</v>
      </c>
    </row>
    <row r="76" spans="2:35" ht="12.75">
      <c r="B76" t="s">
        <v>147</v>
      </c>
      <c r="C76" s="162" t="s">
        <v>256</v>
      </c>
      <c r="F76" s="1">
        <f>'10MW PV Solar Dispatch'!F72</f>
        <v>0</v>
      </c>
      <c r="G76" s="1">
        <f>'10MW PV Solar Dispatch'!G72</f>
        <v>0</v>
      </c>
      <c r="H76" s="1">
        <f>'10MW PV Solar Dispatch'!H72</f>
        <v>0</v>
      </c>
      <c r="I76" s="1">
        <f>'10MW PV Solar Dispatch'!I72</f>
        <v>0</v>
      </c>
      <c r="J76" s="1">
        <f>'10MW PV Solar Dispatch'!J72</f>
        <v>0</v>
      </c>
      <c r="K76" s="1">
        <f>'10MW PV Solar Dispatch'!K72</f>
        <v>0</v>
      </c>
      <c r="L76" s="1">
        <f>'10MW PV Solar Dispatch'!L72</f>
        <v>0</v>
      </c>
      <c r="M76" s="1">
        <f>'10MW PV Solar Dispatch'!M72</f>
        <v>0</v>
      </c>
      <c r="N76" s="1">
        <f>'10MW PV Solar Dispatch'!N72</f>
        <v>0</v>
      </c>
      <c r="O76" s="1">
        <f>'10MW PV Solar Dispatch'!O72</f>
        <v>0</v>
      </c>
      <c r="P76" s="1">
        <f>'10MW PV Solar Dispatch'!P72</f>
        <v>0</v>
      </c>
      <c r="Q76" s="1">
        <f>'10MW PV Solar Dispatch'!Q72</f>
        <v>0</v>
      </c>
      <c r="R76" s="1">
        <f>'10MW PV Solar Dispatch'!R72</f>
        <v>0</v>
      </c>
      <c r="S76" s="1">
        <f>'10MW PV Solar Dispatch'!S72</f>
        <v>0</v>
      </c>
      <c r="T76" s="1">
        <f>'10MW PV Solar Dispatch'!T72</f>
        <v>0</v>
      </c>
      <c r="U76" s="1">
        <f>'10MW PV Solar Dispatch'!U72</f>
        <v>0</v>
      </c>
      <c r="V76" s="1">
        <f>'10MW PV Solar Dispatch'!V72</f>
        <v>0</v>
      </c>
      <c r="W76" s="1">
        <f>'10MW PV Solar Dispatch'!W72</f>
        <v>0</v>
      </c>
      <c r="X76" s="1">
        <f>'10MW PV Solar Dispatch'!X72</f>
        <v>0</v>
      </c>
      <c r="Y76" s="1">
        <f>'10MW PV Solar Dispatch'!Y72</f>
        <v>0</v>
      </c>
      <c r="Z76" s="1">
        <f>'10MW PV Solar Dispatch'!Z72</f>
        <v>0</v>
      </c>
      <c r="AA76" s="1">
        <f>'10MW PV Solar Dispatch'!AA72</f>
        <v>0</v>
      </c>
      <c r="AB76" s="1">
        <f>'10MW PV Solar Dispatch'!AB72</f>
        <v>0</v>
      </c>
      <c r="AC76" s="1">
        <f>'10MW PV Solar Dispatch'!AC72</f>
        <v>0</v>
      </c>
      <c r="AD76" s="1">
        <f>'10MW PV Solar Dispatch'!AD72</f>
        <v>0</v>
      </c>
      <c r="AE76" s="1">
        <f>'10MW PV Solar Dispatch'!AE72</f>
        <v>0</v>
      </c>
      <c r="AF76" s="1">
        <f>'10MW PV Solar Dispatch'!AF72</f>
        <v>0</v>
      </c>
      <c r="AG76" s="1">
        <f>'10MW PV Solar Dispatch'!AG72</f>
        <v>0</v>
      </c>
      <c r="AH76" s="1">
        <f>'10MW PV Solar Dispatch'!AH72</f>
        <v>0</v>
      </c>
      <c r="AI76" s="1">
        <f>'10MW PV Solar Dispatch'!AI72</f>
        <v>0</v>
      </c>
    </row>
    <row r="77" spans="2:35" ht="12.75">
      <c r="B77" s="17" t="s">
        <v>148</v>
      </c>
      <c r="C77" s="234" t="s">
        <v>256</v>
      </c>
      <c r="F77" s="1">
        <f>'10MW PV Solar Dispatch'!F71</f>
        <v>0</v>
      </c>
      <c r="G77" s="1">
        <f>'10MW PV Solar Dispatch'!G71</f>
        <v>0</v>
      </c>
      <c r="H77" s="1">
        <f>'10MW PV Solar Dispatch'!H71</f>
        <v>0</v>
      </c>
      <c r="I77" s="1">
        <f>'10MW PV Solar Dispatch'!I71</f>
        <v>0</v>
      </c>
      <c r="J77" s="1">
        <f>'10MW PV Solar Dispatch'!J71</f>
        <v>0</v>
      </c>
      <c r="K77" s="1">
        <f>'10MW PV Solar Dispatch'!K71</f>
        <v>0</v>
      </c>
      <c r="L77" s="1">
        <f>'10MW PV Solar Dispatch'!L71</f>
        <v>0</v>
      </c>
      <c r="M77" s="1">
        <f>'10MW PV Solar Dispatch'!M71</f>
        <v>0</v>
      </c>
      <c r="N77" s="1">
        <f>'10MW PV Solar Dispatch'!N71</f>
        <v>0</v>
      </c>
      <c r="O77" s="1">
        <f>'10MW PV Solar Dispatch'!O71</f>
        <v>0</v>
      </c>
      <c r="P77" s="1">
        <f>'10MW PV Solar Dispatch'!P71</f>
        <v>0</v>
      </c>
      <c r="Q77" s="1">
        <f>'10MW PV Solar Dispatch'!Q71</f>
        <v>0</v>
      </c>
      <c r="R77" s="1">
        <f>'10MW PV Solar Dispatch'!R71</f>
        <v>0</v>
      </c>
      <c r="S77" s="1">
        <f>'10MW PV Solar Dispatch'!S71</f>
        <v>0</v>
      </c>
      <c r="T77" s="1">
        <f>'10MW PV Solar Dispatch'!T71</f>
        <v>0</v>
      </c>
      <c r="U77" s="1">
        <f>'10MW PV Solar Dispatch'!U71</f>
        <v>0</v>
      </c>
      <c r="V77" s="1">
        <f>'10MW PV Solar Dispatch'!V71</f>
        <v>0</v>
      </c>
      <c r="W77" s="1">
        <f>'10MW PV Solar Dispatch'!W71</f>
        <v>0</v>
      </c>
      <c r="X77" s="1">
        <f>'10MW PV Solar Dispatch'!X71</f>
        <v>0</v>
      </c>
      <c r="Y77" s="1">
        <f>'10MW PV Solar Dispatch'!Y71</f>
        <v>0</v>
      </c>
      <c r="Z77" s="1">
        <f>'10MW PV Solar Dispatch'!Z71</f>
        <v>0</v>
      </c>
      <c r="AA77" s="1">
        <f>'10MW PV Solar Dispatch'!AA71</f>
        <v>0</v>
      </c>
      <c r="AB77" s="1">
        <f>'10MW PV Solar Dispatch'!AB71</f>
        <v>0</v>
      </c>
      <c r="AC77" s="1">
        <f>'10MW PV Solar Dispatch'!AC71</f>
        <v>0</v>
      </c>
      <c r="AD77" s="1">
        <f>'10MW PV Solar Dispatch'!AD71</f>
        <v>0</v>
      </c>
      <c r="AE77" s="1">
        <f>'10MW PV Solar Dispatch'!AE71</f>
        <v>0</v>
      </c>
      <c r="AF77" s="1">
        <f>'10MW PV Solar Dispatch'!AF71</f>
        <v>0</v>
      </c>
      <c r="AG77" s="1">
        <f>'10MW PV Solar Dispatch'!AG71</f>
        <v>0</v>
      </c>
      <c r="AH77" s="1">
        <f>'10MW PV Solar Dispatch'!AH71</f>
        <v>0</v>
      </c>
      <c r="AI77" s="1">
        <f>'10MW PV Solar Dispatch'!AI71</f>
        <v>0</v>
      </c>
    </row>
    <row r="78" spans="2:35" ht="12.75">
      <c r="B78" s="234" t="s">
        <v>58</v>
      </c>
      <c r="C78" s="234" t="s">
        <v>256</v>
      </c>
      <c r="F78" s="1">
        <f>'10MW PV Solar Dispatch'!F73</f>
        <v>0</v>
      </c>
      <c r="G78" s="1">
        <f>'10MW PV Solar Dispatch'!G73</f>
        <v>0</v>
      </c>
      <c r="H78" s="1">
        <f>'10MW PV Solar Dispatch'!H73</f>
        <v>0</v>
      </c>
      <c r="I78" s="1">
        <f>'10MW PV Solar Dispatch'!I73</f>
        <v>0</v>
      </c>
      <c r="J78" s="1">
        <f>'10MW PV Solar Dispatch'!J73</f>
        <v>0</v>
      </c>
      <c r="K78" s="1">
        <f>'10MW PV Solar Dispatch'!K73</f>
        <v>0</v>
      </c>
      <c r="L78" s="1">
        <f>'10MW PV Solar Dispatch'!L73</f>
        <v>0</v>
      </c>
      <c r="M78" s="1">
        <f>'10MW PV Solar Dispatch'!M73</f>
        <v>0</v>
      </c>
      <c r="N78" s="1">
        <f>'10MW PV Solar Dispatch'!N73</f>
        <v>0</v>
      </c>
      <c r="O78" s="1">
        <f>'10MW PV Solar Dispatch'!O73</f>
        <v>0</v>
      </c>
      <c r="P78" s="1">
        <f>'10MW PV Solar Dispatch'!P73</f>
        <v>0</v>
      </c>
      <c r="Q78" s="1">
        <f>'10MW PV Solar Dispatch'!Q73</f>
        <v>0</v>
      </c>
      <c r="R78" s="1">
        <f>'10MW PV Solar Dispatch'!R73</f>
        <v>0</v>
      </c>
      <c r="S78" s="1">
        <f>'10MW PV Solar Dispatch'!S73</f>
        <v>0</v>
      </c>
      <c r="T78" s="1">
        <f>'10MW PV Solar Dispatch'!T73</f>
        <v>0</v>
      </c>
      <c r="U78" s="1">
        <f>'10MW PV Solar Dispatch'!U73</f>
        <v>0</v>
      </c>
      <c r="V78" s="1">
        <f>'10MW PV Solar Dispatch'!V73</f>
        <v>0</v>
      </c>
      <c r="W78" s="1">
        <f>'10MW PV Solar Dispatch'!W73</f>
        <v>0</v>
      </c>
      <c r="X78" s="1">
        <f>'10MW PV Solar Dispatch'!X73</f>
        <v>0</v>
      </c>
      <c r="Y78" s="1">
        <f>'10MW PV Solar Dispatch'!Y73</f>
        <v>0</v>
      </c>
      <c r="Z78" s="1">
        <f>'10MW PV Solar Dispatch'!Z73</f>
        <v>0</v>
      </c>
      <c r="AA78" s="1">
        <f>'10MW PV Solar Dispatch'!AA73</f>
        <v>0</v>
      </c>
      <c r="AB78" s="1">
        <f>'10MW PV Solar Dispatch'!AB73</f>
        <v>0</v>
      </c>
      <c r="AC78" s="1">
        <f>'10MW PV Solar Dispatch'!AC73</f>
        <v>0</v>
      </c>
      <c r="AD78" s="1">
        <f>'10MW PV Solar Dispatch'!AD73</f>
        <v>0</v>
      </c>
      <c r="AE78" s="1">
        <f>'10MW PV Solar Dispatch'!AE73</f>
        <v>0</v>
      </c>
      <c r="AF78" s="1">
        <f>'10MW PV Solar Dispatch'!AF73</f>
        <v>0</v>
      </c>
      <c r="AG78" s="1">
        <f>'10MW PV Solar Dispatch'!AG73</f>
        <v>0</v>
      </c>
      <c r="AH78" s="1">
        <f>'10MW PV Solar Dispatch'!AH73</f>
        <v>0</v>
      </c>
      <c r="AI78" s="1">
        <f>'10MW PV Solar Dispatch'!AI73</f>
        <v>0</v>
      </c>
    </row>
    <row r="79" spans="2:35" ht="12.75">
      <c r="B79" s="234" t="s">
        <v>236</v>
      </c>
      <c r="C79" s="217" t="s">
        <v>216</v>
      </c>
      <c r="F79" s="1">
        <f>'10MW PV Solar Dispatch'!F74</f>
        <v>0</v>
      </c>
      <c r="G79" s="1">
        <f>'10MW PV Solar Dispatch'!G74</f>
        <v>0</v>
      </c>
      <c r="H79" s="1">
        <f>'10MW PV Solar Dispatch'!H74</f>
        <v>0</v>
      </c>
      <c r="I79" s="1">
        <f>'10MW PV Solar Dispatch'!I74</f>
        <v>0</v>
      </c>
      <c r="J79" s="1">
        <f>'10MW PV Solar Dispatch'!J74</f>
        <v>0</v>
      </c>
      <c r="K79" s="1">
        <f>'10MW PV Solar Dispatch'!K74</f>
        <v>0</v>
      </c>
      <c r="L79" s="1">
        <f>'10MW PV Solar Dispatch'!L74</f>
        <v>0</v>
      </c>
      <c r="M79" s="1">
        <f>'10MW PV Solar Dispatch'!M74</f>
        <v>0</v>
      </c>
      <c r="N79" s="1">
        <f>'10MW PV Solar Dispatch'!N74</f>
        <v>0</v>
      </c>
      <c r="O79" s="1">
        <f>'10MW PV Solar Dispatch'!O74</f>
        <v>0</v>
      </c>
      <c r="P79" s="1">
        <f>'10MW PV Solar Dispatch'!P74</f>
        <v>0</v>
      </c>
      <c r="Q79" s="1">
        <f>'10MW PV Solar Dispatch'!Q74</f>
        <v>0</v>
      </c>
      <c r="R79" s="1">
        <f>'10MW PV Solar Dispatch'!R74</f>
        <v>0</v>
      </c>
      <c r="S79" s="1">
        <f>'10MW PV Solar Dispatch'!S74</f>
        <v>0</v>
      </c>
      <c r="T79" s="1">
        <f>'10MW PV Solar Dispatch'!T74</f>
        <v>0</v>
      </c>
      <c r="U79" s="1">
        <f>'10MW PV Solar Dispatch'!U74</f>
        <v>0</v>
      </c>
      <c r="V79" s="1">
        <f>'10MW PV Solar Dispatch'!V74</f>
        <v>0</v>
      </c>
      <c r="W79" s="1">
        <f>'10MW PV Solar Dispatch'!W74</f>
        <v>0</v>
      </c>
      <c r="X79" s="1">
        <f>'10MW PV Solar Dispatch'!X74</f>
        <v>0</v>
      </c>
      <c r="Y79" s="1">
        <f>'10MW PV Solar Dispatch'!Y74</f>
        <v>0</v>
      </c>
      <c r="Z79" s="1">
        <f>'10MW PV Solar Dispatch'!Z74</f>
        <v>0</v>
      </c>
      <c r="AA79" s="1">
        <f>'10MW PV Solar Dispatch'!AA74</f>
        <v>0</v>
      </c>
      <c r="AB79" s="1">
        <f>'10MW PV Solar Dispatch'!AB74</f>
        <v>0</v>
      </c>
      <c r="AC79" s="1">
        <f>'10MW PV Solar Dispatch'!AC74</f>
        <v>0</v>
      </c>
      <c r="AD79" s="1">
        <f>'10MW PV Solar Dispatch'!AD74</f>
        <v>0</v>
      </c>
      <c r="AE79" s="1">
        <f>'10MW PV Solar Dispatch'!AE74</f>
        <v>0</v>
      </c>
      <c r="AF79" s="1">
        <f>'10MW PV Solar Dispatch'!AF74</f>
        <v>0</v>
      </c>
      <c r="AG79" s="1">
        <f>'10MW PV Solar Dispatch'!AG74</f>
        <v>0</v>
      </c>
      <c r="AH79" s="1">
        <f>'10MW PV Solar Dispatch'!AH74</f>
        <v>0</v>
      </c>
      <c r="AI79" s="1">
        <f>'10MW PV Solar Dispatch'!AI74</f>
        <v>0</v>
      </c>
    </row>
    <row r="80" spans="2:35" ht="12.75">
      <c r="B80" s="234" t="s">
        <v>235</v>
      </c>
      <c r="C80" s="217" t="s">
        <v>216</v>
      </c>
      <c r="F80" s="1">
        <f>'10MW PV Solar Dispatch'!F75</f>
        <v>0</v>
      </c>
      <c r="G80" s="1">
        <f>'10MW PV Solar Dispatch'!G75</f>
        <v>0</v>
      </c>
      <c r="H80" s="1">
        <f>'10MW PV Solar Dispatch'!H75</f>
        <v>0</v>
      </c>
      <c r="I80" s="1">
        <f>'10MW PV Solar Dispatch'!I75</f>
        <v>0</v>
      </c>
      <c r="J80" s="1">
        <f>'10MW PV Solar Dispatch'!J75</f>
        <v>0</v>
      </c>
      <c r="K80" s="1">
        <f>'10MW PV Solar Dispatch'!K75</f>
        <v>0</v>
      </c>
      <c r="L80" s="1">
        <f>'10MW PV Solar Dispatch'!L75</f>
        <v>0</v>
      </c>
      <c r="M80" s="1">
        <f>'10MW PV Solar Dispatch'!M75</f>
        <v>0</v>
      </c>
      <c r="N80" s="1">
        <f>'10MW PV Solar Dispatch'!N75</f>
        <v>0</v>
      </c>
      <c r="O80" s="1">
        <f>'10MW PV Solar Dispatch'!O75</f>
        <v>0</v>
      </c>
      <c r="P80" s="1">
        <f>'10MW PV Solar Dispatch'!P75</f>
        <v>0</v>
      </c>
      <c r="Q80" s="1">
        <f>'10MW PV Solar Dispatch'!Q75</f>
        <v>0</v>
      </c>
      <c r="R80" s="1">
        <f>'10MW PV Solar Dispatch'!R75</f>
        <v>0</v>
      </c>
      <c r="S80" s="1">
        <f>'10MW PV Solar Dispatch'!S75</f>
        <v>0</v>
      </c>
      <c r="T80" s="1">
        <f>'10MW PV Solar Dispatch'!T75</f>
        <v>0</v>
      </c>
      <c r="U80" s="1">
        <f>'10MW PV Solar Dispatch'!U75</f>
        <v>0</v>
      </c>
      <c r="V80" s="1">
        <f>'10MW PV Solar Dispatch'!V75</f>
        <v>0</v>
      </c>
      <c r="W80" s="1">
        <f>'10MW PV Solar Dispatch'!W75</f>
        <v>0</v>
      </c>
      <c r="X80" s="1">
        <f>'10MW PV Solar Dispatch'!X75</f>
        <v>0</v>
      </c>
      <c r="Y80" s="1">
        <f>'10MW PV Solar Dispatch'!Y75</f>
        <v>0</v>
      </c>
      <c r="Z80" s="1">
        <f>'10MW PV Solar Dispatch'!Z75</f>
        <v>0</v>
      </c>
      <c r="AA80" s="1">
        <f>'10MW PV Solar Dispatch'!AA75</f>
        <v>0</v>
      </c>
      <c r="AB80" s="1">
        <f>'10MW PV Solar Dispatch'!AB75</f>
        <v>0</v>
      </c>
      <c r="AC80" s="1">
        <f>'10MW PV Solar Dispatch'!AC75</f>
        <v>0</v>
      </c>
      <c r="AD80" s="1">
        <f>'10MW PV Solar Dispatch'!AD75</f>
        <v>0</v>
      </c>
      <c r="AE80" s="1">
        <f>'10MW PV Solar Dispatch'!AE75</f>
        <v>0</v>
      </c>
      <c r="AF80" s="1">
        <f>'10MW PV Solar Dispatch'!AF75</f>
        <v>0</v>
      </c>
      <c r="AG80" s="1">
        <f>'10MW PV Solar Dispatch'!AG75</f>
        <v>0</v>
      </c>
      <c r="AH80" s="1">
        <f>'10MW PV Solar Dispatch'!AH75</f>
        <v>0</v>
      </c>
      <c r="AI80" s="1">
        <f>'10MW PV Solar Dispatch'!AI75</f>
        <v>0</v>
      </c>
    </row>
    <row r="81" ht="13.5" thickBot="1"/>
    <row r="82" spans="1:4" ht="13.5">
      <c r="A82" s="23" t="str">
        <f>$A$1</f>
        <v>HDR</v>
      </c>
      <c r="B82" s="24"/>
      <c r="C82" s="24"/>
      <c r="D82" s="25"/>
    </row>
    <row r="83" spans="1:4" ht="13.5">
      <c r="A83" s="26" t="str">
        <f>$A$2</f>
        <v>LG&amp;E - KU</v>
      </c>
      <c r="B83" s="27"/>
      <c r="C83" s="27"/>
      <c r="D83" s="28"/>
    </row>
    <row r="84" spans="1:4" ht="13.5">
      <c r="A84" s="26" t="str">
        <f>$A$3</f>
        <v>PROJECT:</v>
      </c>
      <c r="B84" s="27">
        <f>B3</f>
        <v>221566</v>
      </c>
      <c r="C84" s="49" t="str">
        <f>$C$3</f>
        <v>EW BROWN SOLAR</v>
      </c>
      <c r="D84" s="50"/>
    </row>
    <row r="85" spans="1:4" ht="13.5">
      <c r="A85" s="26" t="str">
        <f>$A$4</f>
        <v>DATE:</v>
      </c>
      <c r="B85" s="29">
        <f>$B$4</f>
        <v>41682.39861111111</v>
      </c>
      <c r="C85" s="27"/>
      <c r="D85" s="28"/>
    </row>
    <row r="86" spans="1:14" ht="14.25" thickBot="1">
      <c r="A86" s="30" t="str">
        <f>$A$5</f>
        <v>FILE:</v>
      </c>
      <c r="B86" s="31">
        <f>$B$5</f>
        <v>0</v>
      </c>
      <c r="C86" s="31" t="s">
        <v>246</v>
      </c>
      <c r="D86" s="32"/>
      <c r="F86" s="7"/>
      <c r="G86" s="7"/>
      <c r="H86" s="7"/>
      <c r="I86" s="7"/>
      <c r="J86" s="7"/>
      <c r="K86" s="7"/>
      <c r="L86" s="7"/>
      <c r="M86" s="7"/>
      <c r="N86" s="7"/>
    </row>
    <row r="88" spans="1:3" ht="13.5" thickBot="1">
      <c r="A88" s="9" t="s">
        <v>149</v>
      </c>
      <c r="B88" s="9"/>
      <c r="C88" s="4">
        <v>-1000</v>
      </c>
    </row>
    <row r="89" spans="1:3" ht="13.5" thickTop="1">
      <c r="A89" s="2"/>
      <c r="B89" s="2"/>
      <c r="C89" s="4"/>
    </row>
    <row r="90" spans="1:35" ht="12.75">
      <c r="A90" s="2"/>
      <c r="B90" s="33" t="s">
        <v>150</v>
      </c>
      <c r="C90" s="36"/>
      <c r="D90" s="34"/>
      <c r="E90" s="155">
        <f>F59+F60</f>
        <v>18.42885160392251</v>
      </c>
      <c r="F90" s="156">
        <f>E11*12*E90/1000</f>
        <v>2211.462192470701</v>
      </c>
      <c r="G90" s="156">
        <f aca="true" t="shared" si="18" ref="G90:AI90">F90</f>
        <v>2211.462192470701</v>
      </c>
      <c r="H90" s="156">
        <f t="shared" si="18"/>
        <v>2211.462192470701</v>
      </c>
      <c r="I90" s="156">
        <f t="shared" si="18"/>
        <v>2211.462192470701</v>
      </c>
      <c r="J90" s="156">
        <f t="shared" si="18"/>
        <v>2211.462192470701</v>
      </c>
      <c r="K90" s="156">
        <f t="shared" si="18"/>
        <v>2211.462192470701</v>
      </c>
      <c r="L90" s="156">
        <f t="shared" si="18"/>
        <v>2211.462192470701</v>
      </c>
      <c r="M90" s="156">
        <f t="shared" si="18"/>
        <v>2211.462192470701</v>
      </c>
      <c r="N90" s="156">
        <f t="shared" si="18"/>
        <v>2211.462192470701</v>
      </c>
      <c r="O90" s="156">
        <f t="shared" si="18"/>
        <v>2211.462192470701</v>
      </c>
      <c r="P90" s="156">
        <f t="shared" si="18"/>
        <v>2211.462192470701</v>
      </c>
      <c r="Q90" s="156">
        <f t="shared" si="18"/>
        <v>2211.462192470701</v>
      </c>
      <c r="R90" s="156">
        <f t="shared" si="18"/>
        <v>2211.462192470701</v>
      </c>
      <c r="S90" s="156">
        <f t="shared" si="18"/>
        <v>2211.462192470701</v>
      </c>
      <c r="T90" s="156">
        <f t="shared" si="18"/>
        <v>2211.462192470701</v>
      </c>
      <c r="U90" s="156">
        <f t="shared" si="18"/>
        <v>2211.462192470701</v>
      </c>
      <c r="V90" s="156">
        <f t="shared" si="18"/>
        <v>2211.462192470701</v>
      </c>
      <c r="W90" s="156">
        <f t="shared" si="18"/>
        <v>2211.462192470701</v>
      </c>
      <c r="X90" s="156">
        <f t="shared" si="18"/>
        <v>2211.462192470701</v>
      </c>
      <c r="Y90" s="156">
        <f t="shared" si="18"/>
        <v>2211.462192470701</v>
      </c>
      <c r="Z90" s="156">
        <f t="shared" si="18"/>
        <v>2211.462192470701</v>
      </c>
      <c r="AA90" s="156">
        <f t="shared" si="18"/>
        <v>2211.462192470701</v>
      </c>
      <c r="AB90" s="156">
        <f t="shared" si="18"/>
        <v>2211.462192470701</v>
      </c>
      <c r="AC90" s="156">
        <f t="shared" si="18"/>
        <v>2211.462192470701</v>
      </c>
      <c r="AD90" s="156">
        <f t="shared" si="18"/>
        <v>2211.462192470701</v>
      </c>
      <c r="AE90" s="156">
        <f t="shared" si="18"/>
        <v>2211.462192470701</v>
      </c>
      <c r="AF90" s="156">
        <f t="shared" si="18"/>
        <v>2211.462192470701</v>
      </c>
      <c r="AG90" s="156">
        <f t="shared" si="18"/>
        <v>2211.462192470701</v>
      </c>
      <c r="AH90" s="156">
        <f t="shared" si="18"/>
        <v>2211.462192470701</v>
      </c>
      <c r="AI90" s="156">
        <f t="shared" si="18"/>
        <v>2211.462192470701</v>
      </c>
    </row>
    <row r="91" spans="2:4" ht="12.75">
      <c r="B91" s="19" t="s">
        <v>151</v>
      </c>
      <c r="C91" s="20"/>
      <c r="D91" s="21"/>
    </row>
    <row r="92" spans="3:35" ht="12.75">
      <c r="C92" t="s">
        <v>152</v>
      </c>
      <c r="F92" s="7">
        <f aca="true" t="shared" si="19" ref="F92:AI92">(F69)*(F61+F62)/1000</f>
        <v>107.62533076254493</v>
      </c>
      <c r="G92" s="247">
        <f t="shared" si="19"/>
        <v>106.17183076254494</v>
      </c>
      <c r="H92" s="247">
        <f t="shared" si="19"/>
        <v>104.72697076254494</v>
      </c>
      <c r="I92" s="247">
        <f t="shared" si="19"/>
        <v>103.29095812254492</v>
      </c>
      <c r="J92" s="247">
        <f t="shared" si="19"/>
        <v>101.86400517918494</v>
      </c>
      <c r="K92" s="247">
        <f t="shared" si="19"/>
        <v>100.4463293651843</v>
      </c>
      <c r="L92" s="247">
        <f t="shared" si="19"/>
        <v>99.03815333164762</v>
      </c>
      <c r="M92" s="247">
        <f t="shared" si="19"/>
        <v>97.63970507330612</v>
      </c>
      <c r="N92" s="247">
        <f t="shared" si="19"/>
        <v>96.25121805676437</v>
      </c>
      <c r="O92" s="247">
        <f t="shared" si="19"/>
        <v>94.87293135182567</v>
      </c>
      <c r="P92" s="247">
        <f t="shared" si="19"/>
        <v>93.50508976596839</v>
      </c>
      <c r="Q92" s="247">
        <f t="shared" si="19"/>
        <v>92.14794398205055</v>
      </c>
      <c r="R92" s="247">
        <f t="shared" si="19"/>
        <v>90.80175069931867</v>
      </c>
      <c r="S92" s="247">
        <f t="shared" si="19"/>
        <v>89.46677277780125</v>
      </c>
      <c r="T92" s="247">
        <f t="shared" si="19"/>
        <v>88.14327938616742</v>
      </c>
      <c r="U92" s="247">
        <f t="shared" si="19"/>
        <v>86.83154615313433</v>
      </c>
      <c r="V92" s="247">
        <f t="shared" si="19"/>
        <v>85.53185532250849</v>
      </c>
      <c r="W92" s="247">
        <f t="shared" si="19"/>
        <v>84.24449591194761</v>
      </c>
      <c r="X92" s="247">
        <f t="shared" si="19"/>
        <v>82.96976387553329</v>
      </c>
      <c r="Y92" s="247">
        <f t="shared" si="19"/>
        <v>81.707962270245</v>
      </c>
      <c r="Z92" s="247">
        <f t="shared" si="19"/>
        <v>80.4594014264298</v>
      </c>
      <c r="AA92" s="247">
        <f t="shared" si="19"/>
        <v>79.22439912236304</v>
      </c>
      <c r="AB92" s="247">
        <f t="shared" si="19"/>
        <v>78.0032807629987</v>
      </c>
      <c r="AC92" s="247">
        <f t="shared" si="19"/>
        <v>76.79637956300955</v>
      </c>
      <c r="AD92" s="247">
        <f t="shared" si="19"/>
        <v>75.6040367342207</v>
      </c>
      <c r="AE92" s="247">
        <f t="shared" si="19"/>
        <v>74.42660167754096</v>
      </c>
      <c r="AF92" s="247">
        <f t="shared" si="19"/>
        <v>73.26443217950084</v>
      </c>
      <c r="AG92" s="247">
        <f t="shared" si="19"/>
        <v>72.11789461350779</v>
      </c>
      <c r="AH92" s="247">
        <f t="shared" si="19"/>
        <v>70.98736414593091</v>
      </c>
      <c r="AI92" s="247">
        <f t="shared" si="19"/>
        <v>69.87322494713216</v>
      </c>
    </row>
    <row r="93" spans="3:35" ht="12.75">
      <c r="C93" s="41" t="s">
        <v>6</v>
      </c>
      <c r="D93" s="42"/>
      <c r="E93" s="42"/>
      <c r="F93" s="157">
        <f aca="true" t="shared" si="20" ref="F93:AI93">F63*(F69)/1000</f>
        <v>0</v>
      </c>
      <c r="G93" s="157">
        <f t="shared" si="20"/>
        <v>0</v>
      </c>
      <c r="H93" s="157">
        <f t="shared" si="20"/>
        <v>0</v>
      </c>
      <c r="I93" s="157">
        <f t="shared" si="20"/>
        <v>0</v>
      </c>
      <c r="J93" s="157">
        <f t="shared" si="20"/>
        <v>0</v>
      </c>
      <c r="K93" s="157">
        <f t="shared" si="20"/>
        <v>0</v>
      </c>
      <c r="L93" s="157">
        <f t="shared" si="20"/>
        <v>0</v>
      </c>
      <c r="M93" s="157">
        <f t="shared" si="20"/>
        <v>0</v>
      </c>
      <c r="N93" s="157">
        <f t="shared" si="20"/>
        <v>0</v>
      </c>
      <c r="O93" s="157">
        <f t="shared" si="20"/>
        <v>0</v>
      </c>
      <c r="P93" s="157">
        <f t="shared" si="20"/>
        <v>0</v>
      </c>
      <c r="Q93" s="157">
        <f t="shared" si="20"/>
        <v>0</v>
      </c>
      <c r="R93" s="157">
        <f t="shared" si="20"/>
        <v>0</v>
      </c>
      <c r="S93" s="157">
        <f t="shared" si="20"/>
        <v>0</v>
      </c>
      <c r="T93" s="157">
        <f t="shared" si="20"/>
        <v>0</v>
      </c>
      <c r="U93" s="157">
        <f t="shared" si="20"/>
        <v>0</v>
      </c>
      <c r="V93" s="157">
        <f t="shared" si="20"/>
        <v>0</v>
      </c>
      <c r="W93" s="157">
        <f t="shared" si="20"/>
        <v>0</v>
      </c>
      <c r="X93" s="157">
        <f t="shared" si="20"/>
        <v>0</v>
      </c>
      <c r="Y93" s="158">
        <f t="shared" si="20"/>
        <v>0</v>
      </c>
      <c r="Z93" s="158">
        <f t="shared" si="20"/>
        <v>0</v>
      </c>
      <c r="AA93" s="158">
        <f t="shared" si="20"/>
        <v>0</v>
      </c>
      <c r="AB93" s="158">
        <f t="shared" si="20"/>
        <v>0</v>
      </c>
      <c r="AC93" s="158">
        <f t="shared" si="20"/>
        <v>0</v>
      </c>
      <c r="AD93" s="158">
        <f t="shared" si="20"/>
        <v>0</v>
      </c>
      <c r="AE93" s="158">
        <f t="shared" si="20"/>
        <v>0</v>
      </c>
      <c r="AF93" s="158">
        <f t="shared" si="20"/>
        <v>0</v>
      </c>
      <c r="AG93" s="158">
        <f t="shared" si="20"/>
        <v>0</v>
      </c>
      <c r="AH93" s="158">
        <f t="shared" si="20"/>
        <v>0</v>
      </c>
      <c r="AI93" s="158">
        <f t="shared" si="20"/>
        <v>0</v>
      </c>
    </row>
    <row r="94" spans="1:35" ht="13.5" thickBot="1">
      <c r="A94" s="242"/>
      <c r="B94" s="9" t="s">
        <v>153</v>
      </c>
      <c r="C94" s="9"/>
      <c r="D94" s="9"/>
      <c r="E94" s="159">
        <f>NPV($E$36,F94:AI94)</f>
        <v>29341.96587761245</v>
      </c>
      <c r="F94" s="241">
        <f aca="true" t="shared" si="21" ref="F94:AI94">F90+F92+F93</f>
        <v>2319.087523233246</v>
      </c>
      <c r="G94" s="241">
        <f t="shared" si="21"/>
        <v>2317.6340232332464</v>
      </c>
      <c r="H94" s="241">
        <f t="shared" si="21"/>
        <v>2316.1891632332463</v>
      </c>
      <c r="I94" s="241">
        <f t="shared" si="21"/>
        <v>2314.753150593246</v>
      </c>
      <c r="J94" s="241">
        <f t="shared" si="21"/>
        <v>2313.326197649886</v>
      </c>
      <c r="K94" s="241">
        <f t="shared" si="21"/>
        <v>2311.9085218358855</v>
      </c>
      <c r="L94" s="241">
        <f t="shared" si="21"/>
        <v>2310.500345802349</v>
      </c>
      <c r="M94" s="241">
        <f t="shared" si="21"/>
        <v>2309.1018975440074</v>
      </c>
      <c r="N94" s="241">
        <f t="shared" si="21"/>
        <v>2307.7134105274654</v>
      </c>
      <c r="O94" s="241">
        <f t="shared" si="21"/>
        <v>2306.335123822527</v>
      </c>
      <c r="P94" s="241">
        <f t="shared" si="21"/>
        <v>2304.9672822366697</v>
      </c>
      <c r="Q94" s="241">
        <f t="shared" si="21"/>
        <v>2303.6101364527517</v>
      </c>
      <c r="R94" s="241">
        <f t="shared" si="21"/>
        <v>2302.26394317002</v>
      </c>
      <c r="S94" s="241">
        <f t="shared" si="21"/>
        <v>2300.9289652485027</v>
      </c>
      <c r="T94" s="241">
        <f t="shared" si="21"/>
        <v>2299.6054718568685</v>
      </c>
      <c r="U94" s="241">
        <f t="shared" si="21"/>
        <v>2298.2937386238355</v>
      </c>
      <c r="V94" s="241">
        <f t="shared" si="21"/>
        <v>2296.9940477932096</v>
      </c>
      <c r="W94" s="241">
        <f t="shared" si="21"/>
        <v>2295.7066883826487</v>
      </c>
      <c r="X94" s="241">
        <f t="shared" si="21"/>
        <v>2294.4319563462345</v>
      </c>
      <c r="Y94" s="241">
        <f t="shared" si="21"/>
        <v>2293.170154740946</v>
      </c>
      <c r="Z94" s="241">
        <f t="shared" si="21"/>
        <v>2291.921593897131</v>
      </c>
      <c r="AA94" s="241">
        <f t="shared" si="21"/>
        <v>2290.6865915930643</v>
      </c>
      <c r="AB94" s="241">
        <f t="shared" si="21"/>
        <v>2289.4654732337</v>
      </c>
      <c r="AC94" s="241">
        <f t="shared" si="21"/>
        <v>2288.2585720337106</v>
      </c>
      <c r="AD94" s="241">
        <f t="shared" si="21"/>
        <v>2287.066229204922</v>
      </c>
      <c r="AE94" s="241">
        <f t="shared" si="21"/>
        <v>2285.888794148242</v>
      </c>
      <c r="AF94" s="241">
        <f t="shared" si="21"/>
        <v>2284.726624650202</v>
      </c>
      <c r="AG94" s="241">
        <f t="shared" si="21"/>
        <v>2283.580087084209</v>
      </c>
      <c r="AH94" s="241">
        <f t="shared" si="21"/>
        <v>2282.449556616632</v>
      </c>
      <c r="AI94" s="241">
        <f t="shared" si="21"/>
        <v>2281.3354174178335</v>
      </c>
    </row>
    <row r="95" ht="14.25" thickBot="1" thickTop="1"/>
    <row r="96" spans="1:20" ht="13.5" thickBot="1">
      <c r="A96" s="138" t="s">
        <v>122</v>
      </c>
      <c r="B96" s="139"/>
      <c r="C96" s="141"/>
      <c r="D96" s="2"/>
      <c r="E96" s="12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</row>
    <row r="97" spans="1:20" ht="12.75">
      <c r="A97" s="2"/>
      <c r="B97" s="2"/>
      <c r="C97" s="2"/>
      <c r="D97" s="2"/>
      <c r="E97" s="12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</row>
    <row r="98" spans="1:35" ht="12.75">
      <c r="A98" s="10" t="s">
        <v>4</v>
      </c>
      <c r="B98" s="10"/>
      <c r="C98" s="10"/>
      <c r="D98" s="10"/>
      <c r="E98" s="10">
        <f aca="true" t="shared" si="22" ref="E98:AI98">E44</f>
        <v>2015</v>
      </c>
      <c r="F98" s="10">
        <f t="shared" si="22"/>
        <v>2016</v>
      </c>
      <c r="G98" s="10">
        <f t="shared" si="22"/>
        <v>2017</v>
      </c>
      <c r="H98" s="10">
        <f t="shared" si="22"/>
        <v>2018</v>
      </c>
      <c r="I98" s="10">
        <f t="shared" si="22"/>
        <v>2019</v>
      </c>
      <c r="J98" s="10">
        <f t="shared" si="22"/>
        <v>2020</v>
      </c>
      <c r="K98" s="10">
        <f t="shared" si="22"/>
        <v>2021</v>
      </c>
      <c r="L98" s="10">
        <f t="shared" si="22"/>
        <v>2022</v>
      </c>
      <c r="M98" s="10">
        <f t="shared" si="22"/>
        <v>2023</v>
      </c>
      <c r="N98" s="10">
        <f t="shared" si="22"/>
        <v>2024</v>
      </c>
      <c r="O98" s="10">
        <f t="shared" si="22"/>
        <v>2025</v>
      </c>
      <c r="P98" s="10">
        <f t="shared" si="22"/>
        <v>2026</v>
      </c>
      <c r="Q98" s="10">
        <f t="shared" si="22"/>
        <v>2027</v>
      </c>
      <c r="R98" s="10">
        <f t="shared" si="22"/>
        <v>2028</v>
      </c>
      <c r="S98" s="10">
        <f t="shared" si="22"/>
        <v>2029</v>
      </c>
      <c r="T98" s="10">
        <f t="shared" si="22"/>
        <v>2030</v>
      </c>
      <c r="U98" s="10">
        <f t="shared" si="22"/>
        <v>2031</v>
      </c>
      <c r="V98" s="10">
        <f t="shared" si="22"/>
        <v>2032</v>
      </c>
      <c r="W98" s="10">
        <f t="shared" si="22"/>
        <v>2033</v>
      </c>
      <c r="X98" s="10">
        <f t="shared" si="22"/>
        <v>2034</v>
      </c>
      <c r="Y98" s="10">
        <f t="shared" si="22"/>
        <v>2035</v>
      </c>
      <c r="Z98" s="10">
        <f t="shared" si="22"/>
        <v>2036</v>
      </c>
      <c r="AA98" s="10">
        <f t="shared" si="22"/>
        <v>2037</v>
      </c>
      <c r="AB98" s="10">
        <f t="shared" si="22"/>
        <v>2038</v>
      </c>
      <c r="AC98" s="10">
        <f t="shared" si="22"/>
        <v>2039</v>
      </c>
      <c r="AD98" s="10">
        <f t="shared" si="22"/>
        <v>2040</v>
      </c>
      <c r="AE98" s="10">
        <f t="shared" si="22"/>
        <v>2041</v>
      </c>
      <c r="AF98" s="10">
        <f t="shared" si="22"/>
        <v>2042</v>
      </c>
      <c r="AG98" s="10">
        <f t="shared" si="22"/>
        <v>2043</v>
      </c>
      <c r="AH98" s="10">
        <f t="shared" si="22"/>
        <v>2044</v>
      </c>
      <c r="AI98" s="10">
        <f t="shared" si="22"/>
        <v>2045</v>
      </c>
    </row>
    <row r="99" spans="1:35" ht="13.5" thickBot="1">
      <c r="A99" s="11"/>
      <c r="B99" s="11"/>
      <c r="C99" s="11"/>
      <c r="D99" s="11"/>
      <c r="E99" s="11">
        <v>0</v>
      </c>
      <c r="F99" s="11">
        <v>1</v>
      </c>
      <c r="G99" s="11">
        <v>2</v>
      </c>
      <c r="H99" s="11">
        <v>3</v>
      </c>
      <c r="I99" s="11">
        <v>4</v>
      </c>
      <c r="J99" s="11">
        <v>5</v>
      </c>
      <c r="K99" s="11">
        <v>6</v>
      </c>
      <c r="L99" s="11">
        <v>7</v>
      </c>
      <c r="M99" s="11">
        <v>8</v>
      </c>
      <c r="N99" s="11">
        <v>9</v>
      </c>
      <c r="O99" s="11">
        <v>10</v>
      </c>
      <c r="P99" s="11">
        <v>11</v>
      </c>
      <c r="Q99" s="11">
        <v>12</v>
      </c>
      <c r="R99" s="11">
        <v>13</v>
      </c>
      <c r="S99" s="11">
        <v>14</v>
      </c>
      <c r="T99" s="11">
        <v>15</v>
      </c>
      <c r="U99" s="11">
        <v>16</v>
      </c>
      <c r="V99" s="11">
        <v>17</v>
      </c>
      <c r="W99" s="11">
        <v>18</v>
      </c>
      <c r="X99" s="11">
        <v>19</v>
      </c>
      <c r="Y99" s="11">
        <v>20</v>
      </c>
      <c r="Z99" s="11">
        <f aca="true" t="shared" si="23" ref="Z99:AI99">Y99+1</f>
        <v>21</v>
      </c>
      <c r="AA99" s="11">
        <f t="shared" si="23"/>
        <v>22</v>
      </c>
      <c r="AB99" s="11">
        <f t="shared" si="23"/>
        <v>23</v>
      </c>
      <c r="AC99" s="11">
        <f t="shared" si="23"/>
        <v>24</v>
      </c>
      <c r="AD99" s="11">
        <f t="shared" si="23"/>
        <v>25</v>
      </c>
      <c r="AE99" s="11">
        <f t="shared" si="23"/>
        <v>26</v>
      </c>
      <c r="AF99" s="11">
        <f t="shared" si="23"/>
        <v>27</v>
      </c>
      <c r="AG99" s="11">
        <f t="shared" si="23"/>
        <v>28</v>
      </c>
      <c r="AH99" s="11">
        <f t="shared" si="23"/>
        <v>29</v>
      </c>
      <c r="AI99" s="11">
        <f t="shared" si="23"/>
        <v>30</v>
      </c>
    </row>
    <row r="100" ht="13.5" thickTop="1"/>
    <row r="101" spans="1:35" ht="13.5" thickBot="1">
      <c r="A101" s="9" t="s">
        <v>154</v>
      </c>
      <c r="B101" s="9"/>
      <c r="C101" s="4">
        <v>-1000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ht="13.5" thickTop="1"/>
    <row r="103" spans="2:35" ht="12.75">
      <c r="B103" s="162" t="s">
        <v>268</v>
      </c>
      <c r="E103" s="244"/>
      <c r="F103" s="5">
        <f aca="true" t="shared" si="24" ref="F103:AI103">F71*F54/1000</f>
        <v>0</v>
      </c>
      <c r="G103" s="5">
        <f t="shared" si="24"/>
        <v>0</v>
      </c>
      <c r="H103" s="5">
        <f t="shared" si="24"/>
        <v>0</v>
      </c>
      <c r="I103" s="5">
        <f t="shared" si="24"/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5">
        <f t="shared" si="24"/>
        <v>0</v>
      </c>
      <c r="P103" s="5">
        <f t="shared" si="24"/>
        <v>0</v>
      </c>
      <c r="Q103" s="5">
        <f t="shared" si="24"/>
        <v>0</v>
      </c>
      <c r="R103" s="5">
        <f t="shared" si="24"/>
        <v>0</v>
      </c>
      <c r="S103" s="5">
        <f t="shared" si="24"/>
        <v>0</v>
      </c>
      <c r="T103" s="5">
        <f t="shared" si="24"/>
        <v>0</v>
      </c>
      <c r="U103" s="5">
        <f t="shared" si="24"/>
        <v>0</v>
      </c>
      <c r="V103" s="5">
        <f t="shared" si="24"/>
        <v>0</v>
      </c>
      <c r="W103" s="5">
        <f t="shared" si="24"/>
        <v>0</v>
      </c>
      <c r="X103" s="5">
        <f t="shared" si="24"/>
        <v>0</v>
      </c>
      <c r="Y103" s="5">
        <f t="shared" si="24"/>
        <v>0</v>
      </c>
      <c r="Z103" s="5">
        <f t="shared" si="24"/>
        <v>0</v>
      </c>
      <c r="AA103" s="5">
        <f t="shared" si="24"/>
        <v>0</v>
      </c>
      <c r="AB103" s="5">
        <f t="shared" si="24"/>
        <v>0</v>
      </c>
      <c r="AC103" s="5">
        <f t="shared" si="24"/>
        <v>0</v>
      </c>
      <c r="AD103" s="5">
        <f t="shared" si="24"/>
        <v>0</v>
      </c>
      <c r="AE103" s="5">
        <f t="shared" si="24"/>
        <v>0</v>
      </c>
      <c r="AF103" s="5">
        <f t="shared" si="24"/>
        <v>0</v>
      </c>
      <c r="AG103" s="5">
        <f t="shared" si="24"/>
        <v>0</v>
      </c>
      <c r="AH103" s="5">
        <f t="shared" si="24"/>
        <v>0</v>
      </c>
      <c r="AI103" s="5">
        <f t="shared" si="24"/>
        <v>0</v>
      </c>
    </row>
    <row r="104" spans="2:35" ht="12.75">
      <c r="B104" s="162" t="s">
        <v>267</v>
      </c>
      <c r="E104" s="244"/>
      <c r="F104" s="5">
        <f aca="true" t="shared" si="25" ref="F104:AI104">F55</f>
        <v>0</v>
      </c>
      <c r="G104" s="5">
        <f t="shared" si="25"/>
        <v>0</v>
      </c>
      <c r="H104" s="5">
        <f t="shared" si="25"/>
        <v>0</v>
      </c>
      <c r="I104" s="5">
        <f t="shared" si="25"/>
        <v>0</v>
      </c>
      <c r="J104" s="5">
        <f t="shared" si="25"/>
        <v>0</v>
      </c>
      <c r="K104" s="5">
        <f t="shared" si="25"/>
        <v>0</v>
      </c>
      <c r="L104" s="5">
        <f t="shared" si="25"/>
        <v>0</v>
      </c>
      <c r="M104" s="5">
        <f t="shared" si="25"/>
        <v>0</v>
      </c>
      <c r="N104" s="5">
        <f t="shared" si="25"/>
        <v>0</v>
      </c>
      <c r="O104" s="5">
        <f t="shared" si="25"/>
        <v>0</v>
      </c>
      <c r="P104" s="5">
        <f t="shared" si="25"/>
        <v>0</v>
      </c>
      <c r="Q104" s="5">
        <f t="shared" si="25"/>
        <v>0</v>
      </c>
      <c r="R104" s="5">
        <f t="shared" si="25"/>
        <v>0</v>
      </c>
      <c r="S104" s="5">
        <f t="shared" si="25"/>
        <v>0</v>
      </c>
      <c r="T104" s="5">
        <f t="shared" si="25"/>
        <v>0</v>
      </c>
      <c r="U104" s="5">
        <f t="shared" si="25"/>
        <v>0</v>
      </c>
      <c r="V104" s="5">
        <f t="shared" si="25"/>
        <v>0</v>
      </c>
      <c r="W104" s="5">
        <f t="shared" si="25"/>
        <v>0</v>
      </c>
      <c r="X104" s="5">
        <f t="shared" si="25"/>
        <v>0</v>
      </c>
      <c r="Y104" s="5">
        <f t="shared" si="25"/>
        <v>0</v>
      </c>
      <c r="Z104" s="5">
        <f t="shared" si="25"/>
        <v>0</v>
      </c>
      <c r="AA104" s="5">
        <f t="shared" si="25"/>
        <v>0</v>
      </c>
      <c r="AB104" s="5">
        <f t="shared" si="25"/>
        <v>0</v>
      </c>
      <c r="AC104" s="5">
        <f t="shared" si="25"/>
        <v>0</v>
      </c>
      <c r="AD104" s="5">
        <f t="shared" si="25"/>
        <v>0</v>
      </c>
      <c r="AE104" s="5">
        <f t="shared" si="25"/>
        <v>0</v>
      </c>
      <c r="AF104" s="5">
        <f t="shared" si="25"/>
        <v>0</v>
      </c>
      <c r="AG104" s="5">
        <f t="shared" si="25"/>
        <v>0</v>
      </c>
      <c r="AH104" s="5">
        <f t="shared" si="25"/>
        <v>0</v>
      </c>
      <c r="AI104" s="5">
        <f t="shared" si="25"/>
        <v>0</v>
      </c>
    </row>
    <row r="105" spans="2:35" ht="12.75">
      <c r="B105" s="17" t="s">
        <v>155</v>
      </c>
      <c r="C105" s="17"/>
      <c r="D105" s="17"/>
      <c r="E105" s="35"/>
      <c r="F105" s="187">
        <f aca="true" t="shared" si="26" ref="F105:AI105">(F103+F104)/F69*1000</f>
        <v>0</v>
      </c>
      <c r="G105" s="187">
        <f t="shared" si="26"/>
        <v>0</v>
      </c>
      <c r="H105" s="187">
        <f t="shared" si="26"/>
        <v>0</v>
      </c>
      <c r="I105" s="187">
        <f t="shared" si="26"/>
        <v>0</v>
      </c>
      <c r="J105" s="187">
        <f t="shared" si="26"/>
        <v>0</v>
      </c>
      <c r="K105" s="187">
        <f t="shared" si="26"/>
        <v>0</v>
      </c>
      <c r="L105" s="187">
        <f t="shared" si="26"/>
        <v>0</v>
      </c>
      <c r="M105" s="187">
        <f t="shared" si="26"/>
        <v>0</v>
      </c>
      <c r="N105" s="187">
        <f t="shared" si="26"/>
        <v>0</v>
      </c>
      <c r="O105" s="187">
        <f t="shared" si="26"/>
        <v>0</v>
      </c>
      <c r="P105" s="187">
        <f t="shared" si="26"/>
        <v>0</v>
      </c>
      <c r="Q105" s="187">
        <f t="shared" si="26"/>
        <v>0</v>
      </c>
      <c r="R105" s="187">
        <f t="shared" si="26"/>
        <v>0</v>
      </c>
      <c r="S105" s="187">
        <f t="shared" si="26"/>
        <v>0</v>
      </c>
      <c r="T105" s="187">
        <f t="shared" si="26"/>
        <v>0</v>
      </c>
      <c r="U105" s="187">
        <f t="shared" si="26"/>
        <v>0</v>
      </c>
      <c r="V105" s="187">
        <f t="shared" si="26"/>
        <v>0</v>
      </c>
      <c r="W105" s="187">
        <f t="shared" si="26"/>
        <v>0</v>
      </c>
      <c r="X105" s="187">
        <f t="shared" si="26"/>
        <v>0</v>
      </c>
      <c r="Y105" s="187">
        <f t="shared" si="26"/>
        <v>0</v>
      </c>
      <c r="Z105" s="187">
        <f t="shared" si="26"/>
        <v>0</v>
      </c>
      <c r="AA105" s="187">
        <f t="shared" si="26"/>
        <v>0</v>
      </c>
      <c r="AB105" s="187">
        <f t="shared" si="26"/>
        <v>0</v>
      </c>
      <c r="AC105" s="187">
        <f t="shared" si="26"/>
        <v>0</v>
      </c>
      <c r="AD105" s="187">
        <f t="shared" si="26"/>
        <v>0</v>
      </c>
      <c r="AE105" s="187">
        <f t="shared" si="26"/>
        <v>0</v>
      </c>
      <c r="AF105" s="187">
        <f t="shared" si="26"/>
        <v>0</v>
      </c>
      <c r="AG105" s="187">
        <f t="shared" si="26"/>
        <v>0</v>
      </c>
      <c r="AH105" s="187">
        <f t="shared" si="26"/>
        <v>0</v>
      </c>
      <c r="AI105" s="187">
        <f t="shared" si="26"/>
        <v>0</v>
      </c>
    </row>
    <row r="106" spans="1:35" ht="12.75">
      <c r="A106" s="1"/>
      <c r="B106" s="162" t="s">
        <v>27</v>
      </c>
      <c r="F106" s="4">
        <f>'10MW PV Solar Dispatch'!F94</f>
        <v>0</v>
      </c>
      <c r="G106" s="4">
        <f>'10MW PV Solar Dispatch'!G94</f>
        <v>0</v>
      </c>
      <c r="H106" s="4">
        <f>'10MW PV Solar Dispatch'!H94</f>
        <v>0</v>
      </c>
      <c r="I106" s="4">
        <f>'10MW PV Solar Dispatch'!I94</f>
        <v>0</v>
      </c>
      <c r="J106" s="4">
        <f>'10MW PV Solar Dispatch'!J94</f>
        <v>0</v>
      </c>
      <c r="K106" s="4">
        <f>'10MW PV Solar Dispatch'!K94</f>
        <v>0</v>
      </c>
      <c r="L106" s="4">
        <f>'10MW PV Solar Dispatch'!L94</f>
        <v>0</v>
      </c>
      <c r="M106" s="4">
        <f>'10MW PV Solar Dispatch'!M94</f>
        <v>0</v>
      </c>
      <c r="N106" s="4">
        <f>'10MW PV Solar Dispatch'!N94</f>
        <v>0</v>
      </c>
      <c r="O106" s="4">
        <f>'10MW PV Solar Dispatch'!O94</f>
        <v>0</v>
      </c>
      <c r="P106" s="4">
        <f>'10MW PV Solar Dispatch'!P94</f>
        <v>0</v>
      </c>
      <c r="Q106" s="4">
        <f>'10MW PV Solar Dispatch'!Q94</f>
        <v>0</v>
      </c>
      <c r="R106" s="4">
        <f>'10MW PV Solar Dispatch'!R94</f>
        <v>0</v>
      </c>
      <c r="S106" s="4">
        <f>'10MW PV Solar Dispatch'!S94</f>
        <v>0</v>
      </c>
      <c r="T106" s="4">
        <f>'10MW PV Solar Dispatch'!T94</f>
        <v>0</v>
      </c>
      <c r="U106" s="4">
        <f>'10MW PV Solar Dispatch'!U94</f>
        <v>0</v>
      </c>
      <c r="V106" s="4">
        <f>'10MW PV Solar Dispatch'!V94</f>
        <v>0</v>
      </c>
      <c r="W106" s="4">
        <f>'10MW PV Solar Dispatch'!W94</f>
        <v>0</v>
      </c>
      <c r="X106" s="4">
        <f>'10MW PV Solar Dispatch'!X94</f>
        <v>0</v>
      </c>
      <c r="Y106" s="4">
        <f>'10MW PV Solar Dispatch'!Y94</f>
        <v>0</v>
      </c>
      <c r="Z106" s="4">
        <f>'10MW PV Solar Dispatch'!Z94</f>
        <v>0</v>
      </c>
      <c r="AA106" s="4">
        <f>'10MW PV Solar Dispatch'!AA94</f>
        <v>0</v>
      </c>
      <c r="AB106" s="4">
        <f>'10MW PV Solar Dispatch'!AB94</f>
        <v>0</v>
      </c>
      <c r="AC106" s="4">
        <f>'10MW PV Solar Dispatch'!AC94</f>
        <v>0</v>
      </c>
      <c r="AD106" s="4">
        <f>'10MW PV Solar Dispatch'!AD94</f>
        <v>0</v>
      </c>
      <c r="AE106" s="4">
        <f>'10MW PV Solar Dispatch'!AE94</f>
        <v>0</v>
      </c>
      <c r="AF106" s="4">
        <f>'10MW PV Solar Dispatch'!AF94</f>
        <v>0</v>
      </c>
      <c r="AG106" s="4">
        <f>'10MW PV Solar Dispatch'!AG94</f>
        <v>0</v>
      </c>
      <c r="AH106" s="4">
        <f>'10MW PV Solar Dispatch'!AH94</f>
        <v>0</v>
      </c>
      <c r="AI106" s="4">
        <f>'10MW PV Solar Dispatch'!AI94</f>
        <v>0</v>
      </c>
    </row>
    <row r="107" spans="1:35" ht="12.75">
      <c r="A107" s="1"/>
      <c r="B107" s="162" t="s">
        <v>61</v>
      </c>
      <c r="F107" s="4">
        <f>'10MW PV Solar Dispatch'!F95</f>
        <v>0</v>
      </c>
      <c r="G107" s="4">
        <f>'10MW PV Solar Dispatch'!G95</f>
        <v>0</v>
      </c>
      <c r="H107" s="4">
        <f>'10MW PV Solar Dispatch'!H95</f>
        <v>0</v>
      </c>
      <c r="I107" s="4">
        <f>'10MW PV Solar Dispatch'!I95</f>
        <v>0</v>
      </c>
      <c r="J107" s="4">
        <f>'10MW PV Solar Dispatch'!J95</f>
        <v>0</v>
      </c>
      <c r="K107" s="4">
        <f>'10MW PV Solar Dispatch'!K95</f>
        <v>0</v>
      </c>
      <c r="L107" s="4">
        <f>'10MW PV Solar Dispatch'!L95</f>
        <v>0</v>
      </c>
      <c r="M107" s="4">
        <f>'10MW PV Solar Dispatch'!M95</f>
        <v>0</v>
      </c>
      <c r="N107" s="4">
        <f>'10MW PV Solar Dispatch'!N95</f>
        <v>0</v>
      </c>
      <c r="O107" s="4">
        <f>'10MW PV Solar Dispatch'!O95</f>
        <v>0</v>
      </c>
      <c r="P107" s="4">
        <f>'10MW PV Solar Dispatch'!P95</f>
        <v>0</v>
      </c>
      <c r="Q107" s="4">
        <f>'10MW PV Solar Dispatch'!Q95</f>
        <v>0</v>
      </c>
      <c r="R107" s="4">
        <f>'10MW PV Solar Dispatch'!R95</f>
        <v>0</v>
      </c>
      <c r="S107" s="4">
        <f>'10MW PV Solar Dispatch'!S95</f>
        <v>0</v>
      </c>
      <c r="T107" s="4">
        <f>'10MW PV Solar Dispatch'!T95</f>
        <v>0</v>
      </c>
      <c r="U107" s="4">
        <f>'10MW PV Solar Dispatch'!U95</f>
        <v>0</v>
      </c>
      <c r="V107" s="4">
        <f>'10MW PV Solar Dispatch'!V95</f>
        <v>0</v>
      </c>
      <c r="W107" s="4">
        <f>'10MW PV Solar Dispatch'!W95</f>
        <v>0</v>
      </c>
      <c r="X107" s="4">
        <f>'10MW PV Solar Dispatch'!X95</f>
        <v>0</v>
      </c>
      <c r="Y107" s="4">
        <f>'10MW PV Solar Dispatch'!Y95</f>
        <v>0</v>
      </c>
      <c r="Z107" s="4">
        <f>'10MW PV Solar Dispatch'!Z95</f>
        <v>0</v>
      </c>
      <c r="AA107" s="4">
        <f>'10MW PV Solar Dispatch'!AA95</f>
        <v>0</v>
      </c>
      <c r="AB107" s="4">
        <f>'10MW PV Solar Dispatch'!AB95</f>
        <v>0</v>
      </c>
      <c r="AC107" s="4">
        <f>'10MW PV Solar Dispatch'!AC95</f>
        <v>0</v>
      </c>
      <c r="AD107" s="4">
        <f>'10MW PV Solar Dispatch'!AD95</f>
        <v>0</v>
      </c>
      <c r="AE107" s="4">
        <f>'10MW PV Solar Dispatch'!AE95</f>
        <v>0</v>
      </c>
      <c r="AF107" s="4">
        <f>'10MW PV Solar Dispatch'!AF95</f>
        <v>0</v>
      </c>
      <c r="AG107" s="4">
        <f>'10MW PV Solar Dispatch'!AG95</f>
        <v>0</v>
      </c>
      <c r="AH107" s="4">
        <f>'10MW PV Solar Dispatch'!AH95</f>
        <v>0</v>
      </c>
      <c r="AI107" s="4">
        <f>'10MW PV Solar Dispatch'!AI95</f>
        <v>0</v>
      </c>
    </row>
    <row r="108" spans="1:35" ht="12.75">
      <c r="A108" s="1"/>
      <c r="B108" s="162" t="s">
        <v>62</v>
      </c>
      <c r="F108" s="4">
        <f>'10MW PV Solar Dispatch'!F96</f>
        <v>0</v>
      </c>
      <c r="G108" s="4">
        <f>'10MW PV Solar Dispatch'!G96</f>
        <v>0</v>
      </c>
      <c r="H108" s="4">
        <f>'10MW PV Solar Dispatch'!H96</f>
        <v>0</v>
      </c>
      <c r="I108" s="4">
        <f>'10MW PV Solar Dispatch'!I96</f>
        <v>0</v>
      </c>
      <c r="J108" s="4">
        <f>'10MW PV Solar Dispatch'!J96</f>
        <v>0</v>
      </c>
      <c r="K108" s="4">
        <f>'10MW PV Solar Dispatch'!K96</f>
        <v>0</v>
      </c>
      <c r="L108" s="4">
        <f>'10MW PV Solar Dispatch'!L96</f>
        <v>0</v>
      </c>
      <c r="M108" s="4">
        <f>'10MW PV Solar Dispatch'!M96</f>
        <v>0</v>
      </c>
      <c r="N108" s="4">
        <f>'10MW PV Solar Dispatch'!N96</f>
        <v>0</v>
      </c>
      <c r="O108" s="4">
        <f>'10MW PV Solar Dispatch'!O96</f>
        <v>0</v>
      </c>
      <c r="P108" s="4">
        <f>'10MW PV Solar Dispatch'!P96</f>
        <v>0</v>
      </c>
      <c r="Q108" s="4">
        <f>'10MW PV Solar Dispatch'!Q96</f>
        <v>0</v>
      </c>
      <c r="R108" s="4">
        <f>'10MW PV Solar Dispatch'!R96</f>
        <v>0</v>
      </c>
      <c r="S108" s="4">
        <f>'10MW PV Solar Dispatch'!S96</f>
        <v>0</v>
      </c>
      <c r="T108" s="4">
        <f>'10MW PV Solar Dispatch'!T96</f>
        <v>0</v>
      </c>
      <c r="U108" s="4">
        <f>'10MW PV Solar Dispatch'!U96</f>
        <v>0</v>
      </c>
      <c r="V108" s="4">
        <f>'10MW PV Solar Dispatch'!V96</f>
        <v>0</v>
      </c>
      <c r="W108" s="4">
        <f>'10MW PV Solar Dispatch'!W96</f>
        <v>0</v>
      </c>
      <c r="X108" s="4">
        <f>'10MW PV Solar Dispatch'!X96</f>
        <v>0</v>
      </c>
      <c r="Y108" s="4">
        <f>'10MW PV Solar Dispatch'!Y96</f>
        <v>0</v>
      </c>
      <c r="Z108" s="4">
        <f>'10MW PV Solar Dispatch'!Z96</f>
        <v>0</v>
      </c>
      <c r="AA108" s="4">
        <f>'10MW PV Solar Dispatch'!AA96</f>
        <v>0</v>
      </c>
      <c r="AB108" s="4">
        <f>'10MW PV Solar Dispatch'!AB96</f>
        <v>0</v>
      </c>
      <c r="AC108" s="4">
        <f>'10MW PV Solar Dispatch'!AC96</f>
        <v>0</v>
      </c>
      <c r="AD108" s="4">
        <f>'10MW PV Solar Dispatch'!AD96</f>
        <v>0</v>
      </c>
      <c r="AE108" s="4">
        <f>'10MW PV Solar Dispatch'!AE96</f>
        <v>0</v>
      </c>
      <c r="AF108" s="4">
        <f>'10MW PV Solar Dispatch'!AF96</f>
        <v>0</v>
      </c>
      <c r="AG108" s="4">
        <f>'10MW PV Solar Dispatch'!AG96</f>
        <v>0</v>
      </c>
      <c r="AH108" s="4">
        <f>'10MW PV Solar Dispatch'!AH96</f>
        <v>0</v>
      </c>
      <c r="AI108" s="4">
        <f>'10MW PV Solar Dispatch'!AI96</f>
        <v>0</v>
      </c>
    </row>
    <row r="109" spans="1:35" ht="12.75">
      <c r="A109" s="1"/>
      <c r="B109" s="162" t="s">
        <v>196</v>
      </c>
      <c r="F109" s="4">
        <f>'10MW PV Solar Dispatch'!F97</f>
        <v>0.018830762544933707</v>
      </c>
      <c r="G109" s="4">
        <f>'10MW PV Solar Dispatch'!G97</f>
        <v>0.018830762544933707</v>
      </c>
      <c r="H109" s="4">
        <f>'10MW PV Solar Dispatch'!H97</f>
        <v>0.018830762544933707</v>
      </c>
      <c r="I109" s="4">
        <f>'10MW PV Solar Dispatch'!I97</f>
        <v>0.018830762544933707</v>
      </c>
      <c r="J109" s="4">
        <f>'10MW PV Solar Dispatch'!J97</f>
        <v>0.018830762544933707</v>
      </c>
      <c r="K109" s="4">
        <f>'10MW PV Solar Dispatch'!K97</f>
        <v>0.018830762544933707</v>
      </c>
      <c r="L109" s="4">
        <f>'10MW PV Solar Dispatch'!L97</f>
        <v>0.018830762544933707</v>
      </c>
      <c r="M109" s="4">
        <f>'10MW PV Solar Dispatch'!M97</f>
        <v>0.018830762544933707</v>
      </c>
      <c r="N109" s="4">
        <f>'10MW PV Solar Dispatch'!N97</f>
        <v>0.018830762544933707</v>
      </c>
      <c r="O109" s="4">
        <f>'10MW PV Solar Dispatch'!O97</f>
        <v>0.018830762544933707</v>
      </c>
      <c r="P109" s="4">
        <f>'10MW PV Solar Dispatch'!P97</f>
        <v>0.018830762544933707</v>
      </c>
      <c r="Q109" s="4">
        <f>'10MW PV Solar Dispatch'!Q97</f>
        <v>0.018830762544933707</v>
      </c>
      <c r="R109" s="4">
        <f>'10MW PV Solar Dispatch'!R97</f>
        <v>0.018830762544933707</v>
      </c>
      <c r="S109" s="4">
        <f>'10MW PV Solar Dispatch'!S97</f>
        <v>0.018830762544933707</v>
      </c>
      <c r="T109" s="4">
        <f>'10MW PV Solar Dispatch'!T97</f>
        <v>0.018830762544933707</v>
      </c>
      <c r="U109" s="4">
        <f>'10MW PV Solar Dispatch'!U97</f>
        <v>0.018830762544933707</v>
      </c>
      <c r="V109" s="4">
        <f>'10MW PV Solar Dispatch'!V97</f>
        <v>0.018830762544933707</v>
      </c>
      <c r="W109" s="4">
        <f>'10MW PV Solar Dispatch'!W97</f>
        <v>0.018830762544933707</v>
      </c>
      <c r="X109" s="4">
        <f>'10MW PV Solar Dispatch'!X97</f>
        <v>0.018830762544933707</v>
      </c>
      <c r="Y109" s="4">
        <f>'10MW PV Solar Dispatch'!Y97</f>
        <v>0.018830762544933707</v>
      </c>
      <c r="Z109" s="4">
        <f>'10MW PV Solar Dispatch'!Z97</f>
        <v>0.018830762544933707</v>
      </c>
      <c r="AA109" s="4">
        <f>'10MW PV Solar Dispatch'!AA97</f>
        <v>0.018830762544933707</v>
      </c>
      <c r="AB109" s="4">
        <f>'10MW PV Solar Dispatch'!AB97</f>
        <v>0.018830762544933707</v>
      </c>
      <c r="AC109" s="4">
        <f>'10MW PV Solar Dispatch'!AC97</f>
        <v>0.018830762544933707</v>
      </c>
      <c r="AD109" s="4">
        <f>'10MW PV Solar Dispatch'!AD97</f>
        <v>0.018830762544933707</v>
      </c>
      <c r="AE109" s="4">
        <f>'10MW PV Solar Dispatch'!AE97</f>
        <v>0.018830762544933707</v>
      </c>
      <c r="AF109" s="4">
        <f>'10MW PV Solar Dispatch'!AF97</f>
        <v>0.018830762544933707</v>
      </c>
      <c r="AG109" s="4">
        <f>'10MW PV Solar Dispatch'!AG97</f>
        <v>0.018830762544933707</v>
      </c>
      <c r="AH109" s="4">
        <f>'10MW PV Solar Dispatch'!AH97</f>
        <v>0.018830762544933707</v>
      </c>
      <c r="AI109" s="4">
        <f>'10MW PV Solar Dispatch'!AI97</f>
        <v>0.018830762544933707</v>
      </c>
    </row>
    <row r="110" spans="1:35" ht="12.75">
      <c r="A110" s="1"/>
      <c r="B110" s="162" t="s">
        <v>18</v>
      </c>
      <c r="F110" s="4">
        <f>'10MW PV Solar Dispatch'!F98</f>
        <v>0</v>
      </c>
      <c r="G110" s="4">
        <f>'10MW PV Solar Dispatch'!G98</f>
        <v>0</v>
      </c>
      <c r="H110" s="4">
        <f>'10MW PV Solar Dispatch'!H98</f>
        <v>0</v>
      </c>
      <c r="I110" s="4">
        <f>'10MW PV Solar Dispatch'!I98</f>
        <v>0</v>
      </c>
      <c r="J110" s="4">
        <f>'10MW PV Solar Dispatch'!J98</f>
        <v>0</v>
      </c>
      <c r="K110" s="4">
        <f>'10MW PV Solar Dispatch'!K98</f>
        <v>0</v>
      </c>
      <c r="L110" s="4">
        <f>'10MW PV Solar Dispatch'!L98</f>
        <v>0</v>
      </c>
      <c r="M110" s="4">
        <f>'10MW PV Solar Dispatch'!M98</f>
        <v>0</v>
      </c>
      <c r="N110" s="4">
        <f>'10MW PV Solar Dispatch'!N98</f>
        <v>0</v>
      </c>
      <c r="O110" s="4">
        <f>'10MW PV Solar Dispatch'!O98</f>
        <v>0</v>
      </c>
      <c r="P110" s="4">
        <f>'10MW PV Solar Dispatch'!P98</f>
        <v>0</v>
      </c>
      <c r="Q110" s="4">
        <f>'10MW PV Solar Dispatch'!Q98</f>
        <v>0</v>
      </c>
      <c r="R110" s="4">
        <f>'10MW PV Solar Dispatch'!R98</f>
        <v>0</v>
      </c>
      <c r="S110" s="4">
        <f>'10MW PV Solar Dispatch'!S98</f>
        <v>0</v>
      </c>
      <c r="T110" s="4">
        <f>'10MW PV Solar Dispatch'!T98</f>
        <v>0</v>
      </c>
      <c r="U110" s="4">
        <f>'10MW PV Solar Dispatch'!U98</f>
        <v>0</v>
      </c>
      <c r="V110" s="4">
        <f>'10MW PV Solar Dispatch'!V98</f>
        <v>0</v>
      </c>
      <c r="W110" s="4">
        <f>'10MW PV Solar Dispatch'!W98</f>
        <v>0</v>
      </c>
      <c r="X110" s="4">
        <f>'10MW PV Solar Dispatch'!X98</f>
        <v>0</v>
      </c>
      <c r="Y110" s="4">
        <f>'10MW PV Solar Dispatch'!Y98</f>
        <v>0</v>
      </c>
      <c r="Z110" s="4">
        <f>'10MW PV Solar Dispatch'!Z98</f>
        <v>0</v>
      </c>
      <c r="AA110" s="4">
        <f>'10MW PV Solar Dispatch'!AA98</f>
        <v>0</v>
      </c>
      <c r="AB110" s="4">
        <f>'10MW PV Solar Dispatch'!AB98</f>
        <v>0</v>
      </c>
      <c r="AC110" s="4">
        <f>'10MW PV Solar Dispatch'!AC98</f>
        <v>0</v>
      </c>
      <c r="AD110" s="4">
        <f>'10MW PV Solar Dispatch'!AD98</f>
        <v>0</v>
      </c>
      <c r="AE110" s="4">
        <f>'10MW PV Solar Dispatch'!AE98</f>
        <v>0</v>
      </c>
      <c r="AF110" s="4">
        <f>'10MW PV Solar Dispatch'!AF98</f>
        <v>0</v>
      </c>
      <c r="AG110" s="4">
        <f>'10MW PV Solar Dispatch'!AG98</f>
        <v>0</v>
      </c>
      <c r="AH110" s="4">
        <f>'10MW PV Solar Dispatch'!AH98</f>
        <v>0</v>
      </c>
      <c r="AI110" s="4">
        <f>'10MW PV Solar Dispatch'!AI98</f>
        <v>0</v>
      </c>
    </row>
    <row r="111" spans="1:35" ht="12.75">
      <c r="A111" s="1"/>
      <c r="B111" s="162" t="s">
        <v>197</v>
      </c>
      <c r="F111" s="4">
        <f>'10MW PV Solar Dispatch'!F99</f>
        <v>0</v>
      </c>
      <c r="G111" s="4">
        <f>'10MW PV Solar Dispatch'!G99</f>
        <v>0</v>
      </c>
      <c r="H111" s="4">
        <f>'10MW PV Solar Dispatch'!H99</f>
        <v>0</v>
      </c>
      <c r="I111" s="4">
        <f>'10MW PV Solar Dispatch'!I99</f>
        <v>0</v>
      </c>
      <c r="J111" s="4">
        <f>'10MW PV Solar Dispatch'!J99</f>
        <v>0</v>
      </c>
      <c r="K111" s="4">
        <f>'10MW PV Solar Dispatch'!K99</f>
        <v>0</v>
      </c>
      <c r="L111" s="4">
        <f>'10MW PV Solar Dispatch'!L99</f>
        <v>0</v>
      </c>
      <c r="M111" s="4">
        <f>'10MW PV Solar Dispatch'!M99</f>
        <v>0</v>
      </c>
      <c r="N111" s="4">
        <f>'10MW PV Solar Dispatch'!N99</f>
        <v>0</v>
      </c>
      <c r="O111" s="4">
        <f>'10MW PV Solar Dispatch'!O99</f>
        <v>0</v>
      </c>
      <c r="P111" s="4">
        <f>'10MW PV Solar Dispatch'!P99</f>
        <v>0</v>
      </c>
      <c r="Q111" s="4">
        <f>'10MW PV Solar Dispatch'!Q99</f>
        <v>0</v>
      </c>
      <c r="R111" s="4">
        <f>'10MW PV Solar Dispatch'!R99</f>
        <v>0</v>
      </c>
      <c r="S111" s="4">
        <f>'10MW PV Solar Dispatch'!S99</f>
        <v>0</v>
      </c>
      <c r="T111" s="4">
        <f>'10MW PV Solar Dispatch'!T99</f>
        <v>0</v>
      </c>
      <c r="U111" s="4">
        <f>'10MW PV Solar Dispatch'!U99</f>
        <v>0</v>
      </c>
      <c r="V111" s="4">
        <f>'10MW PV Solar Dispatch'!V99</f>
        <v>0</v>
      </c>
      <c r="W111" s="4">
        <f>'10MW PV Solar Dispatch'!W99</f>
        <v>0</v>
      </c>
      <c r="X111" s="4">
        <f>'10MW PV Solar Dispatch'!X99</f>
        <v>0</v>
      </c>
      <c r="Y111" s="4">
        <f>'10MW PV Solar Dispatch'!Y99</f>
        <v>0</v>
      </c>
      <c r="Z111" s="4">
        <f>'10MW PV Solar Dispatch'!Z99</f>
        <v>0</v>
      </c>
      <c r="AA111" s="4">
        <f>'10MW PV Solar Dispatch'!AA99</f>
        <v>0</v>
      </c>
      <c r="AB111" s="4">
        <f>'10MW PV Solar Dispatch'!AB99</f>
        <v>0</v>
      </c>
      <c r="AC111" s="4">
        <f>'10MW PV Solar Dispatch'!AC99</f>
        <v>0</v>
      </c>
      <c r="AD111" s="4">
        <f>'10MW PV Solar Dispatch'!AD99</f>
        <v>0</v>
      </c>
      <c r="AE111" s="4">
        <f>'10MW PV Solar Dispatch'!AE99</f>
        <v>0</v>
      </c>
      <c r="AF111" s="4">
        <f>'10MW PV Solar Dispatch'!AF99</f>
        <v>0</v>
      </c>
      <c r="AG111" s="4">
        <f>'10MW PV Solar Dispatch'!AG99</f>
        <v>0</v>
      </c>
      <c r="AH111" s="4">
        <f>'10MW PV Solar Dispatch'!AH99</f>
        <v>0</v>
      </c>
      <c r="AI111" s="4">
        <f>'10MW PV Solar Dispatch'!AI99</f>
        <v>0</v>
      </c>
    </row>
    <row r="112" spans="1:35" ht="12.75">
      <c r="A112" s="1"/>
      <c r="B112" s="162" t="s">
        <v>85</v>
      </c>
      <c r="F112" s="4">
        <f>'10MW PV Solar Dispatch'!F108</f>
        <v>0</v>
      </c>
      <c r="G112" s="4">
        <f>'10MW PV Solar Dispatch'!G108</f>
        <v>0</v>
      </c>
      <c r="H112" s="4">
        <f>'10MW PV Solar Dispatch'!H108</f>
        <v>0</v>
      </c>
      <c r="I112" s="4">
        <f>'10MW PV Solar Dispatch'!I108</f>
        <v>0</v>
      </c>
      <c r="J112" s="4">
        <f>'10MW PV Solar Dispatch'!J108</f>
        <v>0</v>
      </c>
      <c r="K112" s="4">
        <f>'10MW PV Solar Dispatch'!K108</f>
        <v>0</v>
      </c>
      <c r="L112" s="4">
        <f>'10MW PV Solar Dispatch'!L108</f>
        <v>0</v>
      </c>
      <c r="M112" s="4">
        <f>'10MW PV Solar Dispatch'!M108</f>
        <v>0</v>
      </c>
      <c r="N112" s="4">
        <f>'10MW PV Solar Dispatch'!N108</f>
        <v>0</v>
      </c>
      <c r="O112" s="4">
        <f>'10MW PV Solar Dispatch'!O108</f>
        <v>0</v>
      </c>
      <c r="P112" s="4">
        <f>'10MW PV Solar Dispatch'!P108</f>
        <v>0</v>
      </c>
      <c r="Q112" s="4">
        <f>'10MW PV Solar Dispatch'!Q108</f>
        <v>0</v>
      </c>
      <c r="R112" s="4">
        <f>'10MW PV Solar Dispatch'!R108</f>
        <v>0</v>
      </c>
      <c r="S112" s="4">
        <f>'10MW PV Solar Dispatch'!S108</f>
        <v>0</v>
      </c>
      <c r="T112" s="4">
        <f>'10MW PV Solar Dispatch'!T108</f>
        <v>0</v>
      </c>
      <c r="U112" s="4">
        <f>'10MW PV Solar Dispatch'!U108</f>
        <v>0</v>
      </c>
      <c r="V112" s="4">
        <f>'10MW PV Solar Dispatch'!V108</f>
        <v>0</v>
      </c>
      <c r="W112" s="4">
        <f>'10MW PV Solar Dispatch'!W108</f>
        <v>0</v>
      </c>
      <c r="X112" s="4">
        <f>'10MW PV Solar Dispatch'!X108</f>
        <v>0</v>
      </c>
      <c r="Y112" s="4">
        <f>'10MW PV Solar Dispatch'!Y108</f>
        <v>0</v>
      </c>
      <c r="Z112" s="4">
        <f>'10MW PV Solar Dispatch'!Z108</f>
        <v>0</v>
      </c>
      <c r="AA112" s="4">
        <f>'10MW PV Solar Dispatch'!AA108</f>
        <v>0</v>
      </c>
      <c r="AB112" s="4">
        <f>'10MW PV Solar Dispatch'!AB108</f>
        <v>0</v>
      </c>
      <c r="AC112" s="4">
        <f>'10MW PV Solar Dispatch'!AC108</f>
        <v>0</v>
      </c>
      <c r="AD112" s="4">
        <f>'10MW PV Solar Dispatch'!AD108</f>
        <v>0</v>
      </c>
      <c r="AE112" s="4">
        <f>'10MW PV Solar Dispatch'!AE108</f>
        <v>0</v>
      </c>
      <c r="AF112" s="4">
        <f>'10MW PV Solar Dispatch'!AF108</f>
        <v>0</v>
      </c>
      <c r="AG112" s="4">
        <f>'10MW PV Solar Dispatch'!AG108</f>
        <v>0</v>
      </c>
      <c r="AH112" s="4">
        <f>'10MW PV Solar Dispatch'!AH108</f>
        <v>0</v>
      </c>
      <c r="AI112" s="4">
        <f>'10MW PV Solar Dispatch'!AI108</f>
        <v>0</v>
      </c>
    </row>
    <row r="113" spans="1:35" ht="12.75">
      <c r="A113" s="1"/>
      <c r="B113" s="16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2.75">
      <c r="A114" s="1"/>
      <c r="B114" t="s">
        <v>264</v>
      </c>
      <c r="F114" s="4">
        <f>'10MW PV Solar Dispatch'!F132</f>
        <v>15</v>
      </c>
      <c r="G114" s="4">
        <f>'10MW PV Solar Dispatch'!G132</f>
        <v>15.36</v>
      </c>
      <c r="H114" s="4">
        <f>'10MW PV Solar Dispatch'!H132</f>
        <v>15.72864</v>
      </c>
      <c r="I114" s="4">
        <f>'10MW PV Solar Dispatch'!I132</f>
        <v>16.106127360000002</v>
      </c>
      <c r="J114" s="4">
        <f>'10MW PV Solar Dispatch'!J132</f>
        <v>16.492674416640003</v>
      </c>
      <c r="K114" s="4">
        <f>'10MW PV Solar Dispatch'!K132</f>
        <v>16.888498602639363</v>
      </c>
      <c r="L114" s="4">
        <f>'10MW PV Solar Dispatch'!L132</f>
        <v>17.29382256910271</v>
      </c>
      <c r="M114" s="4">
        <f>'10MW PV Solar Dispatch'!M132</f>
        <v>17.708874310761175</v>
      </c>
      <c r="N114" s="4">
        <f>'10MW PV Solar Dispatch'!N132</f>
        <v>18.133887294219445</v>
      </c>
      <c r="O114" s="4">
        <f>'10MW PV Solar Dispatch'!O132</f>
        <v>18.569100589280712</v>
      </c>
      <c r="P114" s="4">
        <f>'10MW PV Solar Dispatch'!P132</f>
        <v>19.01475900342345</v>
      </c>
      <c r="Q114" s="4">
        <f>'10MW PV Solar Dispatch'!Q132</f>
        <v>19.471113219505614</v>
      </c>
      <c r="R114" s="4">
        <f>'10MW PV Solar Dispatch'!R132</f>
        <v>19.938419936773748</v>
      </c>
      <c r="S114" s="4">
        <f>'10MW PV Solar Dispatch'!S132</f>
        <v>20.416942015256318</v>
      </c>
      <c r="T114" s="4">
        <f>'10MW PV Solar Dispatch'!T132</f>
        <v>20.90694862362247</v>
      </c>
      <c r="U114" s="4">
        <f>'10MW PV Solar Dispatch'!U132</f>
        <v>21.40871539058941</v>
      </c>
      <c r="V114" s="4">
        <f>'10MW PV Solar Dispatch'!V132</f>
        <v>21.922524559963556</v>
      </c>
      <c r="W114" s="4">
        <f>'10MW PV Solar Dispatch'!W132</f>
        <v>22.448665149402682</v>
      </c>
      <c r="X114" s="4">
        <f>'10MW PV Solar Dispatch'!X132</f>
        <v>22.98743311298835</v>
      </c>
      <c r="Y114" s="4">
        <f>'10MW PV Solar Dispatch'!Y132</f>
        <v>23.53913150770007</v>
      </c>
      <c r="Z114" s="4">
        <f>'10MW PV Solar Dispatch'!Z132</f>
        <v>24.104070663884873</v>
      </c>
      <c r="AA114" s="4">
        <f>'10MW PV Solar Dispatch'!AA132</f>
        <v>24.68256835981811</v>
      </c>
      <c r="AB114" s="4">
        <f>'10MW PV Solar Dispatch'!AB132</f>
        <v>25.274950000453746</v>
      </c>
      <c r="AC114" s="4">
        <f>'10MW PV Solar Dispatch'!AC132</f>
        <v>25.881548800464635</v>
      </c>
      <c r="AD114" s="4">
        <f>'10MW PV Solar Dispatch'!AD132</f>
        <v>26.502705971675788</v>
      </c>
      <c r="AE114" s="4">
        <f>'10MW PV Solar Dispatch'!AE132</f>
        <v>27.13877091499601</v>
      </c>
      <c r="AF114" s="4">
        <f>'10MW PV Solar Dispatch'!AF132</f>
        <v>27.790101416955913</v>
      </c>
      <c r="AG114" s="4">
        <f>'10MW PV Solar Dispatch'!AG132</f>
        <v>28.457063850962857</v>
      </c>
      <c r="AH114" s="4">
        <f>'10MW PV Solar Dispatch'!AH132</f>
        <v>29.140033383385965</v>
      </c>
      <c r="AI114" s="4">
        <f>'10MW PV Solar Dispatch'!AI132</f>
        <v>29.839394184587228</v>
      </c>
    </row>
    <row r="115" spans="1:35" ht="12.75">
      <c r="A115" s="1"/>
      <c r="B115" t="s">
        <v>265</v>
      </c>
      <c r="F115" s="5">
        <f>'10MW PV Solar Dispatch'!F131</f>
        <v>0</v>
      </c>
      <c r="G115" s="5">
        <f>'10MW PV Solar Dispatch'!G131</f>
        <v>0</v>
      </c>
      <c r="H115" s="5">
        <f>'10MW PV Solar Dispatch'!H131</f>
        <v>0</v>
      </c>
      <c r="I115" s="5">
        <f>'10MW PV Solar Dispatch'!I131</f>
        <v>0</v>
      </c>
      <c r="J115" s="5">
        <f>'10MW PV Solar Dispatch'!J131</f>
        <v>0</v>
      </c>
      <c r="K115" s="5">
        <f>'10MW PV Solar Dispatch'!K131</f>
        <v>0</v>
      </c>
      <c r="L115" s="5">
        <f>'10MW PV Solar Dispatch'!L131</f>
        <v>0</v>
      </c>
      <c r="M115" s="5">
        <f>'10MW PV Solar Dispatch'!M131</f>
        <v>0</v>
      </c>
      <c r="N115" s="5">
        <f>'10MW PV Solar Dispatch'!N131</f>
        <v>0</v>
      </c>
      <c r="O115" s="5">
        <f>'10MW PV Solar Dispatch'!O131</f>
        <v>0</v>
      </c>
      <c r="P115" s="5">
        <f>'10MW PV Solar Dispatch'!P131</f>
        <v>0</v>
      </c>
      <c r="Q115" s="5">
        <f>'10MW PV Solar Dispatch'!Q131</f>
        <v>0</v>
      </c>
      <c r="R115" s="5">
        <f>'10MW PV Solar Dispatch'!R131</f>
        <v>0</v>
      </c>
      <c r="S115" s="5">
        <f>'10MW PV Solar Dispatch'!S131</f>
        <v>0</v>
      </c>
      <c r="T115" s="5">
        <f>'10MW PV Solar Dispatch'!T131</f>
        <v>0</v>
      </c>
      <c r="U115" s="5">
        <f>'10MW PV Solar Dispatch'!U131</f>
        <v>0</v>
      </c>
      <c r="V115" s="5">
        <f>'10MW PV Solar Dispatch'!V131</f>
        <v>0</v>
      </c>
      <c r="W115" s="5">
        <f>'10MW PV Solar Dispatch'!W131</f>
        <v>0</v>
      </c>
      <c r="X115" s="5">
        <f>'10MW PV Solar Dispatch'!X131</f>
        <v>0</v>
      </c>
      <c r="Y115" s="5">
        <f>'10MW PV Solar Dispatch'!Y131</f>
        <v>0</v>
      </c>
      <c r="Z115" s="5">
        <f>'10MW PV Solar Dispatch'!Z131</f>
        <v>0</v>
      </c>
      <c r="AA115" s="5">
        <f>'10MW PV Solar Dispatch'!AA131</f>
        <v>0</v>
      </c>
      <c r="AB115" s="5">
        <f>'10MW PV Solar Dispatch'!AB131</f>
        <v>0</v>
      </c>
      <c r="AC115" s="5">
        <f>'10MW PV Solar Dispatch'!AC131</f>
        <v>0</v>
      </c>
      <c r="AD115" s="5">
        <f>'10MW PV Solar Dispatch'!AD131</f>
        <v>0</v>
      </c>
      <c r="AE115" s="5">
        <f>'10MW PV Solar Dispatch'!AE131</f>
        <v>0</v>
      </c>
      <c r="AF115" s="5">
        <f>'10MW PV Solar Dispatch'!AF131</f>
        <v>0</v>
      </c>
      <c r="AG115" s="5">
        <f>'10MW PV Solar Dispatch'!AG131</f>
        <v>0</v>
      </c>
      <c r="AH115" s="5">
        <f>'10MW PV Solar Dispatch'!AH131</f>
        <v>0</v>
      </c>
      <c r="AI115" s="5">
        <f>'10MW PV Solar Dispatch'!AI131</f>
        <v>0</v>
      </c>
    </row>
    <row r="116" spans="1:35" ht="12.75">
      <c r="A116" s="1"/>
      <c r="B116" t="s">
        <v>125</v>
      </c>
      <c r="C116" s="39">
        <f>'10MW PV Solar Dispatch'!F137</f>
        <v>0</v>
      </c>
      <c r="D116" s="39">
        <f>'10MW PV Solar Dispatch'!F138</f>
        <v>0</v>
      </c>
      <c r="F116" s="5">
        <f>'10MW PV Solar Dispatch'!F150</f>
        <v>0</v>
      </c>
      <c r="G116" s="5">
        <f>'10MW PV Solar Dispatch'!G150</f>
        <v>0</v>
      </c>
      <c r="H116" s="5">
        <f>'10MW PV Solar Dispatch'!H150</f>
        <v>0</v>
      </c>
      <c r="I116" s="5">
        <f>'10MW PV Solar Dispatch'!I150</f>
        <v>0</v>
      </c>
      <c r="J116" s="5">
        <f>'10MW PV Solar Dispatch'!J150</f>
        <v>0</v>
      </c>
      <c r="K116" s="5">
        <f>'10MW PV Solar Dispatch'!K150</f>
        <v>0</v>
      </c>
      <c r="L116" s="5">
        <f>'10MW PV Solar Dispatch'!L150</f>
        <v>0</v>
      </c>
      <c r="M116" s="5">
        <f>'10MW PV Solar Dispatch'!M150</f>
        <v>0</v>
      </c>
      <c r="N116" s="5">
        <f>'10MW PV Solar Dispatch'!N150</f>
        <v>0</v>
      </c>
      <c r="O116" s="5">
        <f>'10MW PV Solar Dispatch'!O150</f>
        <v>0</v>
      </c>
      <c r="P116" s="5">
        <f>'10MW PV Solar Dispatch'!P150</f>
        <v>0</v>
      </c>
      <c r="Q116" s="5">
        <f>'10MW PV Solar Dispatch'!Q150</f>
        <v>0</v>
      </c>
      <c r="R116" s="5">
        <f>'10MW PV Solar Dispatch'!R150</f>
        <v>0</v>
      </c>
      <c r="S116" s="5">
        <f>'10MW PV Solar Dispatch'!S150</f>
        <v>0</v>
      </c>
      <c r="T116" s="5">
        <f>'10MW PV Solar Dispatch'!T150</f>
        <v>0</v>
      </c>
      <c r="U116" s="5">
        <f>'10MW PV Solar Dispatch'!U150</f>
        <v>0</v>
      </c>
      <c r="V116" s="5">
        <f>'10MW PV Solar Dispatch'!V150</f>
        <v>0</v>
      </c>
      <c r="W116" s="5">
        <f>'10MW PV Solar Dispatch'!W150</f>
        <v>0</v>
      </c>
      <c r="X116" s="5">
        <f>'10MW PV Solar Dispatch'!X150</f>
        <v>0</v>
      </c>
      <c r="Y116" s="5">
        <f>'10MW PV Solar Dispatch'!Y150</f>
        <v>0</v>
      </c>
      <c r="Z116" s="5">
        <f>'10MW PV Solar Dispatch'!Z150</f>
        <v>0</v>
      </c>
      <c r="AA116" s="5">
        <f>'10MW PV Solar Dispatch'!AA150</f>
        <v>0</v>
      </c>
      <c r="AB116" s="5">
        <f>'10MW PV Solar Dispatch'!AB150</f>
        <v>0</v>
      </c>
      <c r="AC116" s="5">
        <f>'10MW PV Solar Dispatch'!AC150</f>
        <v>0</v>
      </c>
      <c r="AD116" s="5">
        <f>'10MW PV Solar Dispatch'!AD150</f>
        <v>0</v>
      </c>
      <c r="AE116" s="5">
        <f>'10MW PV Solar Dispatch'!AE150</f>
        <v>0</v>
      </c>
      <c r="AF116" s="5">
        <f>'10MW PV Solar Dispatch'!AF150</f>
        <v>0</v>
      </c>
      <c r="AG116" s="5">
        <f>'10MW PV Solar Dispatch'!AG150</f>
        <v>0</v>
      </c>
      <c r="AH116" s="5">
        <f>'10MW PV Solar Dispatch'!AH150</f>
        <v>0</v>
      </c>
      <c r="AI116" s="5">
        <f>'10MW PV Solar Dispatch'!AI150</f>
        <v>0</v>
      </c>
    </row>
    <row r="117" spans="1:35" ht="12.75">
      <c r="A117" s="1"/>
      <c r="B117" t="s">
        <v>198</v>
      </c>
      <c r="F117" s="5">
        <f>SUM('10MW PV Solar Dispatch'!F156:F156)</f>
        <v>0</v>
      </c>
      <c r="G117" s="5">
        <f>SUM('10MW PV Solar Dispatch'!G156:G156)</f>
        <v>0</v>
      </c>
      <c r="H117" s="5">
        <f>SUM('10MW PV Solar Dispatch'!H156:H156)</f>
        <v>0</v>
      </c>
      <c r="I117" s="5">
        <f>SUM('10MW PV Solar Dispatch'!I156:I156)</f>
        <v>0</v>
      </c>
      <c r="J117" s="5">
        <f>SUM('10MW PV Solar Dispatch'!J156:J156)</f>
        <v>0</v>
      </c>
      <c r="K117" s="5">
        <f>SUM('10MW PV Solar Dispatch'!K156:K156)</f>
        <v>0</v>
      </c>
      <c r="L117" s="5">
        <f>SUM('10MW PV Solar Dispatch'!L156:L156)</f>
        <v>0</v>
      </c>
      <c r="M117" s="5">
        <f>SUM('10MW PV Solar Dispatch'!M156:M156)</f>
        <v>0</v>
      </c>
      <c r="N117" s="5">
        <f>SUM('10MW PV Solar Dispatch'!N156:N156)</f>
        <v>0</v>
      </c>
      <c r="O117" s="5">
        <f>SUM('10MW PV Solar Dispatch'!O156:O156)</f>
        <v>0</v>
      </c>
      <c r="P117" s="5">
        <f>SUM('10MW PV Solar Dispatch'!P156:P156)</f>
        <v>0</v>
      </c>
      <c r="Q117" s="5">
        <f>SUM('10MW PV Solar Dispatch'!Q156:Q156)</f>
        <v>0</v>
      </c>
      <c r="R117" s="5">
        <f>SUM('10MW PV Solar Dispatch'!R156:R156)</f>
        <v>0</v>
      </c>
      <c r="S117" s="5">
        <f>SUM('10MW PV Solar Dispatch'!S156:S156)</f>
        <v>0</v>
      </c>
      <c r="T117" s="5">
        <f>SUM('10MW PV Solar Dispatch'!T156:T156)</f>
        <v>0</v>
      </c>
      <c r="U117" s="5">
        <f>SUM('10MW PV Solar Dispatch'!U156:U156)</f>
        <v>0</v>
      </c>
      <c r="V117" s="5">
        <f>SUM('10MW PV Solar Dispatch'!V156:V156)</f>
        <v>0</v>
      </c>
      <c r="W117" s="5">
        <f>SUM('10MW PV Solar Dispatch'!W156:W156)</f>
        <v>0</v>
      </c>
      <c r="X117" s="5">
        <f>SUM('10MW PV Solar Dispatch'!X156:X156)</f>
        <v>0</v>
      </c>
      <c r="Y117" s="5">
        <f>SUM('10MW PV Solar Dispatch'!Y156:Y156)</f>
        <v>0</v>
      </c>
      <c r="Z117" s="5">
        <f>SUM('10MW PV Solar Dispatch'!Z156:Z156)</f>
        <v>0</v>
      </c>
      <c r="AA117" s="5">
        <f>SUM('10MW PV Solar Dispatch'!AA156:AA156)</f>
        <v>0</v>
      </c>
      <c r="AB117" s="5">
        <f>SUM('10MW PV Solar Dispatch'!AB156:AB156)</f>
        <v>0</v>
      </c>
      <c r="AC117" s="5">
        <f>SUM('10MW PV Solar Dispatch'!AC156:AC156)</f>
        <v>0</v>
      </c>
      <c r="AD117" s="5">
        <f>SUM('10MW PV Solar Dispatch'!AD156:AD156)</f>
        <v>0</v>
      </c>
      <c r="AE117" s="5">
        <f>SUM('10MW PV Solar Dispatch'!AE156:AE156)</f>
        <v>0</v>
      </c>
      <c r="AF117" s="5">
        <f>SUM('10MW PV Solar Dispatch'!AF156:AF156)</f>
        <v>0</v>
      </c>
      <c r="AG117" s="5">
        <f>SUM('10MW PV Solar Dispatch'!AG156:AG156)</f>
        <v>0</v>
      </c>
      <c r="AH117" s="5">
        <f>SUM('10MW PV Solar Dispatch'!AH156:AH156)</f>
        <v>0</v>
      </c>
      <c r="AI117" s="5">
        <f>SUM('10MW PV Solar Dispatch'!AI156:AI156)</f>
        <v>0</v>
      </c>
    </row>
    <row r="118" spans="1:35" ht="12.75">
      <c r="A118" s="1"/>
      <c r="B118" t="s">
        <v>5</v>
      </c>
      <c r="F118" s="5">
        <f>'10MW PV Solar Dispatch'!F158</f>
        <v>40.015</v>
      </c>
      <c r="G118" s="5">
        <f>'10MW PV Solar Dispatch'!G158</f>
        <v>40.015</v>
      </c>
      <c r="H118" s="5">
        <f>'10MW PV Solar Dispatch'!H158</f>
        <v>40.015</v>
      </c>
      <c r="I118" s="5">
        <f>'10MW PV Solar Dispatch'!I158</f>
        <v>40.015</v>
      </c>
      <c r="J118" s="5">
        <f>'10MW PV Solar Dispatch'!J158</f>
        <v>40.015</v>
      </c>
      <c r="K118" s="5">
        <f>'10MW PV Solar Dispatch'!K158</f>
        <v>40.015</v>
      </c>
      <c r="L118" s="5">
        <f>'10MW PV Solar Dispatch'!L158</f>
        <v>40.015</v>
      </c>
      <c r="M118" s="5">
        <f>'10MW PV Solar Dispatch'!M158</f>
        <v>40.015</v>
      </c>
      <c r="N118" s="5">
        <f>'10MW PV Solar Dispatch'!N158</f>
        <v>40.015</v>
      </c>
      <c r="O118" s="5">
        <f>'10MW PV Solar Dispatch'!O158</f>
        <v>40.015</v>
      </c>
      <c r="P118" s="5">
        <f>'10MW PV Solar Dispatch'!P158</f>
        <v>40.015</v>
      </c>
      <c r="Q118" s="5">
        <f>'10MW PV Solar Dispatch'!Q158</f>
        <v>40.015</v>
      </c>
      <c r="R118" s="5">
        <f>'10MW PV Solar Dispatch'!R158</f>
        <v>40.015</v>
      </c>
      <c r="S118" s="5">
        <f>'10MW PV Solar Dispatch'!S158</f>
        <v>40.015</v>
      </c>
      <c r="T118" s="5">
        <f>'10MW PV Solar Dispatch'!T158</f>
        <v>40.015</v>
      </c>
      <c r="U118" s="5">
        <f>'10MW PV Solar Dispatch'!U158</f>
        <v>40.015</v>
      </c>
      <c r="V118" s="5">
        <f>'10MW PV Solar Dispatch'!V158</f>
        <v>40.015</v>
      </c>
      <c r="W118" s="5">
        <f>'10MW PV Solar Dispatch'!W158</f>
        <v>40.015</v>
      </c>
      <c r="X118" s="5">
        <f>'10MW PV Solar Dispatch'!X158</f>
        <v>40.015</v>
      </c>
      <c r="Y118" s="5">
        <f>'10MW PV Solar Dispatch'!Y158</f>
        <v>40.015</v>
      </c>
      <c r="Z118" s="5">
        <f>'10MW PV Solar Dispatch'!Z158</f>
        <v>40.015</v>
      </c>
      <c r="AA118" s="5">
        <f>'10MW PV Solar Dispatch'!AA158</f>
        <v>40.015</v>
      </c>
      <c r="AB118" s="5">
        <f>'10MW PV Solar Dispatch'!AB158</f>
        <v>40.015</v>
      </c>
      <c r="AC118" s="5">
        <f>'10MW PV Solar Dispatch'!AC158</f>
        <v>40.015</v>
      </c>
      <c r="AD118" s="5">
        <f>'10MW PV Solar Dispatch'!AD158</f>
        <v>40.015</v>
      </c>
      <c r="AE118" s="5">
        <f>'10MW PV Solar Dispatch'!AE158</f>
        <v>40.015</v>
      </c>
      <c r="AF118" s="5">
        <f>'10MW PV Solar Dispatch'!AF158</f>
        <v>40.015</v>
      </c>
      <c r="AG118" s="5">
        <f>'10MW PV Solar Dispatch'!AG158</f>
        <v>40.015</v>
      </c>
      <c r="AH118" s="5">
        <f>'10MW PV Solar Dispatch'!AH158</f>
        <v>40.015</v>
      </c>
      <c r="AI118" s="5">
        <f>'10MW PV Solar Dispatch'!AI158</f>
        <v>40.015</v>
      </c>
    </row>
    <row r="119" spans="1:35" ht="12.75">
      <c r="A119" s="1"/>
      <c r="B119" t="s">
        <v>156</v>
      </c>
      <c r="E119" s="17"/>
      <c r="F119" s="5">
        <f>'10MW PV Solar Dispatch'!F159</f>
        <v>52.5915</v>
      </c>
      <c r="G119" s="5">
        <f>'10MW PV Solar Dispatch'!G159</f>
        <v>50.778</v>
      </c>
      <c r="H119" s="5">
        <f>'10MW PV Solar Dispatch'!H159</f>
        <v>48.9645</v>
      </c>
      <c r="I119" s="5">
        <f>'10MW PV Solar Dispatch'!I159</f>
        <v>47.151</v>
      </c>
      <c r="J119" s="5">
        <f>'10MW PV Solar Dispatch'!J159</f>
        <v>45.3375</v>
      </c>
      <c r="K119" s="5">
        <f>'10MW PV Solar Dispatch'!K159</f>
        <v>43.524</v>
      </c>
      <c r="L119" s="5">
        <f>'10MW PV Solar Dispatch'!L159</f>
        <v>41.7105</v>
      </c>
      <c r="M119" s="5">
        <f>'10MW PV Solar Dispatch'!M159</f>
        <v>39.897</v>
      </c>
      <c r="N119" s="5">
        <f>'10MW PV Solar Dispatch'!N159</f>
        <v>38.0835</v>
      </c>
      <c r="O119" s="5">
        <f>'10MW PV Solar Dispatch'!O159</f>
        <v>36.27</v>
      </c>
      <c r="P119" s="5">
        <f>'10MW PV Solar Dispatch'!P159</f>
        <v>34.4565</v>
      </c>
      <c r="Q119" s="5">
        <f>'10MW PV Solar Dispatch'!Q159</f>
        <v>32.643</v>
      </c>
      <c r="R119" s="5">
        <f>'10MW PV Solar Dispatch'!R159</f>
        <v>30.8295</v>
      </c>
      <c r="S119" s="5">
        <f>'10MW PV Solar Dispatch'!S159</f>
        <v>29.016000000000002</v>
      </c>
      <c r="T119" s="5">
        <f>'10MW PV Solar Dispatch'!T159</f>
        <v>27.2025</v>
      </c>
      <c r="U119" s="5">
        <f>'10MW PV Solar Dispatch'!U159</f>
        <v>25.389</v>
      </c>
      <c r="V119" s="5">
        <f>'10MW PV Solar Dispatch'!V159</f>
        <v>23.5755</v>
      </c>
      <c r="W119" s="5">
        <f>'10MW PV Solar Dispatch'!W159</f>
        <v>21.762</v>
      </c>
      <c r="X119" s="5">
        <f>'10MW PV Solar Dispatch'!X159</f>
        <v>19.9485</v>
      </c>
      <c r="Y119" s="5">
        <f>'10MW PV Solar Dispatch'!Y159</f>
        <v>18.135</v>
      </c>
      <c r="Z119" s="5">
        <f>'10MW PV Solar Dispatch'!Z159</f>
        <v>16.3215</v>
      </c>
      <c r="AA119" s="5">
        <f>'10MW PV Solar Dispatch'!AA159</f>
        <v>14.508000000000001</v>
      </c>
      <c r="AB119" s="5">
        <f>'10MW PV Solar Dispatch'!AB159</f>
        <v>12.6945</v>
      </c>
      <c r="AC119" s="5">
        <f>'10MW PV Solar Dispatch'!AC159</f>
        <v>10.881</v>
      </c>
      <c r="AD119" s="5">
        <f>'10MW PV Solar Dispatch'!AD159</f>
        <v>9.0675</v>
      </c>
      <c r="AE119" s="5">
        <f>'10MW PV Solar Dispatch'!AE159</f>
        <v>7.2540000000000004</v>
      </c>
      <c r="AF119" s="5">
        <f>'10MW PV Solar Dispatch'!AF159</f>
        <v>5.4405</v>
      </c>
      <c r="AG119" s="5">
        <f>'10MW PV Solar Dispatch'!AG159</f>
        <v>3.6270000000000002</v>
      </c>
      <c r="AH119" s="5">
        <f>'10MW PV Solar Dispatch'!AH159</f>
        <v>1.8135000000000001</v>
      </c>
      <c r="AI119" s="5">
        <f>'10MW PV Solar Dispatch'!AI159</f>
        <v>0</v>
      </c>
    </row>
    <row r="120" spans="1:35" ht="12.75">
      <c r="A120" s="1"/>
      <c r="B120" t="s">
        <v>157</v>
      </c>
      <c r="E120" s="17"/>
      <c r="F120" s="5">
        <f>'10MW PV Solar Dispatch'!F160</f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</row>
    <row r="121" spans="4:5" ht="12.75">
      <c r="D121" s="163"/>
      <c r="E121" s="221" t="s">
        <v>261</v>
      </c>
    </row>
    <row r="122" spans="2:35" ht="12.75">
      <c r="B122" t="s">
        <v>230</v>
      </c>
      <c r="D122" s="4">
        <f>F122*F69/E10</f>
        <v>9.260650000000002</v>
      </c>
      <c r="E122" s="148">
        <f>NPV($E$36,F122:AI122)*(((1+$E$36)^$E$38*$E$36)/((1+$E$36)^$E$38-1))</f>
        <v>5.396349048617058</v>
      </c>
      <c r="F122" s="7">
        <f aca="true" t="shared" si="27" ref="F122:AI122">SUM(F115:F120)/F69*1000</f>
        <v>6.084502152487946</v>
      </c>
      <c r="G122" s="247">
        <f t="shared" si="27"/>
        <v>6.026221127330063</v>
      </c>
      <c r="H122" s="247">
        <f t="shared" si="27"/>
        <v>5.966738431550369</v>
      </c>
      <c r="I122" s="247">
        <f t="shared" si="27"/>
        <v>5.90601651294193</v>
      </c>
      <c r="J122" s="247">
        <f t="shared" si="27"/>
        <v>5.844016238152261</v>
      </c>
      <c r="K122" s="247">
        <f t="shared" si="27"/>
        <v>5.780696808579835</v>
      </c>
      <c r="L122" s="247">
        <f t="shared" si="27"/>
        <v>5.716015670844561</v>
      </c>
      <c r="M122" s="247">
        <f t="shared" si="27"/>
        <v>5.6499284214193874</v>
      </c>
      <c r="N122" s="247">
        <f t="shared" si="27"/>
        <v>5.582388704973882</v>
      </c>
      <c r="O122" s="247">
        <f t="shared" si="27"/>
        <v>5.513348105940698</v>
      </c>
      <c r="P122" s="247">
        <f t="shared" si="27"/>
        <v>5.442756032771936</v>
      </c>
      <c r="Q122" s="247">
        <f t="shared" si="27"/>
        <v>5.370559594303886</v>
      </c>
      <c r="R122" s="247">
        <f t="shared" si="27"/>
        <v>5.29670346759519</v>
      </c>
      <c r="S122" s="247">
        <f t="shared" si="27"/>
        <v>5.221129756544432</v>
      </c>
      <c r="T122" s="247">
        <f t="shared" si="27"/>
        <v>5.143777840527774</v>
      </c>
      <c r="U122" s="247">
        <f t="shared" si="27"/>
        <v>5.064584212225004</v>
      </c>
      <c r="V122" s="247">
        <f t="shared" si="27"/>
        <v>4.983482303722167</v>
      </c>
      <c r="W122" s="247">
        <f t="shared" si="27"/>
        <v>4.900402299889993</v>
      </c>
      <c r="X122" s="247">
        <f t="shared" si="27"/>
        <v>4.815270937938506</v>
      </c>
      <c r="Y122" s="247">
        <f t="shared" si="27"/>
        <v>4.728011291938233</v>
      </c>
      <c r="Z122" s="247">
        <f t="shared" si="27"/>
        <v>4.638542540975926</v>
      </c>
      <c r="AA122" s="247">
        <f t="shared" si="27"/>
        <v>4.546779719476126</v>
      </c>
      <c r="AB122" s="247">
        <f t="shared" si="27"/>
        <v>4.452633448067238</v>
      </c>
      <c r="AC122" s="247">
        <f t="shared" si="27"/>
        <v>4.356009643200222</v>
      </c>
      <c r="AD122" s="247">
        <f t="shared" si="27"/>
        <v>4.256809203536752</v>
      </c>
      <c r="AE122" s="247">
        <f t="shared" si="27"/>
        <v>4.154927670909406</v>
      </c>
      <c r="AF122" s="247">
        <f t="shared" si="27"/>
        <v>4.050254863415557</v>
      </c>
      <c r="AG122" s="247">
        <f t="shared" si="27"/>
        <v>3.9426744779357668</v>
      </c>
      <c r="AH122" s="247">
        <f t="shared" si="27"/>
        <v>3.83206365906218</v>
      </c>
      <c r="AI122" s="247">
        <f t="shared" si="27"/>
        <v>3.7182925310779193</v>
      </c>
    </row>
    <row r="123" spans="2:35" ht="12.75">
      <c r="B123" t="s">
        <v>231</v>
      </c>
      <c r="D123" s="4">
        <f>F123*F69/E10</f>
        <v>1.5</v>
      </c>
      <c r="E123" s="148">
        <f>NPV($E$36,F123:AI123)*(((1+$E$36)^$E$38*$E$36)/((1+$E$36)^$E$38-1))</f>
        <v>1.4491199145121445</v>
      </c>
      <c r="F123" s="247">
        <f aca="true" t="shared" si="28" ref="F123:AI123">F114/F69*1000</f>
        <v>0.9855413203967236</v>
      </c>
      <c r="G123" s="247">
        <f t="shared" si="28"/>
        <v>1.0194922132299822</v>
      </c>
      <c r="H123" s="247">
        <f t="shared" si="28"/>
        <v>1.0547225008459298</v>
      </c>
      <c r="I123" s="247">
        <f t="shared" si="28"/>
        <v>1.0912862142085886</v>
      </c>
      <c r="J123" s="247">
        <f t="shared" si="28"/>
        <v>1.1292400000164327</v>
      </c>
      <c r="K123" s="247">
        <f t="shared" si="28"/>
        <v>1.1686432681021124</v>
      </c>
      <c r="L123" s="247">
        <f t="shared" si="28"/>
        <v>1.2095583485423327</v>
      </c>
      <c r="M123" s="247">
        <f t="shared" si="28"/>
        <v>1.252050659221559</v>
      </c>
      <c r="N123" s="247">
        <f t="shared" si="28"/>
        <v>1.2961888846587326</v>
      </c>
      <c r="O123" s="247">
        <f t="shared" si="28"/>
        <v>1.3420451669782147</v>
      </c>
      <c r="P123" s="247">
        <f t="shared" si="28"/>
        <v>1.389695309985531</v>
      </c>
      <c r="Q123" s="247">
        <f t="shared" si="28"/>
        <v>1.4392189973959248</v>
      </c>
      <c r="R123" s="247">
        <f t="shared" si="28"/>
        <v>1.490700026360248</v>
      </c>
      <c r="S123" s="247">
        <f t="shared" si="28"/>
        <v>1.5442265575393228</v>
      </c>
      <c r="T123" s="247">
        <f t="shared" si="28"/>
        <v>1.5998913830957995</v>
      </c>
      <c r="U123" s="247">
        <f t="shared" si="28"/>
        <v>1.6577922141030759</v>
      </c>
      <c r="V123" s="247">
        <f t="shared" si="28"/>
        <v>1.7180319890155442</v>
      </c>
      <c r="W123" s="247">
        <f t="shared" si="28"/>
        <v>1.7807192050049898</v>
      </c>
      <c r="X123" s="247">
        <f t="shared" si="28"/>
        <v>1.8459682741464072</v>
      </c>
      <c r="Y123" s="247">
        <f t="shared" si="28"/>
        <v>1.9138999066349949</v>
      </c>
      <c r="Z123" s="247">
        <f t="shared" si="28"/>
        <v>1.9846415234372</v>
      </c>
      <c r="AA123" s="247">
        <f t="shared" si="28"/>
        <v>2.0583277010253296</v>
      </c>
      <c r="AB123" s="247">
        <f t="shared" si="28"/>
        <v>2.1351006511207165</v>
      </c>
      <c r="AC123" s="247">
        <f t="shared" si="28"/>
        <v>2.215110738678503</v>
      </c>
      <c r="AD123" s="247">
        <f t="shared" si="28"/>
        <v>2.2985170416922114</v>
      </c>
      <c r="AE123" s="247">
        <f t="shared" si="28"/>
        <v>2.3854879567832685</v>
      </c>
      <c r="AF123" s="247">
        <f t="shared" si="28"/>
        <v>2.4762018549754647</v>
      </c>
      <c r="AG123" s="247">
        <f t="shared" si="28"/>
        <v>2.570847792543416</v>
      </c>
      <c r="AH123" s="247">
        <f t="shared" si="28"/>
        <v>2.669626282375225</v>
      </c>
      <c r="AI123" s="247">
        <f t="shared" si="28"/>
        <v>2.7727501319115477</v>
      </c>
    </row>
    <row r="124" spans="2:35" ht="12.75">
      <c r="B124" t="s">
        <v>232</v>
      </c>
      <c r="D124" s="163"/>
      <c r="E124" s="148">
        <f>NPV($E$36,F124:AI124)*(((1+$E$36)^$E$38*$E$36)/((1+$E$36)^$E$38-1))</f>
        <v>0.001386300586272225</v>
      </c>
      <c r="F124" s="7">
        <f aca="true" t="shared" si="29" ref="F124:AI124">SUM(F106:F112)/F69*1000</f>
        <v>0.0012372329721740756</v>
      </c>
      <c r="G124" s="7">
        <f t="shared" si="29"/>
        <v>0.0012498577984207497</v>
      </c>
      <c r="H124" s="7">
        <f t="shared" si="29"/>
        <v>0.0012627429303632318</v>
      </c>
      <c r="I124" s="7">
        <f t="shared" si="29"/>
        <v>0.0012758965025545153</v>
      </c>
      <c r="J124" s="7">
        <f t="shared" si="29"/>
        <v>0.0012893269920550893</v>
      </c>
      <c r="K124" s="7">
        <f t="shared" si="29"/>
        <v>0.00130304323665142</v>
      </c>
      <c r="L124" s="7">
        <f t="shared" si="29"/>
        <v>0.0013170544542498224</v>
      </c>
      <c r="M124" s="7">
        <f t="shared" si="29"/>
        <v>0.0013313702635351463</v>
      </c>
      <c r="N124" s="7">
        <f t="shared" si="29"/>
        <v>0.0013460007059915768</v>
      </c>
      <c r="O124" s="7">
        <f t="shared" si="29"/>
        <v>0.001360956269391483</v>
      </c>
      <c r="P124" s="7">
        <f t="shared" si="29"/>
        <v>0.001376247912867792</v>
      </c>
      <c r="Q124" s="7">
        <f t="shared" si="29"/>
        <v>0.001391887093695835</v>
      </c>
      <c r="R124" s="7">
        <f t="shared" si="29"/>
        <v>0.0014078857959222237</v>
      </c>
      <c r="S124" s="7">
        <f t="shared" si="29"/>
        <v>0.0014242565609910867</v>
      </c>
      <c r="T124" s="7">
        <f t="shared" si="29"/>
        <v>0.0014410125205321588</v>
      </c>
      <c r="U124" s="7">
        <f t="shared" si="29"/>
        <v>0.001458167431490875</v>
      </c>
      <c r="V124" s="7">
        <f t="shared" si="29"/>
        <v>0.0014757357137979937</v>
      </c>
      <c r="W124" s="7">
        <f t="shared" si="29"/>
        <v>0.0014937324907955305</v>
      </c>
      <c r="X124" s="7">
        <f t="shared" si="29"/>
        <v>0.0015121736326572034</v>
      </c>
      <c r="Y124" s="7">
        <f t="shared" si="29"/>
        <v>0.0015310758030654184</v>
      </c>
      <c r="Z124" s="7">
        <f t="shared" si="29"/>
        <v>0.0015504565094333353</v>
      </c>
      <c r="AA124" s="7">
        <f t="shared" si="29"/>
        <v>0.0015703341569901729</v>
      </c>
      <c r="AB124" s="7">
        <f t="shared" si="29"/>
        <v>0.0015907281070809546</v>
      </c>
      <c r="AC124" s="7">
        <f t="shared" si="29"/>
        <v>0.0016116587400688618</v>
      </c>
      <c r="AD124" s="7">
        <f t="shared" si="29"/>
        <v>0.0016331475232697799</v>
      </c>
      <c r="AE124" s="7">
        <f t="shared" si="29"/>
        <v>0.0016552170843950472</v>
      </c>
      <c r="AF124" s="7">
        <f t="shared" si="29"/>
        <v>0.0016778912910305958</v>
      </c>
      <c r="AG124" s="7">
        <f t="shared" si="29"/>
        <v>0.001701195336739354</v>
      </c>
      <c r="AH124" s="7">
        <f t="shared" si="29"/>
        <v>0.0017251558344399086</v>
      </c>
      <c r="AI124" s="7">
        <f t="shared" si="29"/>
        <v>0.00174980091778905</v>
      </c>
    </row>
    <row r="125" spans="4:35" ht="12.75">
      <c r="D125" s="163"/>
      <c r="E125" s="240" t="s">
        <v>82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2:35" ht="13.5" thickBot="1">
      <c r="B126" t="s">
        <v>158</v>
      </c>
      <c r="E126" s="159">
        <f>NPV($E$36,F126:AI126)</f>
        <v>1196.3436143184845</v>
      </c>
      <c r="F126" s="160">
        <f aca="true" t="shared" si="30" ref="F126:AI126">SUM(F106:F120)</f>
        <v>107.62533076254493</v>
      </c>
      <c r="G126" s="160">
        <f t="shared" si="30"/>
        <v>106.17183076254494</v>
      </c>
      <c r="H126" s="160">
        <f t="shared" si="30"/>
        <v>104.72697076254494</v>
      </c>
      <c r="I126" s="160">
        <f t="shared" si="30"/>
        <v>103.29095812254494</v>
      </c>
      <c r="J126" s="160">
        <f t="shared" si="30"/>
        <v>101.86400517918494</v>
      </c>
      <c r="K126" s="160">
        <f t="shared" si="30"/>
        <v>100.4463293651843</v>
      </c>
      <c r="L126" s="160">
        <f t="shared" si="30"/>
        <v>99.03815333164764</v>
      </c>
      <c r="M126" s="160">
        <f t="shared" si="30"/>
        <v>97.63970507330612</v>
      </c>
      <c r="N126" s="160">
        <f t="shared" si="30"/>
        <v>96.25121805676437</v>
      </c>
      <c r="O126" s="160">
        <f t="shared" si="30"/>
        <v>94.87293135182566</v>
      </c>
      <c r="P126" s="160">
        <f t="shared" si="30"/>
        <v>93.50508976596839</v>
      </c>
      <c r="Q126" s="160">
        <f t="shared" si="30"/>
        <v>92.14794398205055</v>
      </c>
      <c r="R126" s="160">
        <f t="shared" si="30"/>
        <v>90.80175069931867</v>
      </c>
      <c r="S126" s="160">
        <f t="shared" si="30"/>
        <v>89.46677277780125</v>
      </c>
      <c r="T126" s="160">
        <f t="shared" si="30"/>
        <v>88.1432793861674</v>
      </c>
      <c r="U126" s="160">
        <f t="shared" si="30"/>
        <v>86.83154615313434</v>
      </c>
      <c r="V126" s="160">
        <f t="shared" si="30"/>
        <v>85.53185532250849</v>
      </c>
      <c r="W126" s="160">
        <f t="shared" si="30"/>
        <v>84.24449591194761</v>
      </c>
      <c r="X126" s="160">
        <f t="shared" si="30"/>
        <v>82.96976387553327</v>
      </c>
      <c r="Y126" s="160">
        <f t="shared" si="30"/>
        <v>81.707962270245</v>
      </c>
      <c r="Z126" s="160">
        <f t="shared" si="30"/>
        <v>80.4594014264298</v>
      </c>
      <c r="AA126" s="160">
        <f t="shared" si="30"/>
        <v>79.22439912236304</v>
      </c>
      <c r="AB126" s="160">
        <f t="shared" si="30"/>
        <v>78.00328076299868</v>
      </c>
      <c r="AC126" s="160">
        <f t="shared" si="30"/>
        <v>76.79637956300957</v>
      </c>
      <c r="AD126" s="160">
        <f t="shared" si="30"/>
        <v>75.60403673422071</v>
      </c>
      <c r="AE126" s="160">
        <f t="shared" si="30"/>
        <v>74.42660167754094</v>
      </c>
      <c r="AF126" s="160">
        <f t="shared" si="30"/>
        <v>73.26443217950084</v>
      </c>
      <c r="AG126" s="160">
        <f t="shared" si="30"/>
        <v>72.11789461350779</v>
      </c>
      <c r="AH126" s="160">
        <f t="shared" si="30"/>
        <v>70.98736414593091</v>
      </c>
      <c r="AI126" s="160">
        <f t="shared" si="30"/>
        <v>69.87322494713216</v>
      </c>
    </row>
    <row r="127" spans="2:35" ht="13.5" thickTop="1">
      <c r="B127" s="17" t="s">
        <v>159</v>
      </c>
      <c r="C127" s="17"/>
      <c r="D127" s="17"/>
      <c r="E127" s="148">
        <f>NPV($E$36,F127:AI127)*(((1+$E$36)^$E$38*$E$36)/((1+$E$36)^$E$38-1))</f>
        <v>6.846855263715475</v>
      </c>
      <c r="F127" s="35">
        <f aca="true" t="shared" si="31" ref="F127:AI127">+F126/(F69)*1000</f>
        <v>7.071280705856844</v>
      </c>
      <c r="G127" s="35">
        <f t="shared" si="31"/>
        <v>7.046963198358466</v>
      </c>
      <c r="H127" s="35">
        <f t="shared" si="31"/>
        <v>7.022723675326662</v>
      </c>
      <c r="I127" s="35">
        <f t="shared" si="31"/>
        <v>6.998578623653073</v>
      </c>
      <c r="J127" s="35">
        <f t="shared" si="31"/>
        <v>6.97454556516075</v>
      </c>
      <c r="K127" s="35">
        <f t="shared" si="31"/>
        <v>6.9506431199186</v>
      </c>
      <c r="L127" s="35">
        <f t="shared" si="31"/>
        <v>6.9268910738411416</v>
      </c>
      <c r="M127" s="35">
        <f t="shared" si="31"/>
        <v>6.903310450904482</v>
      </c>
      <c r="N127" s="35">
        <f t="shared" si="31"/>
        <v>6.879923590338605</v>
      </c>
      <c r="O127" s="35">
        <f t="shared" si="31"/>
        <v>6.856754229188305</v>
      </c>
      <c r="P127" s="35">
        <f t="shared" si="31"/>
        <v>6.833827590670336</v>
      </c>
      <c r="Q127" s="35">
        <f t="shared" si="31"/>
        <v>6.811170478793507</v>
      </c>
      <c r="R127" s="35">
        <f t="shared" si="31"/>
        <v>6.788811379751359</v>
      </c>
      <c r="S127" s="35">
        <f t="shared" si="31"/>
        <v>6.766780570644745</v>
      </c>
      <c r="T127" s="35">
        <f t="shared" si="31"/>
        <v>6.7451102361441055</v>
      </c>
      <c r="U127" s="35">
        <f t="shared" si="31"/>
        <v>6.72383459375957</v>
      </c>
      <c r="V127" s="35">
        <f t="shared" si="31"/>
        <v>6.702990028451509</v>
      </c>
      <c r="W127" s="35">
        <f t="shared" si="31"/>
        <v>6.682615237385778</v>
      </c>
      <c r="X127" s="35">
        <f t="shared" si="31"/>
        <v>6.662751385717571</v>
      </c>
      <c r="Y127" s="35">
        <f t="shared" si="31"/>
        <v>6.643442274376293</v>
      </c>
      <c r="Z127" s="35">
        <f t="shared" si="31"/>
        <v>6.624734520922559</v>
      </c>
      <c r="AA127" s="35">
        <f t="shared" si="31"/>
        <v>6.6066777546584445</v>
      </c>
      <c r="AB127" s="35">
        <f t="shared" si="31"/>
        <v>6.589324827295036</v>
      </c>
      <c r="AC127" s="35">
        <f t="shared" si="31"/>
        <v>6.572732040618794</v>
      </c>
      <c r="AD127" s="35">
        <f t="shared" si="31"/>
        <v>6.5569593927522325</v>
      </c>
      <c r="AE127" s="35">
        <f t="shared" si="31"/>
        <v>6.54207084477707</v>
      </c>
      <c r="AF127" s="35">
        <f t="shared" si="31"/>
        <v>6.528134609682052</v>
      </c>
      <c r="AG127" s="35">
        <f t="shared" si="31"/>
        <v>6.515223465815921</v>
      </c>
      <c r="AH127" s="35">
        <f t="shared" si="31"/>
        <v>6.503415097271846</v>
      </c>
      <c r="AI127" s="35">
        <f t="shared" si="31"/>
        <v>6.492792463907256</v>
      </c>
    </row>
    <row r="128" ht="12.75" hidden="1">
      <c r="E128" s="221" t="s">
        <v>261</v>
      </c>
    </row>
    <row r="129" spans="2:35" ht="12.75" hidden="1">
      <c r="B129" t="s">
        <v>236</v>
      </c>
      <c r="E129" s="148">
        <f>NPV($E$36,F129:AI129)*(((1+$E$36)^$E$38*$E$36)/((1+$E$36)^$E$38-1))</f>
        <v>0</v>
      </c>
      <c r="F129" s="219">
        <f>'10MW PV Solar Dispatch'!F100*1000/'10MW PV Solar Master'!F69</f>
        <v>0</v>
      </c>
      <c r="G129" s="219">
        <f>'10MW PV Solar Dispatch'!G100*1000/'10MW PV Solar Master'!G69</f>
        <v>0</v>
      </c>
      <c r="H129" s="219">
        <f>'10MW PV Solar Dispatch'!H100*1000/'10MW PV Solar Master'!H69</f>
        <v>0</v>
      </c>
      <c r="I129" s="219">
        <f>'10MW PV Solar Dispatch'!I100*1000/'10MW PV Solar Master'!I69</f>
        <v>0</v>
      </c>
      <c r="J129" s="219">
        <f>'10MW PV Solar Dispatch'!J100*1000/'10MW PV Solar Master'!J69</f>
        <v>0</v>
      </c>
      <c r="K129" s="219">
        <f>'10MW PV Solar Dispatch'!K100*1000/'10MW PV Solar Master'!K69</f>
        <v>0</v>
      </c>
      <c r="L129" s="219">
        <f>'10MW PV Solar Dispatch'!L100*1000/'10MW PV Solar Master'!L69</f>
        <v>0</v>
      </c>
      <c r="M129" s="219">
        <f>'10MW PV Solar Dispatch'!M100*1000/'10MW PV Solar Master'!M69</f>
        <v>0</v>
      </c>
      <c r="N129" s="219">
        <f>'10MW PV Solar Dispatch'!N100*1000/'10MW PV Solar Master'!N69</f>
        <v>0</v>
      </c>
      <c r="O129" s="219">
        <f>'10MW PV Solar Dispatch'!O100*1000/'10MW PV Solar Master'!O69</f>
        <v>0</v>
      </c>
      <c r="P129" s="219">
        <f>'10MW PV Solar Dispatch'!P100*1000/'10MW PV Solar Master'!P69</f>
        <v>0</v>
      </c>
      <c r="Q129" s="219">
        <f>'10MW PV Solar Dispatch'!Q100*1000/'10MW PV Solar Master'!Q69</f>
        <v>0</v>
      </c>
      <c r="R129" s="219">
        <f>'10MW PV Solar Dispatch'!R100*1000/'10MW PV Solar Master'!R69</f>
        <v>0</v>
      </c>
      <c r="S129" s="219">
        <f>'10MW PV Solar Dispatch'!S100*1000/'10MW PV Solar Master'!S69</f>
        <v>0</v>
      </c>
      <c r="T129" s="219">
        <f>'10MW PV Solar Dispatch'!T100*1000/'10MW PV Solar Master'!T69</f>
        <v>0</v>
      </c>
      <c r="U129" s="219">
        <f>'10MW PV Solar Dispatch'!U100*1000/'10MW PV Solar Master'!U69</f>
        <v>0</v>
      </c>
      <c r="V129" s="219">
        <f>'10MW PV Solar Dispatch'!V100*1000/'10MW PV Solar Master'!V69</f>
        <v>0</v>
      </c>
      <c r="W129" s="219">
        <f>'10MW PV Solar Dispatch'!W100*1000/'10MW PV Solar Master'!W69</f>
        <v>0</v>
      </c>
      <c r="X129" s="219">
        <f>'10MW PV Solar Dispatch'!X100*1000/'10MW PV Solar Master'!X69</f>
        <v>0</v>
      </c>
      <c r="Y129" s="219">
        <f>'10MW PV Solar Dispatch'!Y100*1000/'10MW PV Solar Master'!Y69</f>
        <v>0</v>
      </c>
      <c r="Z129" s="219">
        <f>'10MW PV Solar Dispatch'!Z100*1000/'10MW PV Solar Master'!Z69</f>
        <v>0</v>
      </c>
      <c r="AA129" s="219">
        <f>'10MW PV Solar Dispatch'!AA100*1000/'10MW PV Solar Master'!AA69</f>
        <v>0</v>
      </c>
      <c r="AB129" s="219">
        <f>'10MW PV Solar Dispatch'!AB100*1000/'10MW PV Solar Master'!AB69</f>
        <v>0</v>
      </c>
      <c r="AC129" s="219">
        <f>'10MW PV Solar Dispatch'!AC100*1000/'10MW PV Solar Master'!AC69</f>
        <v>0</v>
      </c>
      <c r="AD129" s="219">
        <f>'10MW PV Solar Dispatch'!AD100*1000/'10MW PV Solar Master'!AD69</f>
        <v>0</v>
      </c>
      <c r="AE129" s="219">
        <f>'10MW PV Solar Dispatch'!AE100*1000/'10MW PV Solar Master'!AE69</f>
        <v>0</v>
      </c>
      <c r="AF129" s="219">
        <f>'10MW PV Solar Dispatch'!AF100*1000/'10MW PV Solar Master'!AF69</f>
        <v>0</v>
      </c>
      <c r="AG129" s="219">
        <f>'10MW PV Solar Dispatch'!AG100*1000/'10MW PV Solar Master'!AG69</f>
        <v>0</v>
      </c>
      <c r="AH129" s="219">
        <f>'10MW PV Solar Dispatch'!AH100*1000/'10MW PV Solar Master'!AH69</f>
        <v>0</v>
      </c>
      <c r="AI129" s="219">
        <f>'10MW PV Solar Dispatch'!AI100*1000/'10MW PV Solar Master'!AI69</f>
        <v>0</v>
      </c>
    </row>
    <row r="130" spans="2:35" ht="12.75" hidden="1">
      <c r="B130" t="s">
        <v>259</v>
      </c>
      <c r="E130" s="148">
        <f>NPV($E$36,F130:AI130)*(((1+$E$36)^$E$38*$E$36)/((1+$E$36)^$E$38-1))</f>
        <v>0</v>
      </c>
      <c r="F130" s="219">
        <f>'10MW PV Solar Dispatch'!F101*1000/'10MW PV Solar Master'!F69</f>
        <v>0</v>
      </c>
      <c r="G130" s="219">
        <f>'10MW PV Solar Dispatch'!G101*1000/'10MW PV Solar Master'!G69</f>
        <v>0</v>
      </c>
      <c r="H130" s="219">
        <f>'10MW PV Solar Dispatch'!H101*1000/'10MW PV Solar Master'!H69</f>
        <v>0</v>
      </c>
      <c r="I130" s="219">
        <f>'10MW PV Solar Dispatch'!I101*1000/'10MW PV Solar Master'!I69</f>
        <v>0</v>
      </c>
      <c r="J130" s="219">
        <f>'10MW PV Solar Dispatch'!J101*1000/'10MW PV Solar Master'!J69</f>
        <v>0</v>
      </c>
      <c r="K130" s="219">
        <f>'10MW PV Solar Dispatch'!K101*1000/'10MW PV Solar Master'!K69</f>
        <v>0</v>
      </c>
      <c r="L130" s="219">
        <f>'10MW PV Solar Dispatch'!L101*1000/'10MW PV Solar Master'!L69</f>
        <v>0</v>
      </c>
      <c r="M130" s="219">
        <f>'10MW PV Solar Dispatch'!M101*1000/'10MW PV Solar Master'!M69</f>
        <v>0</v>
      </c>
      <c r="N130" s="219">
        <f>'10MW PV Solar Dispatch'!N101*1000/'10MW PV Solar Master'!N69</f>
        <v>0</v>
      </c>
      <c r="O130" s="219">
        <f>'10MW PV Solar Dispatch'!O101*1000/'10MW PV Solar Master'!O69</f>
        <v>0</v>
      </c>
      <c r="P130" s="219">
        <f>'10MW PV Solar Dispatch'!P101*1000/'10MW PV Solar Master'!P69</f>
        <v>0</v>
      </c>
      <c r="Q130" s="219">
        <f>'10MW PV Solar Dispatch'!Q101*1000/'10MW PV Solar Master'!Q69</f>
        <v>0</v>
      </c>
      <c r="R130" s="219">
        <f>'10MW PV Solar Dispatch'!R101*1000/'10MW PV Solar Master'!R69</f>
        <v>0</v>
      </c>
      <c r="S130" s="219">
        <f>'10MW PV Solar Dispatch'!S101*1000/'10MW PV Solar Master'!S69</f>
        <v>0</v>
      </c>
      <c r="T130" s="219">
        <f>'10MW PV Solar Dispatch'!T101*1000/'10MW PV Solar Master'!T69</f>
        <v>0</v>
      </c>
      <c r="U130" s="219">
        <f>'10MW PV Solar Dispatch'!U101*1000/'10MW PV Solar Master'!U69</f>
        <v>0</v>
      </c>
      <c r="V130" s="219">
        <f>'10MW PV Solar Dispatch'!V101*1000/'10MW PV Solar Master'!V69</f>
        <v>0</v>
      </c>
      <c r="W130" s="219">
        <f>'10MW PV Solar Dispatch'!W101*1000/'10MW PV Solar Master'!W69</f>
        <v>0</v>
      </c>
      <c r="X130" s="219">
        <f>'10MW PV Solar Dispatch'!X101*1000/'10MW PV Solar Master'!X69</f>
        <v>0</v>
      </c>
      <c r="Y130" s="219">
        <f>'10MW PV Solar Dispatch'!Y101*1000/'10MW PV Solar Master'!Y69</f>
        <v>0</v>
      </c>
      <c r="Z130" s="219">
        <f>'10MW PV Solar Dispatch'!Z101*1000/'10MW PV Solar Master'!Z69</f>
        <v>0</v>
      </c>
      <c r="AA130" s="219">
        <f>'10MW PV Solar Dispatch'!AA101*1000/'10MW PV Solar Master'!AA69</f>
        <v>0</v>
      </c>
      <c r="AB130" s="219">
        <f>'10MW PV Solar Dispatch'!AB101*1000/'10MW PV Solar Master'!AB69</f>
        <v>0</v>
      </c>
      <c r="AC130" s="219">
        <f>'10MW PV Solar Dispatch'!AC101*1000/'10MW PV Solar Master'!AC69</f>
        <v>0</v>
      </c>
      <c r="AD130" s="219">
        <f>'10MW PV Solar Dispatch'!AD101*1000/'10MW PV Solar Master'!AD69</f>
        <v>0</v>
      </c>
      <c r="AE130" s="219">
        <f>'10MW PV Solar Dispatch'!AE101*1000/'10MW PV Solar Master'!AE69</f>
        <v>0</v>
      </c>
      <c r="AF130" s="219">
        <f>'10MW PV Solar Dispatch'!AF101*1000/'10MW PV Solar Master'!AF69</f>
        <v>0</v>
      </c>
      <c r="AG130" s="219">
        <f>'10MW PV Solar Dispatch'!AG101*1000/'10MW PV Solar Master'!AG69</f>
        <v>0</v>
      </c>
      <c r="AH130" s="219">
        <f>'10MW PV Solar Dispatch'!AH101*1000/'10MW PV Solar Master'!AH69</f>
        <v>0</v>
      </c>
      <c r="AI130" s="219">
        <f>'10MW PV Solar Dispatch'!AI101*1000/'10MW PV Solar Master'!AI69</f>
        <v>0</v>
      </c>
    </row>
    <row r="131" spans="2:35" ht="12.75" hidden="1">
      <c r="B131" t="s">
        <v>238</v>
      </c>
      <c r="E131" s="148">
        <f>NPV($E$36,F131:AI131)*(((1+$E$36)^$E$38*$E$36)/((1+$E$36)^$E$38-1))</f>
        <v>0</v>
      </c>
      <c r="F131" s="219">
        <f>'10MW PV Solar Dispatch'!F102*1000/'10MW PV Solar Master'!F69</f>
        <v>0</v>
      </c>
      <c r="G131" s="219">
        <f>'10MW PV Solar Dispatch'!G102*1000/'10MW PV Solar Master'!G69</f>
        <v>0</v>
      </c>
      <c r="H131" s="219">
        <f>'10MW PV Solar Dispatch'!H102*1000/'10MW PV Solar Master'!H69</f>
        <v>0</v>
      </c>
      <c r="I131" s="219">
        <f>'10MW PV Solar Dispatch'!I102*1000/'10MW PV Solar Master'!I69</f>
        <v>0</v>
      </c>
      <c r="J131" s="219">
        <f>'10MW PV Solar Dispatch'!J102*1000/'10MW PV Solar Master'!J69</f>
        <v>0</v>
      </c>
      <c r="K131" s="219">
        <f>'10MW PV Solar Dispatch'!K102*1000/'10MW PV Solar Master'!K69</f>
        <v>0</v>
      </c>
      <c r="L131" s="219">
        <f>'10MW PV Solar Dispatch'!L102*1000/'10MW PV Solar Master'!L69</f>
        <v>0</v>
      </c>
      <c r="M131" s="219">
        <f>'10MW PV Solar Dispatch'!M102*1000/'10MW PV Solar Master'!M69</f>
        <v>0</v>
      </c>
      <c r="N131" s="219">
        <f>'10MW PV Solar Dispatch'!N102*1000/'10MW PV Solar Master'!N69</f>
        <v>0</v>
      </c>
      <c r="O131" s="219">
        <f>'10MW PV Solar Dispatch'!O102*1000/'10MW PV Solar Master'!O69</f>
        <v>0</v>
      </c>
      <c r="P131" s="219">
        <f>'10MW PV Solar Dispatch'!P102*1000/'10MW PV Solar Master'!P69</f>
        <v>0</v>
      </c>
      <c r="Q131" s="219">
        <f>'10MW PV Solar Dispatch'!Q102*1000/'10MW PV Solar Master'!Q69</f>
        <v>0</v>
      </c>
      <c r="R131" s="219">
        <f>'10MW PV Solar Dispatch'!R102*1000/'10MW PV Solar Master'!R69</f>
        <v>0</v>
      </c>
      <c r="S131" s="219">
        <f>'10MW PV Solar Dispatch'!S102*1000/'10MW PV Solar Master'!S69</f>
        <v>0</v>
      </c>
      <c r="T131" s="219">
        <f>'10MW PV Solar Dispatch'!T102*1000/'10MW PV Solar Master'!T69</f>
        <v>0</v>
      </c>
      <c r="U131" s="219">
        <f>'10MW PV Solar Dispatch'!U102*1000/'10MW PV Solar Master'!U69</f>
        <v>0</v>
      </c>
      <c r="V131" s="219">
        <f>'10MW PV Solar Dispatch'!V102*1000/'10MW PV Solar Master'!V69</f>
        <v>0</v>
      </c>
      <c r="W131" s="219">
        <f>'10MW PV Solar Dispatch'!W102*1000/'10MW PV Solar Master'!W69</f>
        <v>0</v>
      </c>
      <c r="X131" s="219">
        <f>'10MW PV Solar Dispatch'!X102*1000/'10MW PV Solar Master'!X69</f>
        <v>0</v>
      </c>
      <c r="Y131" s="219">
        <f>'10MW PV Solar Dispatch'!Y102*1000/'10MW PV Solar Master'!Y69</f>
        <v>0</v>
      </c>
      <c r="Z131" s="219">
        <f>'10MW PV Solar Dispatch'!Z102*1000/'10MW PV Solar Master'!Z69</f>
        <v>0</v>
      </c>
      <c r="AA131" s="219">
        <f>'10MW PV Solar Dispatch'!AA102*1000/'10MW PV Solar Master'!AA69</f>
        <v>0</v>
      </c>
      <c r="AB131" s="219">
        <f>'10MW PV Solar Dispatch'!AB102*1000/'10MW PV Solar Master'!AB69</f>
        <v>0</v>
      </c>
      <c r="AC131" s="219">
        <f>'10MW PV Solar Dispatch'!AC102*1000/'10MW PV Solar Master'!AC69</f>
        <v>0</v>
      </c>
      <c r="AD131" s="219">
        <f>'10MW PV Solar Dispatch'!AD102*1000/'10MW PV Solar Master'!AD69</f>
        <v>0</v>
      </c>
      <c r="AE131" s="219">
        <f>'10MW PV Solar Dispatch'!AE102*1000/'10MW PV Solar Master'!AE69</f>
        <v>0</v>
      </c>
      <c r="AF131" s="219">
        <f>'10MW PV Solar Dispatch'!AF102*1000/'10MW PV Solar Master'!AF69</f>
        <v>0</v>
      </c>
      <c r="AG131" s="219">
        <f>'10MW PV Solar Dispatch'!AG102*1000/'10MW PV Solar Master'!AG69</f>
        <v>0</v>
      </c>
      <c r="AH131" s="219">
        <f>'10MW PV Solar Dispatch'!AH102*1000/'10MW PV Solar Master'!AH69</f>
        <v>0</v>
      </c>
      <c r="AI131" s="219">
        <f>'10MW PV Solar Dispatch'!AI102*1000/'10MW PV Solar Master'!AI69</f>
        <v>0</v>
      </c>
    </row>
    <row r="133" spans="1:35" ht="13.5" thickBot="1">
      <c r="A133" s="125" t="s">
        <v>160</v>
      </c>
      <c r="B133" s="125"/>
      <c r="C133" s="125"/>
      <c r="D133" s="125"/>
      <c r="E133" s="4">
        <f>NPV($E$36,F133:AI133)</f>
        <v>28145.622263293968</v>
      </c>
      <c r="F133" s="5">
        <f aca="true" t="shared" si="32" ref="F133:AI133">+F94-F126-F103</f>
        <v>2211.462192470701</v>
      </c>
      <c r="G133" s="5">
        <f t="shared" si="32"/>
        <v>2211.462192470701</v>
      </c>
      <c r="H133" s="5">
        <f t="shared" si="32"/>
        <v>2211.462192470701</v>
      </c>
      <c r="I133" s="5">
        <f t="shared" si="32"/>
        <v>2211.462192470701</v>
      </c>
      <c r="J133" s="5">
        <f t="shared" si="32"/>
        <v>2211.462192470701</v>
      </c>
      <c r="K133" s="5">
        <f t="shared" si="32"/>
        <v>2211.462192470701</v>
      </c>
      <c r="L133" s="5">
        <f t="shared" si="32"/>
        <v>2211.462192470701</v>
      </c>
      <c r="M133" s="5">
        <f t="shared" si="32"/>
        <v>2211.462192470701</v>
      </c>
      <c r="N133" s="5">
        <f t="shared" si="32"/>
        <v>2211.462192470701</v>
      </c>
      <c r="O133" s="5">
        <f t="shared" si="32"/>
        <v>2211.462192470701</v>
      </c>
      <c r="P133" s="5">
        <f t="shared" si="32"/>
        <v>2211.462192470701</v>
      </c>
      <c r="Q133" s="5">
        <f t="shared" si="32"/>
        <v>2211.462192470701</v>
      </c>
      <c r="R133" s="5">
        <f t="shared" si="32"/>
        <v>2211.462192470701</v>
      </c>
      <c r="S133" s="5">
        <f t="shared" si="32"/>
        <v>2211.462192470701</v>
      </c>
      <c r="T133" s="5">
        <f t="shared" si="32"/>
        <v>2211.462192470701</v>
      </c>
      <c r="U133" s="5">
        <f t="shared" si="32"/>
        <v>2211.462192470701</v>
      </c>
      <c r="V133" s="5">
        <f t="shared" si="32"/>
        <v>2211.462192470701</v>
      </c>
      <c r="W133" s="5">
        <f t="shared" si="32"/>
        <v>2211.462192470701</v>
      </c>
      <c r="X133" s="5">
        <f t="shared" si="32"/>
        <v>2211.462192470701</v>
      </c>
      <c r="Y133" s="5">
        <f t="shared" si="32"/>
        <v>2211.462192470701</v>
      </c>
      <c r="Z133" s="5">
        <f t="shared" si="32"/>
        <v>2211.462192470701</v>
      </c>
      <c r="AA133" s="5">
        <f t="shared" si="32"/>
        <v>2211.462192470701</v>
      </c>
      <c r="AB133" s="5">
        <f t="shared" si="32"/>
        <v>2211.462192470701</v>
      </c>
      <c r="AC133" s="5">
        <f t="shared" si="32"/>
        <v>2211.462192470701</v>
      </c>
      <c r="AD133" s="5">
        <f t="shared" si="32"/>
        <v>2211.462192470701</v>
      </c>
      <c r="AE133" s="5">
        <f t="shared" si="32"/>
        <v>2211.462192470701</v>
      </c>
      <c r="AF133" s="5">
        <f t="shared" si="32"/>
        <v>2211.462192470701</v>
      </c>
      <c r="AG133" s="5">
        <f t="shared" si="32"/>
        <v>2211.462192470701</v>
      </c>
      <c r="AH133" s="5">
        <f t="shared" si="32"/>
        <v>2211.462192470701</v>
      </c>
      <c r="AI133" s="5">
        <f t="shared" si="32"/>
        <v>2211.462192470701</v>
      </c>
    </row>
    <row r="135" spans="2:35" ht="12.75">
      <c r="B135" t="s">
        <v>276</v>
      </c>
      <c r="D135" s="5">
        <f>SUM(F135:Z135)</f>
        <v>0</v>
      </c>
      <c r="E135" s="164">
        <v>0</v>
      </c>
      <c r="F135" s="96">
        <f>$M$12*0.0375*$E$135</f>
        <v>0</v>
      </c>
      <c r="G135" s="5">
        <f>$M$12*0.07219*$E$135</f>
        <v>0</v>
      </c>
      <c r="H135" s="5">
        <f>$M$12*0.06677*$E$135</f>
        <v>0</v>
      </c>
      <c r="I135" s="5">
        <f>$M$12*0.06177*$E$135</f>
        <v>0</v>
      </c>
      <c r="J135" s="5">
        <f>$M$12*0.05713*$E$135</f>
        <v>0</v>
      </c>
      <c r="K135" s="5">
        <f>$M$12*0.05285*$E$135</f>
        <v>0</v>
      </c>
      <c r="L135" s="5">
        <f>$M$12*0.04888*$E$135</f>
        <v>0</v>
      </c>
      <c r="M135" s="5">
        <f>$M$12*0.04522*$E$135</f>
        <v>0</v>
      </c>
      <c r="N135" s="5">
        <f>$M$12*0.04462*$E$135</f>
        <v>0</v>
      </c>
      <c r="O135" s="5">
        <f>$M$12*0.04461*$E$135</f>
        <v>0</v>
      </c>
      <c r="P135" s="5">
        <f>$M$12*0.04462*$E$135</f>
        <v>0</v>
      </c>
      <c r="Q135" s="5">
        <f>$M$12*0.04461*$E$135</f>
        <v>0</v>
      </c>
      <c r="R135" s="5">
        <f>$M$12*0.04462*$E$135</f>
        <v>0</v>
      </c>
      <c r="S135" s="5">
        <f>$M$12*0.04461*$E$135</f>
        <v>0</v>
      </c>
      <c r="T135" s="5">
        <f>$M$12*0.04462*$E$135</f>
        <v>0</v>
      </c>
      <c r="U135" s="5">
        <f>$M$12*0.04461*$E$135</f>
        <v>0</v>
      </c>
      <c r="V135" s="5">
        <f>$M$12*0.04462*$E$135</f>
        <v>0</v>
      </c>
      <c r="W135" s="5">
        <f>$M$12*0.04461*$E$135</f>
        <v>0</v>
      </c>
      <c r="X135" s="5">
        <f>$M$12*0.04462*$E$135</f>
        <v>0</v>
      </c>
      <c r="Y135" s="5">
        <f>$M$12*0.04461*$E$135</f>
        <v>0</v>
      </c>
      <c r="Z135" s="5">
        <f>$M$12*0.02231*$E$135</f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</row>
    <row r="136" spans="2:35" ht="12.75">
      <c r="B136" s="249" t="s">
        <v>278</v>
      </c>
      <c r="C136" s="249"/>
      <c r="D136" s="253">
        <f>SUM(F136:Z136)</f>
        <v>29087.87</v>
      </c>
      <c r="E136" s="256">
        <v>1</v>
      </c>
      <c r="F136" s="253">
        <f>(0.2)*$M12*E136</f>
        <v>5800</v>
      </c>
      <c r="G136" s="253">
        <f>(0.323*$M12)*E136</f>
        <v>9367</v>
      </c>
      <c r="H136" s="253">
        <f>(0.192*$M12)*E136</f>
        <v>5568</v>
      </c>
      <c r="I136" s="253">
        <f>(0.1152*$M12)*E136</f>
        <v>3340.7999999999997</v>
      </c>
      <c r="J136" s="253">
        <f>(0.1152*$M12)*E136</f>
        <v>3340.7999999999997</v>
      </c>
      <c r="K136" s="253">
        <f>(0.05763*$M12)*E136</f>
        <v>1671.27</v>
      </c>
      <c r="L136" s="251"/>
      <c r="M136" s="96"/>
      <c r="N136" s="96"/>
      <c r="O136" s="96"/>
      <c r="P136" s="96"/>
      <c r="Q136" s="96"/>
      <c r="R136" s="96"/>
      <c r="S136" s="96"/>
      <c r="T136" s="96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2:35" ht="12.75">
      <c r="B137" s="257" t="s">
        <v>282</v>
      </c>
      <c r="C137" s="249"/>
      <c r="D137" s="253"/>
      <c r="E137" s="256"/>
      <c r="F137" s="253"/>
      <c r="G137" s="253"/>
      <c r="H137" s="253"/>
      <c r="I137" s="253"/>
      <c r="J137" s="253"/>
      <c r="K137" s="253"/>
      <c r="L137" s="251"/>
      <c r="M137" s="96"/>
      <c r="N137" s="96"/>
      <c r="O137" s="96"/>
      <c r="P137" s="96"/>
      <c r="Q137" s="96"/>
      <c r="R137" s="96"/>
      <c r="S137" s="96"/>
      <c r="T137" s="96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2:35" ht="12.75">
      <c r="B138" t="s">
        <v>119</v>
      </c>
      <c r="D138" s="5">
        <f>D135+D136</f>
        <v>29087.87</v>
      </c>
      <c r="F138" s="5">
        <f aca="true" t="shared" si="33" ref="F138:AI138">$M$33/$E$34</f>
        <v>242.33333333333334</v>
      </c>
      <c r="G138" s="5">
        <f t="shared" si="33"/>
        <v>242.33333333333334</v>
      </c>
      <c r="H138" s="5">
        <f t="shared" si="33"/>
        <v>242.33333333333334</v>
      </c>
      <c r="I138" s="5">
        <f t="shared" si="33"/>
        <v>242.33333333333334</v>
      </c>
      <c r="J138" s="5">
        <f t="shared" si="33"/>
        <v>242.33333333333334</v>
      </c>
      <c r="K138" s="5">
        <f t="shared" si="33"/>
        <v>242.33333333333334</v>
      </c>
      <c r="L138" s="5">
        <f t="shared" si="33"/>
        <v>242.33333333333334</v>
      </c>
      <c r="M138" s="5">
        <f t="shared" si="33"/>
        <v>242.33333333333334</v>
      </c>
      <c r="N138" s="5">
        <f t="shared" si="33"/>
        <v>242.33333333333334</v>
      </c>
      <c r="O138" s="5">
        <f t="shared" si="33"/>
        <v>242.33333333333334</v>
      </c>
      <c r="P138" s="5">
        <f t="shared" si="33"/>
        <v>242.33333333333334</v>
      </c>
      <c r="Q138" s="5">
        <f t="shared" si="33"/>
        <v>242.33333333333334</v>
      </c>
      <c r="R138" s="5">
        <f t="shared" si="33"/>
        <v>242.33333333333334</v>
      </c>
      <c r="S138" s="5">
        <f t="shared" si="33"/>
        <v>242.33333333333334</v>
      </c>
      <c r="T138" s="5">
        <f t="shared" si="33"/>
        <v>242.33333333333334</v>
      </c>
      <c r="U138" s="5">
        <f t="shared" si="33"/>
        <v>242.33333333333334</v>
      </c>
      <c r="V138" s="5">
        <f t="shared" si="33"/>
        <v>242.33333333333334</v>
      </c>
      <c r="W138" s="5">
        <f t="shared" si="33"/>
        <v>242.33333333333334</v>
      </c>
      <c r="X138" s="5">
        <f t="shared" si="33"/>
        <v>242.33333333333334</v>
      </c>
      <c r="Y138" s="5">
        <f t="shared" si="33"/>
        <v>242.33333333333334</v>
      </c>
      <c r="Z138" s="5">
        <f t="shared" si="33"/>
        <v>242.33333333333334</v>
      </c>
      <c r="AA138" s="5">
        <f t="shared" si="33"/>
        <v>242.33333333333334</v>
      </c>
      <c r="AB138" s="5">
        <f t="shared" si="33"/>
        <v>242.33333333333334</v>
      </c>
      <c r="AC138" s="5">
        <f t="shared" si="33"/>
        <v>242.33333333333334</v>
      </c>
      <c r="AD138" s="5">
        <f t="shared" si="33"/>
        <v>242.33333333333334</v>
      </c>
      <c r="AE138" s="5">
        <f t="shared" si="33"/>
        <v>242.33333333333334</v>
      </c>
      <c r="AF138" s="5">
        <f t="shared" si="33"/>
        <v>242.33333333333334</v>
      </c>
      <c r="AG138" s="5">
        <f t="shared" si="33"/>
        <v>242.33333333333334</v>
      </c>
      <c r="AH138" s="5">
        <f t="shared" si="33"/>
        <v>242.33333333333334</v>
      </c>
      <c r="AI138" s="5">
        <f t="shared" si="33"/>
        <v>242.33333333333334</v>
      </c>
    </row>
    <row r="139" spans="6:35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2:35" ht="12.75">
      <c r="B140" t="s">
        <v>226</v>
      </c>
      <c r="F140" s="5">
        <f aca="true" t="shared" si="34" ref="F140:AI140">$M$34/$E$34</f>
        <v>1209</v>
      </c>
      <c r="G140" s="5">
        <f t="shared" si="34"/>
        <v>1209</v>
      </c>
      <c r="H140" s="5">
        <f t="shared" si="34"/>
        <v>1209</v>
      </c>
      <c r="I140" s="5">
        <f t="shared" si="34"/>
        <v>1209</v>
      </c>
      <c r="J140" s="5">
        <f t="shared" si="34"/>
        <v>1209</v>
      </c>
      <c r="K140" s="5">
        <f t="shared" si="34"/>
        <v>1209</v>
      </c>
      <c r="L140" s="5">
        <f t="shared" si="34"/>
        <v>1209</v>
      </c>
      <c r="M140" s="5">
        <f t="shared" si="34"/>
        <v>1209</v>
      </c>
      <c r="N140" s="5">
        <f t="shared" si="34"/>
        <v>1209</v>
      </c>
      <c r="O140" s="5">
        <f t="shared" si="34"/>
        <v>1209</v>
      </c>
      <c r="P140" s="5">
        <f t="shared" si="34"/>
        <v>1209</v>
      </c>
      <c r="Q140" s="5">
        <f t="shared" si="34"/>
        <v>1209</v>
      </c>
      <c r="R140" s="5">
        <f t="shared" si="34"/>
        <v>1209</v>
      </c>
      <c r="S140" s="5">
        <f t="shared" si="34"/>
        <v>1209</v>
      </c>
      <c r="T140" s="5">
        <f t="shared" si="34"/>
        <v>1209</v>
      </c>
      <c r="U140" s="5">
        <f t="shared" si="34"/>
        <v>1209</v>
      </c>
      <c r="V140" s="5">
        <f t="shared" si="34"/>
        <v>1209</v>
      </c>
      <c r="W140" s="5">
        <f t="shared" si="34"/>
        <v>1209</v>
      </c>
      <c r="X140" s="5">
        <f t="shared" si="34"/>
        <v>1209</v>
      </c>
      <c r="Y140" s="5">
        <f t="shared" si="34"/>
        <v>1209</v>
      </c>
      <c r="Z140" s="5">
        <f t="shared" si="34"/>
        <v>1209</v>
      </c>
      <c r="AA140" s="5">
        <f t="shared" si="34"/>
        <v>1209</v>
      </c>
      <c r="AB140" s="5">
        <f t="shared" si="34"/>
        <v>1209</v>
      </c>
      <c r="AC140" s="5">
        <f t="shared" si="34"/>
        <v>1209</v>
      </c>
      <c r="AD140" s="5">
        <f t="shared" si="34"/>
        <v>1209</v>
      </c>
      <c r="AE140" s="5">
        <f t="shared" si="34"/>
        <v>1209</v>
      </c>
      <c r="AF140" s="5">
        <f t="shared" si="34"/>
        <v>1209</v>
      </c>
      <c r="AG140" s="5">
        <f t="shared" si="34"/>
        <v>1209</v>
      </c>
      <c r="AH140" s="5">
        <f t="shared" si="34"/>
        <v>1209</v>
      </c>
      <c r="AI140" s="5">
        <f t="shared" si="34"/>
        <v>1209</v>
      </c>
    </row>
    <row r="141" spans="2:35" ht="12.75">
      <c r="B141" t="s">
        <v>227</v>
      </c>
      <c r="F141" s="5">
        <f>F140</f>
        <v>1209</v>
      </c>
      <c r="G141" s="5">
        <f aca="true" t="shared" si="35" ref="G141:AI141">F141+G140</f>
        <v>2418</v>
      </c>
      <c r="H141" s="5">
        <f t="shared" si="35"/>
        <v>3627</v>
      </c>
      <c r="I141" s="5">
        <f t="shared" si="35"/>
        <v>4836</v>
      </c>
      <c r="J141" s="5">
        <f t="shared" si="35"/>
        <v>6045</v>
      </c>
      <c r="K141" s="5">
        <f t="shared" si="35"/>
        <v>7254</v>
      </c>
      <c r="L141" s="5">
        <f t="shared" si="35"/>
        <v>8463</v>
      </c>
      <c r="M141" s="5">
        <f t="shared" si="35"/>
        <v>9672</v>
      </c>
      <c r="N141" s="5">
        <f t="shared" si="35"/>
        <v>10881</v>
      </c>
      <c r="O141" s="5">
        <f t="shared" si="35"/>
        <v>12090</v>
      </c>
      <c r="P141" s="5">
        <f t="shared" si="35"/>
        <v>13299</v>
      </c>
      <c r="Q141" s="5">
        <f t="shared" si="35"/>
        <v>14508</v>
      </c>
      <c r="R141" s="5">
        <f t="shared" si="35"/>
        <v>15717</v>
      </c>
      <c r="S141" s="5">
        <f t="shared" si="35"/>
        <v>16926</v>
      </c>
      <c r="T141" s="5">
        <f t="shared" si="35"/>
        <v>18135</v>
      </c>
      <c r="U141" s="5">
        <f t="shared" si="35"/>
        <v>19344</v>
      </c>
      <c r="V141" s="5">
        <f t="shared" si="35"/>
        <v>20553</v>
      </c>
      <c r="W141" s="5">
        <f t="shared" si="35"/>
        <v>21762</v>
      </c>
      <c r="X141" s="5">
        <f t="shared" si="35"/>
        <v>22971</v>
      </c>
      <c r="Y141" s="5">
        <f t="shared" si="35"/>
        <v>24180</v>
      </c>
      <c r="Z141" s="5">
        <f t="shared" si="35"/>
        <v>25389</v>
      </c>
      <c r="AA141" s="5">
        <f t="shared" si="35"/>
        <v>26598</v>
      </c>
      <c r="AB141" s="5">
        <f t="shared" si="35"/>
        <v>27807</v>
      </c>
      <c r="AC141" s="5">
        <f t="shared" si="35"/>
        <v>29016</v>
      </c>
      <c r="AD141" s="5">
        <f t="shared" si="35"/>
        <v>30225</v>
      </c>
      <c r="AE141" s="5">
        <f t="shared" si="35"/>
        <v>31434</v>
      </c>
      <c r="AF141" s="5">
        <f t="shared" si="35"/>
        <v>32643</v>
      </c>
      <c r="AG141" s="5">
        <f t="shared" si="35"/>
        <v>33852</v>
      </c>
      <c r="AH141" s="5">
        <f t="shared" si="35"/>
        <v>35061</v>
      </c>
      <c r="AI141" s="5">
        <f t="shared" si="35"/>
        <v>36270</v>
      </c>
    </row>
    <row r="142" spans="2:35" ht="12.75">
      <c r="B142" t="s">
        <v>228</v>
      </c>
      <c r="F142" s="5">
        <f aca="true" t="shared" si="36" ref="F142:AI142">$M$34-F141</f>
        <v>35061</v>
      </c>
      <c r="G142" s="5">
        <f t="shared" si="36"/>
        <v>33852</v>
      </c>
      <c r="H142" s="5">
        <f t="shared" si="36"/>
        <v>32643</v>
      </c>
      <c r="I142" s="5">
        <f t="shared" si="36"/>
        <v>31434</v>
      </c>
      <c r="J142" s="5">
        <f t="shared" si="36"/>
        <v>30225</v>
      </c>
      <c r="K142" s="5">
        <f t="shared" si="36"/>
        <v>29016</v>
      </c>
      <c r="L142" s="5">
        <f t="shared" si="36"/>
        <v>27807</v>
      </c>
      <c r="M142" s="5">
        <f t="shared" si="36"/>
        <v>26598</v>
      </c>
      <c r="N142" s="5">
        <f t="shared" si="36"/>
        <v>25389</v>
      </c>
      <c r="O142" s="5">
        <f t="shared" si="36"/>
        <v>24180</v>
      </c>
      <c r="P142" s="5">
        <f t="shared" si="36"/>
        <v>22971</v>
      </c>
      <c r="Q142" s="5">
        <f t="shared" si="36"/>
        <v>21762</v>
      </c>
      <c r="R142" s="5">
        <f t="shared" si="36"/>
        <v>20553</v>
      </c>
      <c r="S142" s="5">
        <f t="shared" si="36"/>
        <v>19344</v>
      </c>
      <c r="T142" s="5">
        <f t="shared" si="36"/>
        <v>18135</v>
      </c>
      <c r="U142" s="5">
        <f t="shared" si="36"/>
        <v>16926</v>
      </c>
      <c r="V142" s="5">
        <f t="shared" si="36"/>
        <v>15717</v>
      </c>
      <c r="W142" s="5">
        <f t="shared" si="36"/>
        <v>14508</v>
      </c>
      <c r="X142" s="5">
        <f t="shared" si="36"/>
        <v>13299</v>
      </c>
      <c r="Y142" s="5">
        <f t="shared" si="36"/>
        <v>12090</v>
      </c>
      <c r="Z142" s="5">
        <f t="shared" si="36"/>
        <v>10881</v>
      </c>
      <c r="AA142" s="5">
        <f t="shared" si="36"/>
        <v>9672</v>
      </c>
      <c r="AB142" s="5">
        <f t="shared" si="36"/>
        <v>8463</v>
      </c>
      <c r="AC142" s="5">
        <f t="shared" si="36"/>
        <v>7254</v>
      </c>
      <c r="AD142" s="5">
        <f t="shared" si="36"/>
        <v>6045</v>
      </c>
      <c r="AE142" s="5">
        <f t="shared" si="36"/>
        <v>4836</v>
      </c>
      <c r="AF142" s="5">
        <f t="shared" si="36"/>
        <v>3627</v>
      </c>
      <c r="AG142" s="5">
        <f t="shared" si="36"/>
        <v>2418</v>
      </c>
      <c r="AH142" s="5">
        <f t="shared" si="36"/>
        <v>1209</v>
      </c>
      <c r="AI142" s="5">
        <f t="shared" si="36"/>
        <v>0</v>
      </c>
    </row>
    <row r="143" spans="6:35" ht="12.75"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2:35" ht="12.75">
      <c r="B144" t="s">
        <v>161</v>
      </c>
      <c r="F144" s="5">
        <f aca="true" t="shared" si="37" ref="F144:AI144">+F135+F138+F136</f>
        <v>6042.333333333333</v>
      </c>
      <c r="G144" s="5">
        <f t="shared" si="37"/>
        <v>9609.333333333334</v>
      </c>
      <c r="H144" s="5">
        <f t="shared" si="37"/>
        <v>5810.333333333333</v>
      </c>
      <c r="I144" s="5">
        <f t="shared" si="37"/>
        <v>3583.133333333333</v>
      </c>
      <c r="J144" s="5">
        <f t="shared" si="37"/>
        <v>3583.133333333333</v>
      </c>
      <c r="K144" s="5">
        <f t="shared" si="37"/>
        <v>1913.6033333333332</v>
      </c>
      <c r="L144" s="5">
        <f t="shared" si="37"/>
        <v>242.33333333333334</v>
      </c>
      <c r="M144" s="5">
        <f t="shared" si="37"/>
        <v>242.33333333333334</v>
      </c>
      <c r="N144" s="5">
        <f t="shared" si="37"/>
        <v>242.33333333333334</v>
      </c>
      <c r="O144" s="5">
        <f t="shared" si="37"/>
        <v>242.33333333333334</v>
      </c>
      <c r="P144" s="5">
        <f t="shared" si="37"/>
        <v>242.33333333333334</v>
      </c>
      <c r="Q144" s="5">
        <f t="shared" si="37"/>
        <v>242.33333333333334</v>
      </c>
      <c r="R144" s="5">
        <f t="shared" si="37"/>
        <v>242.33333333333334</v>
      </c>
      <c r="S144" s="5">
        <f t="shared" si="37"/>
        <v>242.33333333333334</v>
      </c>
      <c r="T144" s="5">
        <f t="shared" si="37"/>
        <v>242.33333333333334</v>
      </c>
      <c r="U144" s="5">
        <f t="shared" si="37"/>
        <v>242.33333333333334</v>
      </c>
      <c r="V144" s="5">
        <f t="shared" si="37"/>
        <v>242.33333333333334</v>
      </c>
      <c r="W144" s="5">
        <f t="shared" si="37"/>
        <v>242.33333333333334</v>
      </c>
      <c r="X144" s="5">
        <f t="shared" si="37"/>
        <v>242.33333333333334</v>
      </c>
      <c r="Y144" s="5">
        <f t="shared" si="37"/>
        <v>242.33333333333334</v>
      </c>
      <c r="Z144" s="5">
        <f t="shared" si="37"/>
        <v>242.33333333333334</v>
      </c>
      <c r="AA144" s="5">
        <f t="shared" si="37"/>
        <v>242.33333333333334</v>
      </c>
      <c r="AB144" s="5">
        <f t="shared" si="37"/>
        <v>242.33333333333334</v>
      </c>
      <c r="AC144" s="5">
        <f t="shared" si="37"/>
        <v>242.33333333333334</v>
      </c>
      <c r="AD144" s="5">
        <f t="shared" si="37"/>
        <v>242.33333333333334</v>
      </c>
      <c r="AE144" s="5">
        <f t="shared" si="37"/>
        <v>242.33333333333334</v>
      </c>
      <c r="AF144" s="5">
        <f t="shared" si="37"/>
        <v>242.33333333333334</v>
      </c>
      <c r="AG144" s="5">
        <f t="shared" si="37"/>
        <v>242.33333333333334</v>
      </c>
      <c r="AH144" s="5">
        <f t="shared" si="37"/>
        <v>242.33333333333334</v>
      </c>
      <c r="AI144" s="5">
        <f t="shared" si="37"/>
        <v>242.33333333333334</v>
      </c>
    </row>
    <row r="145" spans="2:35" ht="12.75">
      <c r="B145" s="17" t="s">
        <v>159</v>
      </c>
      <c r="C145" s="17"/>
      <c r="D145" s="17" t="s">
        <v>162</v>
      </c>
      <c r="E145" s="17"/>
      <c r="F145" s="187">
        <f aca="true" t="shared" si="38" ref="F145:AI145">F144/F69*1000</f>
        <v>396.9979447740313</v>
      </c>
      <c r="G145" s="187">
        <f t="shared" si="38"/>
        <v>637.8021163844169</v>
      </c>
      <c r="H145" s="187">
        <f t="shared" si="38"/>
        <v>389.6261408539963</v>
      </c>
      <c r="I145" s="187">
        <f t="shared" si="38"/>
        <v>242.77865950874573</v>
      </c>
      <c r="J145" s="187">
        <f t="shared" si="38"/>
        <v>245.33422434567987</v>
      </c>
      <c r="K145" s="187">
        <f t="shared" si="38"/>
        <v>132.41672370854013</v>
      </c>
      <c r="L145" s="187">
        <f t="shared" si="38"/>
        <v>16.949191267123872</v>
      </c>
      <c r="M145" s="187">
        <f t="shared" si="38"/>
        <v>17.13342160698391</v>
      </c>
      <c r="N145" s="187">
        <f t="shared" si="38"/>
        <v>17.321700965302416</v>
      </c>
      <c r="O145" s="187">
        <f t="shared" si="38"/>
        <v>17.51416430936133</v>
      </c>
      <c r="P145" s="187">
        <f t="shared" si="38"/>
        <v>17.71095267238786</v>
      </c>
      <c r="Q145" s="187">
        <f t="shared" si="38"/>
        <v>17.912213498210452</v>
      </c>
      <c r="R145" s="187">
        <f t="shared" si="38"/>
        <v>18.118101009684136</v>
      </c>
      <c r="S145" s="187">
        <f t="shared" si="38"/>
        <v>18.328776602819996</v>
      </c>
      <c r="T145" s="187">
        <f t="shared" si="38"/>
        <v>18.54440926873553</v>
      </c>
      <c r="U145" s="187">
        <f t="shared" si="38"/>
        <v>18.765176045744283</v>
      </c>
      <c r="V145" s="187">
        <f t="shared" si="38"/>
        <v>18.991262504126745</v>
      </c>
      <c r="W145" s="187">
        <f t="shared" si="38"/>
        <v>19.222863266372194</v>
      </c>
      <c r="X145" s="187">
        <f t="shared" si="38"/>
        <v>19.460182565957037</v>
      </c>
      <c r="Y145" s="187">
        <f t="shared" si="38"/>
        <v>19.7034348480315</v>
      </c>
      <c r="Z145" s="187">
        <f t="shared" si="38"/>
        <v>19.952845415728103</v>
      </c>
      <c r="AA145" s="187">
        <f t="shared" si="38"/>
        <v>20.208651126186155</v>
      </c>
      <c r="AB145" s="187">
        <f t="shared" si="38"/>
        <v>20.47110114081195</v>
      </c>
      <c r="AC145" s="187">
        <f t="shared" si="38"/>
        <v>20.74045773477</v>
      </c>
      <c r="AD145" s="187">
        <f t="shared" si="38"/>
        <v>21.016997171233598</v>
      </c>
      <c r="AE145" s="187">
        <f t="shared" si="38"/>
        <v>21.30101064652054</v>
      </c>
      <c r="AF145" s="187">
        <f t="shared" si="38"/>
        <v>21.592805312911235</v>
      </c>
      <c r="AG145" s="187">
        <f t="shared" si="38"/>
        <v>21.892705386701664</v>
      </c>
      <c r="AH145" s="187">
        <f t="shared" si="38"/>
        <v>22.20105334989465</v>
      </c>
      <c r="AI145" s="187">
        <f t="shared" si="38"/>
        <v>22.518211254893146</v>
      </c>
    </row>
    <row r="147" spans="1:35" ht="13.5" thickBot="1">
      <c r="A147" s="125" t="s">
        <v>163</v>
      </c>
      <c r="B147" s="125"/>
      <c r="C147" s="125"/>
      <c r="D147" s="125"/>
      <c r="E147" s="125"/>
      <c r="F147" s="5">
        <f aca="true" t="shared" si="39" ref="F147:AI147">+F133-F144</f>
        <v>-3830.871140862632</v>
      </c>
      <c r="G147" s="5">
        <f t="shared" si="39"/>
        <v>-7397.871140862633</v>
      </c>
      <c r="H147" s="5">
        <f t="shared" si="39"/>
        <v>-3598.871140862632</v>
      </c>
      <c r="I147" s="5">
        <f t="shared" si="39"/>
        <v>-1371.671140862632</v>
      </c>
      <c r="J147" s="5">
        <f t="shared" si="39"/>
        <v>-1371.671140862632</v>
      </c>
      <c r="K147" s="5">
        <f t="shared" si="39"/>
        <v>297.858859137368</v>
      </c>
      <c r="L147" s="5">
        <f t="shared" si="39"/>
        <v>1969.128859137368</v>
      </c>
      <c r="M147" s="5">
        <f t="shared" si="39"/>
        <v>1969.128859137368</v>
      </c>
      <c r="N147" s="5">
        <f t="shared" si="39"/>
        <v>1969.128859137368</v>
      </c>
      <c r="O147" s="5">
        <f t="shared" si="39"/>
        <v>1969.128859137368</v>
      </c>
      <c r="P147" s="5">
        <f t="shared" si="39"/>
        <v>1969.128859137368</v>
      </c>
      <c r="Q147" s="5">
        <f t="shared" si="39"/>
        <v>1969.128859137368</v>
      </c>
      <c r="R147" s="5">
        <f t="shared" si="39"/>
        <v>1969.128859137368</v>
      </c>
      <c r="S147" s="5">
        <f t="shared" si="39"/>
        <v>1969.128859137368</v>
      </c>
      <c r="T147" s="5">
        <f t="shared" si="39"/>
        <v>1969.128859137368</v>
      </c>
      <c r="U147" s="5">
        <f t="shared" si="39"/>
        <v>1969.128859137368</v>
      </c>
      <c r="V147" s="5">
        <f t="shared" si="39"/>
        <v>1969.128859137368</v>
      </c>
      <c r="W147" s="5">
        <f t="shared" si="39"/>
        <v>1969.128859137368</v>
      </c>
      <c r="X147" s="5">
        <f t="shared" si="39"/>
        <v>1969.128859137368</v>
      </c>
      <c r="Y147" s="5">
        <f t="shared" si="39"/>
        <v>1969.128859137368</v>
      </c>
      <c r="Z147" s="5">
        <f t="shared" si="39"/>
        <v>1969.128859137368</v>
      </c>
      <c r="AA147" s="5">
        <f t="shared" si="39"/>
        <v>1969.128859137368</v>
      </c>
      <c r="AB147" s="5">
        <f t="shared" si="39"/>
        <v>1969.128859137368</v>
      </c>
      <c r="AC147" s="5">
        <f t="shared" si="39"/>
        <v>1969.128859137368</v>
      </c>
      <c r="AD147" s="5">
        <f t="shared" si="39"/>
        <v>1969.128859137368</v>
      </c>
      <c r="AE147" s="5">
        <f t="shared" si="39"/>
        <v>1969.128859137368</v>
      </c>
      <c r="AF147" s="5">
        <f t="shared" si="39"/>
        <v>1969.128859137368</v>
      </c>
      <c r="AG147" s="5">
        <f t="shared" si="39"/>
        <v>1969.128859137368</v>
      </c>
      <c r="AH147" s="5">
        <f t="shared" si="39"/>
        <v>1969.128859137368</v>
      </c>
      <c r="AI147" s="5">
        <f t="shared" si="39"/>
        <v>1969.128859137368</v>
      </c>
    </row>
    <row r="149" spans="1:35" ht="12.75">
      <c r="A149" s="2" t="s">
        <v>164</v>
      </c>
      <c r="O149" s="110" t="s">
        <v>165</v>
      </c>
      <c r="T149" s="110" t="s">
        <v>166</v>
      </c>
      <c r="Y149" s="110" t="s">
        <v>104</v>
      </c>
      <c r="AD149" s="225" t="s">
        <v>239</v>
      </c>
      <c r="AI149" s="225" t="s">
        <v>240</v>
      </c>
    </row>
    <row r="150" spans="2:35" ht="12.75">
      <c r="B150" s="2" t="s">
        <v>167</v>
      </c>
      <c r="F150" s="5">
        <f>+S15*4</f>
        <v>1178.8944640707014</v>
      </c>
      <c r="G150" s="5">
        <f aca="true" t="shared" si="40" ref="G150:O150">+F150</f>
        <v>1178.8944640707014</v>
      </c>
      <c r="H150" s="5">
        <f t="shared" si="40"/>
        <v>1178.8944640707014</v>
      </c>
      <c r="I150" s="5">
        <f t="shared" si="40"/>
        <v>1178.8944640707014</v>
      </c>
      <c r="J150" s="5">
        <f t="shared" si="40"/>
        <v>1178.8944640707014</v>
      </c>
      <c r="K150" s="5">
        <f t="shared" si="40"/>
        <v>1178.8944640707014</v>
      </c>
      <c r="L150" s="5">
        <f t="shared" si="40"/>
        <v>1178.8944640707014</v>
      </c>
      <c r="M150" s="5">
        <f t="shared" si="40"/>
        <v>1178.8944640707014</v>
      </c>
      <c r="N150" s="5">
        <f t="shared" si="40"/>
        <v>1178.8944640707014</v>
      </c>
      <c r="O150" s="98">
        <f t="shared" si="40"/>
        <v>1178.8944640707014</v>
      </c>
      <c r="P150" s="5">
        <f>+IF(I231=0,0,O150)</f>
        <v>1178.8944640707014</v>
      </c>
      <c r="Q150" s="5">
        <f>+P150</f>
        <v>1178.8944640707014</v>
      </c>
      <c r="R150" s="5">
        <f>+Q150</f>
        <v>1178.8944640707014</v>
      </c>
      <c r="S150" s="5">
        <f>+R150</f>
        <v>1178.8944640707014</v>
      </c>
      <c r="T150" s="98">
        <f>+S150</f>
        <v>1178.8944640707014</v>
      </c>
      <c r="U150" s="5">
        <f>+IF(N191=0,0,T150)</f>
        <v>1178.8944640707014</v>
      </c>
      <c r="V150" s="5">
        <f>+U150</f>
        <v>1178.8944640707014</v>
      </c>
      <c r="W150" s="5">
        <f>+V150</f>
        <v>1178.8944640707014</v>
      </c>
      <c r="X150" s="5">
        <f>+W150</f>
        <v>1178.8944640707014</v>
      </c>
      <c r="Y150" s="98">
        <f>+X150</f>
        <v>1178.8944640707014</v>
      </c>
      <c r="Z150" s="5">
        <v>0</v>
      </c>
      <c r="AA150" s="5">
        <f aca="true" t="shared" si="41" ref="AA150:AI150">+Z150</f>
        <v>0</v>
      </c>
      <c r="AB150" s="5">
        <f t="shared" si="41"/>
        <v>0</v>
      </c>
      <c r="AC150" s="5">
        <f t="shared" si="41"/>
        <v>0</v>
      </c>
      <c r="AD150" s="98">
        <f t="shared" si="41"/>
        <v>0</v>
      </c>
      <c r="AE150" s="5">
        <f t="shared" si="41"/>
        <v>0</v>
      </c>
      <c r="AF150" s="5">
        <f t="shared" si="41"/>
        <v>0</v>
      </c>
      <c r="AG150" s="5">
        <f t="shared" si="41"/>
        <v>0</v>
      </c>
      <c r="AH150" s="5">
        <f t="shared" si="41"/>
        <v>0</v>
      </c>
      <c r="AI150" s="98">
        <f t="shared" si="41"/>
        <v>0</v>
      </c>
    </row>
    <row r="151" spans="2:35" ht="12.75">
      <c r="B151" t="s">
        <v>168</v>
      </c>
      <c r="F151" s="5">
        <f>+J194</f>
        <v>609.9597636161017</v>
      </c>
      <c r="G151" s="5">
        <f>+J198</f>
        <v>588.439817244194</v>
      </c>
      <c r="H151" s="5">
        <f>+J202</f>
        <v>566.105879228817</v>
      </c>
      <c r="I151" s="5">
        <f>+J206</f>
        <v>542.9271603484648</v>
      </c>
      <c r="J151" s="5">
        <f>+J210</f>
        <v>518.8717067797975</v>
      </c>
      <c r="K151" s="5">
        <f>+J214</f>
        <v>493.9063560465944</v>
      </c>
      <c r="L151" s="5">
        <f>+J218</f>
        <v>467.9966913024775</v>
      </c>
      <c r="M151" s="5">
        <f>+J222</f>
        <v>441.10699388437865</v>
      </c>
      <c r="N151" s="5">
        <f>+J226</f>
        <v>413.2001940713445</v>
      </c>
      <c r="O151" s="5">
        <f>+J230</f>
        <v>384.23781998079096</v>
      </c>
      <c r="P151" s="5">
        <f>+J234</f>
        <v>354.1799445317619</v>
      </c>
      <c r="Q151" s="5">
        <f>+J238</f>
        <v>322.98513040207274</v>
      </c>
      <c r="R151" s="5">
        <f>+J242</f>
        <v>290.6103729034589</v>
      </c>
      <c r="S151" s="5">
        <f>+J246</f>
        <v>257.0110406959778</v>
      </c>
      <c r="T151" s="5">
        <f>+J250</f>
        <v>222.14081425993385</v>
      </c>
      <c r="U151" s="5">
        <f>O194</f>
        <v>185.95162204050501</v>
      </c>
      <c r="V151" s="5">
        <f>O198</f>
        <v>148.39357417704093</v>
      </c>
      <c r="W151" s="5">
        <f>O202</f>
        <v>109.41489372567274</v>
      </c>
      <c r="X151" s="5">
        <f>O206</f>
        <v>68.96184528041891</v>
      </c>
      <c r="Y151" s="5">
        <f>O210</f>
        <v>26.978660894385843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</row>
    <row r="152" spans="2:35" ht="12.75">
      <c r="B152" t="s">
        <v>169</v>
      </c>
      <c r="F152" s="5">
        <f aca="true" t="shared" si="42" ref="F152:AI152">+F150-F151</f>
        <v>568.9347004545997</v>
      </c>
      <c r="G152" s="5">
        <f t="shared" si="42"/>
        <v>590.4546468265073</v>
      </c>
      <c r="H152" s="5">
        <f t="shared" si="42"/>
        <v>612.7885848418844</v>
      </c>
      <c r="I152" s="5">
        <f t="shared" si="42"/>
        <v>635.9673037222366</v>
      </c>
      <c r="J152" s="5">
        <f t="shared" si="42"/>
        <v>660.0227572909039</v>
      </c>
      <c r="K152" s="5">
        <f t="shared" si="42"/>
        <v>684.988108024107</v>
      </c>
      <c r="L152" s="5">
        <f t="shared" si="42"/>
        <v>710.8977727682238</v>
      </c>
      <c r="M152" s="5">
        <f t="shared" si="42"/>
        <v>737.7874701863227</v>
      </c>
      <c r="N152" s="5">
        <f t="shared" si="42"/>
        <v>765.6942699993568</v>
      </c>
      <c r="O152" s="5">
        <f t="shared" si="42"/>
        <v>794.6566440899104</v>
      </c>
      <c r="P152" s="5">
        <f t="shared" si="42"/>
        <v>824.7145195389394</v>
      </c>
      <c r="Q152" s="5">
        <f t="shared" si="42"/>
        <v>855.9093336686286</v>
      </c>
      <c r="R152" s="5">
        <f t="shared" si="42"/>
        <v>888.2840911672424</v>
      </c>
      <c r="S152" s="5">
        <f t="shared" si="42"/>
        <v>921.8834233747236</v>
      </c>
      <c r="T152" s="5">
        <f t="shared" si="42"/>
        <v>956.7536498107675</v>
      </c>
      <c r="U152" s="5">
        <f t="shared" si="42"/>
        <v>992.9428420301963</v>
      </c>
      <c r="V152" s="5">
        <f t="shared" si="42"/>
        <v>1030.5008898936603</v>
      </c>
      <c r="W152" s="5">
        <f t="shared" si="42"/>
        <v>1069.4795703450286</v>
      </c>
      <c r="X152" s="5">
        <f t="shared" si="42"/>
        <v>1109.9326187902825</v>
      </c>
      <c r="Y152" s="5">
        <f t="shared" si="42"/>
        <v>1151.9158031763154</v>
      </c>
      <c r="Z152" s="5">
        <f t="shared" si="42"/>
        <v>0</v>
      </c>
      <c r="AA152" s="5">
        <f t="shared" si="42"/>
        <v>0</v>
      </c>
      <c r="AB152" s="5">
        <f t="shared" si="42"/>
        <v>0</v>
      </c>
      <c r="AC152" s="5">
        <f t="shared" si="42"/>
        <v>0</v>
      </c>
      <c r="AD152" s="5">
        <f t="shared" si="42"/>
        <v>0</v>
      </c>
      <c r="AE152" s="5">
        <f t="shared" si="42"/>
        <v>0</v>
      </c>
      <c r="AF152" s="5">
        <f t="shared" si="42"/>
        <v>0</v>
      </c>
      <c r="AG152" s="5">
        <f t="shared" si="42"/>
        <v>0</v>
      </c>
      <c r="AH152" s="5">
        <f t="shared" si="42"/>
        <v>0</v>
      </c>
      <c r="AI152" s="5">
        <f t="shared" si="42"/>
        <v>0</v>
      </c>
    </row>
    <row r="154" spans="1:35" ht="12.75">
      <c r="A154" t="s">
        <v>170</v>
      </c>
      <c r="F154" s="4">
        <f aca="true" t="shared" si="43" ref="F154:AI154">+F147-F151</f>
        <v>-4440.830904478734</v>
      </c>
      <c r="G154" s="4">
        <f t="shared" si="43"/>
        <v>-7986.3109581068275</v>
      </c>
      <c r="H154" s="4">
        <f t="shared" si="43"/>
        <v>-4164.977020091449</v>
      </c>
      <c r="I154" s="4">
        <f t="shared" si="43"/>
        <v>-1914.598301211097</v>
      </c>
      <c r="J154" s="4">
        <f t="shared" si="43"/>
        <v>-1890.5428476424295</v>
      </c>
      <c r="K154" s="4">
        <f t="shared" si="43"/>
        <v>-196.04749690922642</v>
      </c>
      <c r="L154" s="4">
        <f t="shared" si="43"/>
        <v>1501.1321678348904</v>
      </c>
      <c r="M154" s="4">
        <f t="shared" si="43"/>
        <v>1528.0218652529893</v>
      </c>
      <c r="N154" s="4">
        <f t="shared" si="43"/>
        <v>1555.9286650660233</v>
      </c>
      <c r="O154" s="4">
        <f t="shared" si="43"/>
        <v>1584.8910391565769</v>
      </c>
      <c r="P154" s="4">
        <f t="shared" si="43"/>
        <v>1614.948914605606</v>
      </c>
      <c r="Q154" s="4">
        <f t="shared" si="43"/>
        <v>1646.143728735295</v>
      </c>
      <c r="R154" s="4">
        <f t="shared" si="43"/>
        <v>1678.518486233909</v>
      </c>
      <c r="S154" s="4">
        <f t="shared" si="43"/>
        <v>1712.1178184413902</v>
      </c>
      <c r="T154" s="4">
        <f t="shared" si="43"/>
        <v>1746.988044877434</v>
      </c>
      <c r="U154" s="4">
        <f t="shared" si="43"/>
        <v>1783.1772370968629</v>
      </c>
      <c r="V154" s="4">
        <f t="shared" si="43"/>
        <v>1820.7352849603271</v>
      </c>
      <c r="W154" s="4">
        <f t="shared" si="43"/>
        <v>1859.7139654116952</v>
      </c>
      <c r="X154" s="4">
        <f t="shared" si="43"/>
        <v>1900.167013856949</v>
      </c>
      <c r="Y154" s="4">
        <f t="shared" si="43"/>
        <v>1942.150198242982</v>
      </c>
      <c r="Z154" s="4">
        <f t="shared" si="43"/>
        <v>1969.128859137368</v>
      </c>
      <c r="AA154" s="4">
        <f t="shared" si="43"/>
        <v>1969.128859137368</v>
      </c>
      <c r="AB154" s="4">
        <f t="shared" si="43"/>
        <v>1969.128859137368</v>
      </c>
      <c r="AC154" s="4">
        <f t="shared" si="43"/>
        <v>1969.128859137368</v>
      </c>
      <c r="AD154" s="4">
        <f t="shared" si="43"/>
        <v>1969.128859137368</v>
      </c>
      <c r="AE154" s="4">
        <f t="shared" si="43"/>
        <v>1969.128859137368</v>
      </c>
      <c r="AF154" s="4">
        <f t="shared" si="43"/>
        <v>1969.128859137368</v>
      </c>
      <c r="AG154" s="4">
        <f t="shared" si="43"/>
        <v>1969.128859137368</v>
      </c>
      <c r="AH154" s="4">
        <f t="shared" si="43"/>
        <v>1969.128859137368</v>
      </c>
      <c r="AI154" s="4">
        <f t="shared" si="43"/>
        <v>1969.128859137368</v>
      </c>
    </row>
    <row r="155" spans="18:19" ht="12.75">
      <c r="R155" s="5"/>
      <c r="S155" s="5"/>
    </row>
    <row r="156" spans="1:16" ht="12.75">
      <c r="A156" t="s">
        <v>171</v>
      </c>
      <c r="C156" s="17"/>
      <c r="D156" s="17"/>
      <c r="E156" s="17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35" ht="12.75">
      <c r="B157" t="s">
        <v>233</v>
      </c>
      <c r="D157" s="165">
        <v>0.389</v>
      </c>
      <c r="F157" s="4">
        <f aca="true" t="shared" si="44" ref="F157:AI157">+$D$157*F154</f>
        <v>-1727.4832218422275</v>
      </c>
      <c r="G157" s="4">
        <f t="shared" si="44"/>
        <v>-3106.674962703556</v>
      </c>
      <c r="H157" s="4">
        <f t="shared" si="44"/>
        <v>-1620.1760608155737</v>
      </c>
      <c r="I157" s="4">
        <f t="shared" si="44"/>
        <v>-744.7787391711167</v>
      </c>
      <c r="J157" s="4">
        <f t="shared" si="44"/>
        <v>-735.4211677329051</v>
      </c>
      <c r="K157" s="4">
        <f t="shared" si="44"/>
        <v>-76.26247629768908</v>
      </c>
      <c r="L157" s="5">
        <f t="shared" si="44"/>
        <v>583.9404132877723</v>
      </c>
      <c r="M157" s="5">
        <f t="shared" si="44"/>
        <v>594.4005055834128</v>
      </c>
      <c r="N157" s="5">
        <f t="shared" si="44"/>
        <v>605.256250710683</v>
      </c>
      <c r="O157" s="5">
        <f t="shared" si="44"/>
        <v>616.5226142319084</v>
      </c>
      <c r="P157" s="5">
        <f t="shared" si="44"/>
        <v>628.2151277815807</v>
      </c>
      <c r="Q157" s="5">
        <f t="shared" si="44"/>
        <v>640.3499104780299</v>
      </c>
      <c r="R157" s="5">
        <f t="shared" si="44"/>
        <v>652.9436911449907</v>
      </c>
      <c r="S157" s="5">
        <f t="shared" si="44"/>
        <v>666.0138313737008</v>
      </c>
      <c r="T157" s="5">
        <f t="shared" si="44"/>
        <v>679.5783494573219</v>
      </c>
      <c r="U157" s="5">
        <f t="shared" si="44"/>
        <v>693.6559452306797</v>
      </c>
      <c r="V157" s="5">
        <f t="shared" si="44"/>
        <v>708.2660258495673</v>
      </c>
      <c r="W157" s="5">
        <f t="shared" si="44"/>
        <v>723.4287325451495</v>
      </c>
      <c r="X157" s="5">
        <f t="shared" si="44"/>
        <v>739.1649683903532</v>
      </c>
      <c r="Y157" s="5">
        <f t="shared" si="44"/>
        <v>755.4964271165201</v>
      </c>
      <c r="Z157" s="5">
        <f t="shared" si="44"/>
        <v>765.9911262044361</v>
      </c>
      <c r="AA157" s="5">
        <f t="shared" si="44"/>
        <v>765.9911262044361</v>
      </c>
      <c r="AB157" s="5">
        <f t="shared" si="44"/>
        <v>765.9911262044361</v>
      </c>
      <c r="AC157" s="5">
        <f t="shared" si="44"/>
        <v>765.9911262044361</v>
      </c>
      <c r="AD157" s="5">
        <f t="shared" si="44"/>
        <v>765.9911262044361</v>
      </c>
      <c r="AE157" s="5">
        <f t="shared" si="44"/>
        <v>765.9911262044361</v>
      </c>
      <c r="AF157" s="5">
        <f t="shared" si="44"/>
        <v>765.9911262044361</v>
      </c>
      <c r="AG157" s="5">
        <f t="shared" si="44"/>
        <v>765.9911262044361</v>
      </c>
      <c r="AH157" s="5">
        <f t="shared" si="44"/>
        <v>765.9911262044361</v>
      </c>
      <c r="AI157" s="5">
        <f t="shared" si="44"/>
        <v>765.9911262044361</v>
      </c>
    </row>
    <row r="158" spans="2:35" ht="12.75">
      <c r="B158" t="s">
        <v>172</v>
      </c>
      <c r="D158" s="165">
        <v>0</v>
      </c>
      <c r="F158" s="4">
        <f aca="true" t="shared" si="45" ref="F158:AI158">(F94-F93)*$D$158</f>
        <v>0</v>
      </c>
      <c r="G158" s="4">
        <f t="shared" si="45"/>
        <v>0</v>
      </c>
      <c r="H158" s="4">
        <f t="shared" si="45"/>
        <v>0</v>
      </c>
      <c r="I158" s="4">
        <f t="shared" si="45"/>
        <v>0</v>
      </c>
      <c r="J158" s="4">
        <f t="shared" si="45"/>
        <v>0</v>
      </c>
      <c r="K158" s="4">
        <f t="shared" si="45"/>
        <v>0</v>
      </c>
      <c r="L158" s="4">
        <f t="shared" si="45"/>
        <v>0</v>
      </c>
      <c r="M158" s="4">
        <f t="shared" si="45"/>
        <v>0</v>
      </c>
      <c r="N158" s="4">
        <f t="shared" si="45"/>
        <v>0</v>
      </c>
      <c r="O158" s="4">
        <f t="shared" si="45"/>
        <v>0</v>
      </c>
      <c r="P158" s="4">
        <f t="shared" si="45"/>
        <v>0</v>
      </c>
      <c r="Q158" s="4">
        <f t="shared" si="45"/>
        <v>0</v>
      </c>
      <c r="R158" s="4">
        <f t="shared" si="45"/>
        <v>0</v>
      </c>
      <c r="S158" s="4">
        <f t="shared" si="45"/>
        <v>0</v>
      </c>
      <c r="T158" s="4">
        <f t="shared" si="45"/>
        <v>0</v>
      </c>
      <c r="U158" s="4">
        <f t="shared" si="45"/>
        <v>0</v>
      </c>
      <c r="V158" s="4">
        <f t="shared" si="45"/>
        <v>0</v>
      </c>
      <c r="W158" s="4">
        <f t="shared" si="45"/>
        <v>0</v>
      </c>
      <c r="X158" s="4">
        <f t="shared" si="45"/>
        <v>0</v>
      </c>
      <c r="Y158" s="4">
        <f t="shared" si="45"/>
        <v>0</v>
      </c>
      <c r="Z158" s="4">
        <f t="shared" si="45"/>
        <v>0</v>
      </c>
      <c r="AA158" s="4">
        <f t="shared" si="45"/>
        <v>0</v>
      </c>
      <c r="AB158" s="4">
        <f t="shared" si="45"/>
        <v>0</v>
      </c>
      <c r="AC158" s="4">
        <f t="shared" si="45"/>
        <v>0</v>
      </c>
      <c r="AD158" s="4">
        <f t="shared" si="45"/>
        <v>0</v>
      </c>
      <c r="AE158" s="4">
        <f t="shared" si="45"/>
        <v>0</v>
      </c>
      <c r="AF158" s="4">
        <f t="shared" si="45"/>
        <v>0</v>
      </c>
      <c r="AG158" s="4">
        <f t="shared" si="45"/>
        <v>0</v>
      </c>
      <c r="AH158" s="4">
        <f t="shared" si="45"/>
        <v>0</v>
      </c>
      <c r="AI158" s="4">
        <f t="shared" si="45"/>
        <v>0</v>
      </c>
    </row>
    <row r="159" spans="4:35" ht="12.75">
      <c r="D159" s="16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4:35" ht="12.75">
      <c r="D160" s="16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2:35" ht="12.75">
      <c r="B161" s="249" t="s">
        <v>277</v>
      </c>
      <c r="C161" s="249"/>
      <c r="D161" s="254">
        <v>0.1</v>
      </c>
      <c r="E161" s="249"/>
      <c r="F161" s="255">
        <f>-D161*M12</f>
        <v>-2900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245" ht="12.75">
      <c r="A162" t="s">
        <v>173</v>
      </c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</row>
    <row r="163" spans="2:35" ht="12.75">
      <c r="B163" t="s">
        <v>174</v>
      </c>
      <c r="E163" s="4"/>
      <c r="F163" s="5">
        <f aca="true" t="shared" si="46" ref="F163:AI163">+F133-F150</f>
        <v>1032.5677283999999</v>
      </c>
      <c r="G163" s="5">
        <f t="shared" si="46"/>
        <v>1032.5677283999999</v>
      </c>
      <c r="H163" s="5">
        <f t="shared" si="46"/>
        <v>1032.5677283999999</v>
      </c>
      <c r="I163" s="5">
        <f t="shared" si="46"/>
        <v>1032.5677283999999</v>
      </c>
      <c r="J163" s="5">
        <f t="shared" si="46"/>
        <v>1032.5677283999999</v>
      </c>
      <c r="K163" s="5">
        <f t="shared" si="46"/>
        <v>1032.5677283999999</v>
      </c>
      <c r="L163" s="5">
        <f t="shared" si="46"/>
        <v>1032.5677283999999</v>
      </c>
      <c r="M163" s="5">
        <f t="shared" si="46"/>
        <v>1032.5677283999999</v>
      </c>
      <c r="N163" s="5">
        <f t="shared" si="46"/>
        <v>1032.5677283999999</v>
      </c>
      <c r="O163" s="5">
        <f t="shared" si="46"/>
        <v>1032.5677283999999</v>
      </c>
      <c r="P163" s="5">
        <f t="shared" si="46"/>
        <v>1032.5677283999999</v>
      </c>
      <c r="Q163" s="5">
        <f t="shared" si="46"/>
        <v>1032.5677283999999</v>
      </c>
      <c r="R163" s="5">
        <f t="shared" si="46"/>
        <v>1032.5677283999999</v>
      </c>
      <c r="S163" s="5">
        <f t="shared" si="46"/>
        <v>1032.5677283999999</v>
      </c>
      <c r="T163" s="5">
        <f t="shared" si="46"/>
        <v>1032.5677283999999</v>
      </c>
      <c r="U163" s="5">
        <f t="shared" si="46"/>
        <v>1032.5677283999999</v>
      </c>
      <c r="V163" s="5">
        <f t="shared" si="46"/>
        <v>1032.5677283999999</v>
      </c>
      <c r="W163" s="5">
        <f t="shared" si="46"/>
        <v>1032.5677283999999</v>
      </c>
      <c r="X163" s="5">
        <f t="shared" si="46"/>
        <v>1032.5677283999999</v>
      </c>
      <c r="Y163" s="5">
        <f t="shared" si="46"/>
        <v>1032.5677283999999</v>
      </c>
      <c r="Z163" s="5">
        <f t="shared" si="46"/>
        <v>2211.462192470701</v>
      </c>
      <c r="AA163" s="5">
        <f t="shared" si="46"/>
        <v>2211.462192470701</v>
      </c>
      <c r="AB163" s="5">
        <f t="shared" si="46"/>
        <v>2211.462192470701</v>
      </c>
      <c r="AC163" s="5">
        <f t="shared" si="46"/>
        <v>2211.462192470701</v>
      </c>
      <c r="AD163" s="5">
        <f t="shared" si="46"/>
        <v>2211.462192470701</v>
      </c>
      <c r="AE163" s="5">
        <f t="shared" si="46"/>
        <v>2211.462192470701</v>
      </c>
      <c r="AF163" s="5">
        <f t="shared" si="46"/>
        <v>2211.462192470701</v>
      </c>
      <c r="AG163" s="5">
        <f t="shared" si="46"/>
        <v>2211.462192470701</v>
      </c>
      <c r="AH163" s="5">
        <f t="shared" si="46"/>
        <v>2211.462192470701</v>
      </c>
      <c r="AI163" s="5">
        <f t="shared" si="46"/>
        <v>2211.462192470701</v>
      </c>
    </row>
    <row r="164" ht="12.75">
      <c r="E164" s="221" t="s">
        <v>82</v>
      </c>
    </row>
    <row r="165" spans="2:35" ht="12.75">
      <c r="B165" t="s">
        <v>175</v>
      </c>
      <c r="E165" s="4">
        <f>NPV($E$36,F165:AI165)</f>
        <v>15410.000053225416</v>
      </c>
      <c r="F165" s="5">
        <f aca="true" t="shared" si="47" ref="F165:AI165">+F163</f>
        <v>1032.5677283999999</v>
      </c>
      <c r="G165" s="5">
        <f t="shared" si="47"/>
        <v>1032.5677283999999</v>
      </c>
      <c r="H165" s="5">
        <f t="shared" si="47"/>
        <v>1032.5677283999999</v>
      </c>
      <c r="I165" s="5">
        <f t="shared" si="47"/>
        <v>1032.5677283999999</v>
      </c>
      <c r="J165" s="5">
        <f t="shared" si="47"/>
        <v>1032.5677283999999</v>
      </c>
      <c r="K165" s="5">
        <f t="shared" si="47"/>
        <v>1032.5677283999999</v>
      </c>
      <c r="L165" s="5">
        <f t="shared" si="47"/>
        <v>1032.5677283999999</v>
      </c>
      <c r="M165" s="5">
        <f t="shared" si="47"/>
        <v>1032.5677283999999</v>
      </c>
      <c r="N165" s="5">
        <f t="shared" si="47"/>
        <v>1032.5677283999999</v>
      </c>
      <c r="O165" s="5">
        <f t="shared" si="47"/>
        <v>1032.5677283999999</v>
      </c>
      <c r="P165" s="5">
        <f t="shared" si="47"/>
        <v>1032.5677283999999</v>
      </c>
      <c r="Q165" s="5">
        <f t="shared" si="47"/>
        <v>1032.5677283999999</v>
      </c>
      <c r="R165" s="5">
        <f t="shared" si="47"/>
        <v>1032.5677283999999</v>
      </c>
      <c r="S165" s="5">
        <f t="shared" si="47"/>
        <v>1032.5677283999999</v>
      </c>
      <c r="T165" s="5">
        <f t="shared" si="47"/>
        <v>1032.5677283999999</v>
      </c>
      <c r="U165" s="5">
        <f t="shared" si="47"/>
        <v>1032.5677283999999</v>
      </c>
      <c r="V165" s="5">
        <f t="shared" si="47"/>
        <v>1032.5677283999999</v>
      </c>
      <c r="W165" s="5">
        <f t="shared" si="47"/>
        <v>1032.5677283999999</v>
      </c>
      <c r="X165" s="5">
        <f t="shared" si="47"/>
        <v>1032.5677283999999</v>
      </c>
      <c r="Y165" s="5">
        <f t="shared" si="47"/>
        <v>1032.5677283999999</v>
      </c>
      <c r="Z165" s="5">
        <f t="shared" si="47"/>
        <v>2211.462192470701</v>
      </c>
      <c r="AA165" s="5">
        <f t="shared" si="47"/>
        <v>2211.462192470701</v>
      </c>
      <c r="AB165" s="5">
        <f t="shared" si="47"/>
        <v>2211.462192470701</v>
      </c>
      <c r="AC165" s="5">
        <f t="shared" si="47"/>
        <v>2211.462192470701</v>
      </c>
      <c r="AD165" s="5">
        <f t="shared" si="47"/>
        <v>2211.462192470701</v>
      </c>
      <c r="AE165" s="5">
        <f t="shared" si="47"/>
        <v>2211.462192470701</v>
      </c>
      <c r="AF165" s="5">
        <f t="shared" si="47"/>
        <v>2211.462192470701</v>
      </c>
      <c r="AG165" s="5">
        <f t="shared" si="47"/>
        <v>2211.462192470701</v>
      </c>
      <c r="AH165" s="5">
        <f t="shared" si="47"/>
        <v>2211.462192470701</v>
      </c>
      <c r="AI165" s="5">
        <f t="shared" si="47"/>
        <v>2211.462192470701</v>
      </c>
    </row>
    <row r="166" spans="5:35" ht="12.75">
      <c r="E166" s="245" t="s">
        <v>82</v>
      </c>
      <c r="F166" s="5"/>
      <c r="G166" s="5"/>
      <c r="H166" s="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2:35" ht="13.5" thickBot="1">
      <c r="B167" t="s">
        <v>176</v>
      </c>
      <c r="E167" s="4">
        <f>NPV($E$36,F167:AI167)</f>
        <v>4176.769879915369</v>
      </c>
      <c r="F167" s="4">
        <f>-(F157+F158+F161)</f>
        <v>4627.483221842227</v>
      </c>
      <c r="G167" s="4">
        <f aca="true" t="shared" si="48" ref="G167:AI167">-(G157+G158)</f>
        <v>3106.674962703556</v>
      </c>
      <c r="H167" s="4">
        <f t="shared" si="48"/>
        <v>1620.1760608155737</v>
      </c>
      <c r="I167" s="4">
        <f t="shared" si="48"/>
        <v>744.7787391711167</v>
      </c>
      <c r="J167" s="4">
        <f t="shared" si="48"/>
        <v>735.4211677329051</v>
      </c>
      <c r="K167" s="4">
        <f t="shared" si="48"/>
        <v>76.26247629768908</v>
      </c>
      <c r="L167" s="4">
        <f t="shared" si="48"/>
        <v>-583.9404132877723</v>
      </c>
      <c r="M167" s="4">
        <f t="shared" si="48"/>
        <v>-594.4005055834128</v>
      </c>
      <c r="N167" s="4">
        <f t="shared" si="48"/>
        <v>-605.256250710683</v>
      </c>
      <c r="O167" s="4">
        <f t="shared" si="48"/>
        <v>-616.5226142319084</v>
      </c>
      <c r="P167" s="4">
        <f t="shared" si="48"/>
        <v>-628.2151277815807</v>
      </c>
      <c r="Q167" s="4">
        <f t="shared" si="48"/>
        <v>-640.3499104780299</v>
      </c>
      <c r="R167" s="4">
        <f t="shared" si="48"/>
        <v>-652.9436911449907</v>
      </c>
      <c r="S167" s="4">
        <f t="shared" si="48"/>
        <v>-666.0138313737008</v>
      </c>
      <c r="T167" s="4">
        <f t="shared" si="48"/>
        <v>-679.5783494573219</v>
      </c>
      <c r="U167" s="4">
        <f t="shared" si="48"/>
        <v>-693.6559452306797</v>
      </c>
      <c r="V167" s="4">
        <f t="shared" si="48"/>
        <v>-708.2660258495673</v>
      </c>
      <c r="W167" s="4">
        <f t="shared" si="48"/>
        <v>-723.4287325451495</v>
      </c>
      <c r="X167" s="4">
        <f t="shared" si="48"/>
        <v>-739.1649683903532</v>
      </c>
      <c r="Y167" s="4">
        <f t="shared" si="48"/>
        <v>-755.4964271165201</v>
      </c>
      <c r="Z167" s="4">
        <f t="shared" si="48"/>
        <v>-765.9911262044361</v>
      </c>
      <c r="AA167" s="4">
        <f t="shared" si="48"/>
        <v>-765.9911262044361</v>
      </c>
      <c r="AB167" s="4">
        <f t="shared" si="48"/>
        <v>-765.9911262044361</v>
      </c>
      <c r="AC167" s="4">
        <f t="shared" si="48"/>
        <v>-765.9911262044361</v>
      </c>
      <c r="AD167" s="4">
        <f t="shared" si="48"/>
        <v>-765.9911262044361</v>
      </c>
      <c r="AE167" s="4">
        <f t="shared" si="48"/>
        <v>-765.9911262044361</v>
      </c>
      <c r="AF167" s="4">
        <f t="shared" si="48"/>
        <v>-765.9911262044361</v>
      </c>
      <c r="AG167" s="4">
        <f t="shared" si="48"/>
        <v>-765.9911262044361</v>
      </c>
      <c r="AH167" s="4">
        <f t="shared" si="48"/>
        <v>-765.9911262044361</v>
      </c>
      <c r="AI167" s="4">
        <f t="shared" si="48"/>
        <v>-765.9911262044361</v>
      </c>
    </row>
    <row r="168" spans="2:35" ht="12.75">
      <c r="B168" t="s">
        <v>177</v>
      </c>
      <c r="D168" s="105"/>
      <c r="E168" s="166">
        <f>-R17</f>
        <v>-19705.491</v>
      </c>
      <c r="F168" s="4">
        <f aca="true" t="shared" si="49" ref="F168:AI168">+F165+F167</f>
        <v>5660.0509502422265</v>
      </c>
      <c r="G168" s="4">
        <f t="shared" si="49"/>
        <v>4139.242691103556</v>
      </c>
      <c r="H168" s="4">
        <f t="shared" si="49"/>
        <v>2652.7437892155735</v>
      </c>
      <c r="I168" s="4">
        <f t="shared" si="49"/>
        <v>1777.3464675711166</v>
      </c>
      <c r="J168" s="4">
        <f t="shared" si="49"/>
        <v>1767.988896132905</v>
      </c>
      <c r="K168" s="4">
        <f t="shared" si="49"/>
        <v>1108.830204697689</v>
      </c>
      <c r="L168" s="4">
        <f t="shared" si="49"/>
        <v>448.6273151122275</v>
      </c>
      <c r="M168" s="4">
        <f t="shared" si="49"/>
        <v>438.167222816587</v>
      </c>
      <c r="N168" s="4">
        <f t="shared" si="49"/>
        <v>427.3114776893168</v>
      </c>
      <c r="O168" s="4">
        <f t="shared" si="49"/>
        <v>416.04511416809146</v>
      </c>
      <c r="P168" s="4">
        <f t="shared" si="49"/>
        <v>404.35260061841916</v>
      </c>
      <c r="Q168" s="4">
        <f t="shared" si="49"/>
        <v>392.21781792197</v>
      </c>
      <c r="R168" s="4">
        <f t="shared" si="49"/>
        <v>379.62403725500917</v>
      </c>
      <c r="S168" s="4">
        <f t="shared" si="49"/>
        <v>366.55389702629907</v>
      </c>
      <c r="T168" s="4">
        <f t="shared" si="49"/>
        <v>352.98937894267794</v>
      </c>
      <c r="U168" s="4">
        <f t="shared" si="49"/>
        <v>338.9117831693202</v>
      </c>
      <c r="V168" s="4">
        <f t="shared" si="49"/>
        <v>324.30170255043254</v>
      </c>
      <c r="W168" s="4">
        <f t="shared" si="49"/>
        <v>309.13899585485035</v>
      </c>
      <c r="X168" s="4">
        <f t="shared" si="49"/>
        <v>293.4027600096466</v>
      </c>
      <c r="Y168" s="4">
        <f t="shared" si="49"/>
        <v>277.0713012834798</v>
      </c>
      <c r="Z168" s="4">
        <f t="shared" si="49"/>
        <v>1445.471066266265</v>
      </c>
      <c r="AA168" s="4">
        <f t="shared" si="49"/>
        <v>1445.471066266265</v>
      </c>
      <c r="AB168" s="4">
        <f t="shared" si="49"/>
        <v>1445.471066266265</v>
      </c>
      <c r="AC168" s="4">
        <f t="shared" si="49"/>
        <v>1445.471066266265</v>
      </c>
      <c r="AD168" s="4">
        <f t="shared" si="49"/>
        <v>1445.471066266265</v>
      </c>
      <c r="AE168" s="4">
        <f t="shared" si="49"/>
        <v>1445.471066266265</v>
      </c>
      <c r="AF168" s="4">
        <f t="shared" si="49"/>
        <v>1445.471066266265</v>
      </c>
      <c r="AG168" s="4">
        <f t="shared" si="49"/>
        <v>1445.471066266265</v>
      </c>
      <c r="AH168" s="4">
        <f t="shared" si="49"/>
        <v>1445.471066266265</v>
      </c>
      <c r="AI168" s="4">
        <f t="shared" si="49"/>
        <v>1445.471066266265</v>
      </c>
    </row>
    <row r="169" spans="4:35" ht="12.75">
      <c r="D169" s="109" t="s">
        <v>82</v>
      </c>
      <c r="E169" s="167">
        <f>NPV($E$36,F168:AI168)+E168</f>
        <v>-118.72106685921608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2:5" ht="13.5" thickBot="1">
      <c r="B170" s="163"/>
      <c r="D170" s="124" t="s">
        <v>113</v>
      </c>
      <c r="E170" s="168">
        <f>IRR(E168:AI168)</f>
        <v>0.06654957765023073</v>
      </c>
    </row>
    <row r="171" spans="2:5" ht="12.75">
      <c r="B171" s="19" t="s">
        <v>178</v>
      </c>
      <c r="C171" s="20"/>
      <c r="D171" s="169"/>
      <c r="E171" s="37" t="s">
        <v>179</v>
      </c>
    </row>
    <row r="172" spans="3:35" ht="12.75">
      <c r="C172" s="14" t="s">
        <v>180</v>
      </c>
      <c r="D172" s="14"/>
      <c r="E172" s="170">
        <f>AVERAGE(F172:Y172)</f>
        <v>1.9447375945114929</v>
      </c>
      <c r="F172" s="171">
        <f aca="true" t="shared" si="50" ref="F172:AI172">+(F168+F150)/F150</f>
        <v>5.801151521823398</v>
      </c>
      <c r="G172" s="171">
        <f t="shared" si="50"/>
        <v>4.511122341529051</v>
      </c>
      <c r="H172" s="171">
        <f t="shared" si="50"/>
        <v>3.2501961541626865</v>
      </c>
      <c r="I172" s="171">
        <f t="shared" si="50"/>
        <v>2.5076383185598914</v>
      </c>
      <c r="J172" s="171">
        <f t="shared" si="50"/>
        <v>2.4997007365935637</v>
      </c>
      <c r="K172" s="171">
        <f t="shared" si="50"/>
        <v>1.9405678273090858</v>
      </c>
      <c r="L172" s="171">
        <f t="shared" si="50"/>
        <v>1.3805491744893987</v>
      </c>
      <c r="M172" s="171">
        <f t="shared" si="50"/>
        <v>1.3716763766144118</v>
      </c>
      <c r="N172" s="171">
        <f t="shared" si="50"/>
        <v>1.3624679652950595</v>
      </c>
      <c r="O172" s="171">
        <f t="shared" si="50"/>
        <v>1.352911245957925</v>
      </c>
      <c r="P172" s="171">
        <f t="shared" si="50"/>
        <v>1.3429930438575453</v>
      </c>
      <c r="Q172" s="171">
        <f t="shared" si="50"/>
        <v>1.3326996859139104</v>
      </c>
      <c r="R172" s="171">
        <f t="shared" si="50"/>
        <v>1.3220169818629686</v>
      </c>
      <c r="S172" s="171">
        <f t="shared" si="50"/>
        <v>1.3109302046941465</v>
      </c>
      <c r="T172" s="171">
        <f t="shared" si="50"/>
        <v>1.299424070347919</v>
      </c>
      <c r="U172" s="171">
        <f t="shared" si="50"/>
        <v>1.2874827166454441</v>
      </c>
      <c r="V172" s="171">
        <f t="shared" si="50"/>
        <v>1.2750896814212058</v>
      </c>
      <c r="W172" s="171">
        <f t="shared" si="50"/>
        <v>1.2622278798285291</v>
      </c>
      <c r="X172" s="171">
        <f t="shared" si="50"/>
        <v>1.2488795807866737</v>
      </c>
      <c r="Y172" s="171">
        <f t="shared" si="50"/>
        <v>1.2350263825370404</v>
      </c>
      <c r="Z172" s="171" t="e">
        <f t="shared" si="50"/>
        <v>#DIV/0!</v>
      </c>
      <c r="AA172" s="171" t="e">
        <f t="shared" si="50"/>
        <v>#DIV/0!</v>
      </c>
      <c r="AB172" s="171" t="e">
        <f t="shared" si="50"/>
        <v>#DIV/0!</v>
      </c>
      <c r="AC172" s="171" t="e">
        <f t="shared" si="50"/>
        <v>#DIV/0!</v>
      </c>
      <c r="AD172" s="171" t="e">
        <f t="shared" si="50"/>
        <v>#DIV/0!</v>
      </c>
      <c r="AE172" s="171" t="e">
        <f t="shared" si="50"/>
        <v>#DIV/0!</v>
      </c>
      <c r="AF172" s="171" t="e">
        <f t="shared" si="50"/>
        <v>#DIV/0!</v>
      </c>
      <c r="AG172" s="171" t="e">
        <f t="shared" si="50"/>
        <v>#DIV/0!</v>
      </c>
      <c r="AH172" s="171" t="e">
        <f t="shared" si="50"/>
        <v>#DIV/0!</v>
      </c>
      <c r="AI172" s="171" t="e">
        <f t="shared" si="50"/>
        <v>#DIV/0!</v>
      </c>
    </row>
    <row r="173" spans="3:35" ht="13.5" thickBot="1">
      <c r="C173" s="14" t="s">
        <v>181</v>
      </c>
      <c r="D173" s="14"/>
      <c r="E173" s="172">
        <f>AVERAGE(F173:Y173)</f>
        <v>1.8758780025436395</v>
      </c>
      <c r="F173" s="171">
        <f aca="true" t="shared" si="51" ref="F173:AI173">+(F163+F150)/F150</f>
        <v>1.8758780025436392</v>
      </c>
      <c r="G173" s="171">
        <f t="shared" si="51"/>
        <v>1.8758780025436392</v>
      </c>
      <c r="H173" s="171">
        <f t="shared" si="51"/>
        <v>1.8758780025436392</v>
      </c>
      <c r="I173" s="171">
        <f t="shared" si="51"/>
        <v>1.8758780025436392</v>
      </c>
      <c r="J173" s="171">
        <f t="shared" si="51"/>
        <v>1.8758780025436392</v>
      </c>
      <c r="K173" s="171">
        <f t="shared" si="51"/>
        <v>1.8758780025436392</v>
      </c>
      <c r="L173" s="171">
        <f t="shared" si="51"/>
        <v>1.8758780025436392</v>
      </c>
      <c r="M173" s="171">
        <f t="shared" si="51"/>
        <v>1.8758780025436392</v>
      </c>
      <c r="N173" s="171">
        <f t="shared" si="51"/>
        <v>1.8758780025436392</v>
      </c>
      <c r="O173" s="171">
        <f t="shared" si="51"/>
        <v>1.8758780025436392</v>
      </c>
      <c r="P173" s="171">
        <f t="shared" si="51"/>
        <v>1.8758780025436392</v>
      </c>
      <c r="Q173" s="171">
        <f t="shared" si="51"/>
        <v>1.8758780025436392</v>
      </c>
      <c r="R173" s="171">
        <f t="shared" si="51"/>
        <v>1.8758780025436392</v>
      </c>
      <c r="S173" s="171">
        <f t="shared" si="51"/>
        <v>1.8758780025436392</v>
      </c>
      <c r="T173" s="171">
        <f t="shared" si="51"/>
        <v>1.8758780025436392</v>
      </c>
      <c r="U173" s="171">
        <f t="shared" si="51"/>
        <v>1.8758780025436392</v>
      </c>
      <c r="V173" s="171">
        <f t="shared" si="51"/>
        <v>1.8758780025436392</v>
      </c>
      <c r="W173" s="171">
        <f t="shared" si="51"/>
        <v>1.8758780025436392</v>
      </c>
      <c r="X173" s="171">
        <f t="shared" si="51"/>
        <v>1.8758780025436392</v>
      </c>
      <c r="Y173" s="171">
        <f t="shared" si="51"/>
        <v>1.8758780025436392</v>
      </c>
      <c r="Z173" s="171" t="e">
        <f t="shared" si="51"/>
        <v>#DIV/0!</v>
      </c>
      <c r="AA173" s="171" t="e">
        <f t="shared" si="51"/>
        <v>#DIV/0!</v>
      </c>
      <c r="AB173" s="171" t="e">
        <f t="shared" si="51"/>
        <v>#DIV/0!</v>
      </c>
      <c r="AC173" s="171" t="e">
        <f t="shared" si="51"/>
        <v>#DIV/0!</v>
      </c>
      <c r="AD173" s="171" t="e">
        <f t="shared" si="51"/>
        <v>#DIV/0!</v>
      </c>
      <c r="AE173" s="171" t="e">
        <f t="shared" si="51"/>
        <v>#DIV/0!</v>
      </c>
      <c r="AF173" s="171" t="e">
        <f t="shared" si="51"/>
        <v>#DIV/0!</v>
      </c>
      <c r="AG173" s="171" t="e">
        <f t="shared" si="51"/>
        <v>#DIV/0!</v>
      </c>
      <c r="AH173" s="171" t="e">
        <f t="shared" si="51"/>
        <v>#DIV/0!</v>
      </c>
      <c r="AI173" s="171" t="e">
        <f t="shared" si="51"/>
        <v>#DIV/0!</v>
      </c>
    </row>
    <row r="175" spans="2:4" ht="12.75">
      <c r="B175" s="19" t="s">
        <v>182</v>
      </c>
      <c r="C175" s="173">
        <v>1</v>
      </c>
      <c r="D175" s="21"/>
    </row>
    <row r="176" spans="3:35" ht="13.5" thickBot="1">
      <c r="C176" t="s">
        <v>183</v>
      </c>
      <c r="F176" s="6">
        <f aca="true" t="shared" si="52" ref="F176:AI176">+(F165*$C$175)/$R$17</f>
        <v>0.05239999999999999</v>
      </c>
      <c r="G176" s="6">
        <f t="shared" si="52"/>
        <v>0.05239999999999999</v>
      </c>
      <c r="H176" s="6">
        <f t="shared" si="52"/>
        <v>0.05239999999999999</v>
      </c>
      <c r="I176" s="6">
        <f t="shared" si="52"/>
        <v>0.05239999999999999</v>
      </c>
      <c r="J176" s="6">
        <f t="shared" si="52"/>
        <v>0.05239999999999999</v>
      </c>
      <c r="K176" s="6">
        <f t="shared" si="52"/>
        <v>0.05239999999999999</v>
      </c>
      <c r="L176" s="6">
        <f t="shared" si="52"/>
        <v>0.05239999999999999</v>
      </c>
      <c r="M176" s="6">
        <f t="shared" si="52"/>
        <v>0.05239999999999999</v>
      </c>
      <c r="N176" s="6">
        <f t="shared" si="52"/>
        <v>0.05239999999999999</v>
      </c>
      <c r="O176" s="6">
        <f t="shared" si="52"/>
        <v>0.05239999999999999</v>
      </c>
      <c r="P176" s="6">
        <f t="shared" si="52"/>
        <v>0.05239999999999999</v>
      </c>
      <c r="Q176" s="6">
        <f t="shared" si="52"/>
        <v>0.05239999999999999</v>
      </c>
      <c r="R176" s="6">
        <f t="shared" si="52"/>
        <v>0.05239999999999999</v>
      </c>
      <c r="S176" s="6">
        <f t="shared" si="52"/>
        <v>0.05239999999999999</v>
      </c>
      <c r="T176" s="6">
        <f t="shared" si="52"/>
        <v>0.05239999999999999</v>
      </c>
      <c r="U176" s="6">
        <f t="shared" si="52"/>
        <v>0.05239999999999999</v>
      </c>
      <c r="V176" s="6">
        <f t="shared" si="52"/>
        <v>0.05239999999999999</v>
      </c>
      <c r="W176" s="6">
        <f t="shared" si="52"/>
        <v>0.05239999999999999</v>
      </c>
      <c r="X176" s="6">
        <f t="shared" si="52"/>
        <v>0.05239999999999999</v>
      </c>
      <c r="Y176" s="6">
        <f t="shared" si="52"/>
        <v>0.05239999999999999</v>
      </c>
      <c r="Z176" s="6">
        <f t="shared" si="52"/>
        <v>0.11222568331185967</v>
      </c>
      <c r="AA176" s="6">
        <f t="shared" si="52"/>
        <v>0.11222568331185967</v>
      </c>
      <c r="AB176" s="6">
        <f t="shared" si="52"/>
        <v>0.11222568331185967</v>
      </c>
      <c r="AC176" s="6">
        <f t="shared" si="52"/>
        <v>0.11222568331185967</v>
      </c>
      <c r="AD176" s="6">
        <f t="shared" si="52"/>
        <v>0.11222568331185967</v>
      </c>
      <c r="AE176" s="6">
        <f t="shared" si="52"/>
        <v>0.11222568331185967</v>
      </c>
      <c r="AF176" s="6">
        <f t="shared" si="52"/>
        <v>0.11222568331185967</v>
      </c>
      <c r="AG176" s="6">
        <f t="shared" si="52"/>
        <v>0.11222568331185967</v>
      </c>
      <c r="AH176" s="6">
        <f t="shared" si="52"/>
        <v>0.11222568331185967</v>
      </c>
      <c r="AI176" s="6">
        <f t="shared" si="52"/>
        <v>0.11222568331185967</v>
      </c>
    </row>
    <row r="177" spans="4:6" ht="13.5" thickBot="1">
      <c r="D177" s="174" t="s">
        <v>184</v>
      </c>
      <c r="E177" s="175" t="s">
        <v>185</v>
      </c>
      <c r="F177" s="176">
        <f>AVERAGE(F176:AI176)</f>
        <v>0.07234189443728652</v>
      </c>
    </row>
    <row r="178" spans="3:35" ht="13.5" thickBot="1">
      <c r="C178" t="s">
        <v>186</v>
      </c>
      <c r="F178" s="6">
        <f aca="true" t="shared" si="53" ref="F178:AI178">+(F168*$C$175)/$R$17</f>
        <v>0.2872321704768598</v>
      </c>
      <c r="G178" s="6">
        <f t="shared" si="53"/>
        <v>0.21005529327351224</v>
      </c>
      <c r="H178" s="6">
        <f t="shared" si="53"/>
        <v>0.13461952250850148</v>
      </c>
      <c r="I178" s="6">
        <f t="shared" si="53"/>
        <v>0.0901954925949887</v>
      </c>
      <c r="J178" s="6">
        <f t="shared" si="53"/>
        <v>0.08972062133000923</v>
      </c>
      <c r="K178" s="6">
        <f t="shared" si="53"/>
        <v>0.05627011296991731</v>
      </c>
      <c r="L178" s="6">
        <f t="shared" si="53"/>
        <v>0.0227666143975924</v>
      </c>
      <c r="M178" s="6">
        <f t="shared" si="53"/>
        <v>0.022235793201833283</v>
      </c>
      <c r="N178" s="6">
        <f t="shared" si="53"/>
        <v>0.02168489370243638</v>
      </c>
      <c r="O178" s="6">
        <f t="shared" si="53"/>
        <v>0.021113156437872642</v>
      </c>
      <c r="P178" s="6">
        <f t="shared" si="53"/>
        <v>0.020519793219992293</v>
      </c>
      <c r="Q178" s="6">
        <f t="shared" si="53"/>
        <v>0.019903986047440782</v>
      </c>
      <c r="R178" s="6">
        <f t="shared" si="53"/>
        <v>0.019264885977974825</v>
      </c>
      <c r="S178" s="6">
        <f t="shared" si="53"/>
        <v>0.018601611958123706</v>
      </c>
      <c r="T178" s="6">
        <f t="shared" si="53"/>
        <v>0.017913249608582597</v>
      </c>
      <c r="U178" s="6">
        <f t="shared" si="53"/>
        <v>0.017198849963663436</v>
      </c>
      <c r="V178" s="6">
        <f t="shared" si="53"/>
        <v>0.016457428163065436</v>
      </c>
      <c r="W178" s="6">
        <f t="shared" si="53"/>
        <v>0.015687962094161994</v>
      </c>
      <c r="X178" s="6">
        <f t="shared" si="53"/>
        <v>0.014889390982931945</v>
      </c>
      <c r="Y178" s="177">
        <f t="shared" si="53"/>
        <v>0.014060613931592964</v>
      </c>
      <c r="Z178" s="177">
        <f t="shared" si="53"/>
        <v>0.07335371984723775</v>
      </c>
      <c r="AA178" s="177">
        <f t="shared" si="53"/>
        <v>0.07335371984723775</v>
      </c>
      <c r="AB178" s="177">
        <f t="shared" si="53"/>
        <v>0.07335371984723775</v>
      </c>
      <c r="AC178" s="177">
        <f t="shared" si="53"/>
        <v>0.07335371984723775</v>
      </c>
      <c r="AD178" s="177">
        <f t="shared" si="53"/>
        <v>0.07335371984723775</v>
      </c>
      <c r="AE178" s="177">
        <f t="shared" si="53"/>
        <v>0.07335371984723775</v>
      </c>
      <c r="AF178" s="177">
        <f t="shared" si="53"/>
        <v>0.07335371984723775</v>
      </c>
      <c r="AG178" s="177">
        <f t="shared" si="53"/>
        <v>0.07335371984723775</v>
      </c>
      <c r="AH178" s="177">
        <f t="shared" si="53"/>
        <v>0.07335371984723775</v>
      </c>
      <c r="AI178" s="177">
        <f t="shared" si="53"/>
        <v>0.07335371984723775</v>
      </c>
    </row>
    <row r="179" spans="4:6" ht="13.5" thickBot="1">
      <c r="D179" s="174" t="s">
        <v>184</v>
      </c>
      <c r="E179" s="175" t="s">
        <v>185</v>
      </c>
      <c r="F179" s="176">
        <f>AVERAGE(F178:AI178)</f>
        <v>0.06213095471044772</v>
      </c>
    </row>
    <row r="180" ht="13.5" thickBot="1"/>
    <row r="181" spans="1:35" ht="13.5">
      <c r="A181" s="23" t="str">
        <f>$A$1</f>
        <v>HDR</v>
      </c>
      <c r="B181" s="24"/>
      <c r="C181" s="24"/>
      <c r="D181" s="25"/>
      <c r="E181" s="34" t="s">
        <v>187</v>
      </c>
      <c r="F181" s="178">
        <f aca="true" t="shared" si="54" ref="F181:AI181">F168/($M$34-F144)</f>
        <v>0.18724736555613156</v>
      </c>
      <c r="G181" s="178">
        <f t="shared" si="54"/>
        <v>0.1552565336364516</v>
      </c>
      <c r="H181" s="178">
        <f t="shared" si="54"/>
        <v>0.08709037489627508</v>
      </c>
      <c r="I181" s="178">
        <f t="shared" si="54"/>
        <v>0.05437494164540447</v>
      </c>
      <c r="J181" s="178">
        <f t="shared" si="54"/>
        <v>0.05408866240262363</v>
      </c>
      <c r="K181" s="178">
        <f t="shared" si="54"/>
        <v>0.03227434516651452</v>
      </c>
      <c r="L181" s="178">
        <f t="shared" si="54"/>
        <v>0.012452300041048848</v>
      </c>
      <c r="M181" s="178">
        <f t="shared" si="54"/>
        <v>0.012161965049543047</v>
      </c>
      <c r="N181" s="178">
        <f t="shared" si="54"/>
        <v>0.011860648141409384</v>
      </c>
      <c r="O181" s="178">
        <f t="shared" si="54"/>
        <v>0.01154793392581881</v>
      </c>
      <c r="P181" s="178">
        <f t="shared" si="54"/>
        <v>0.01122339129979051</v>
      </c>
      <c r="Q181" s="178">
        <f t="shared" si="54"/>
        <v>0.010886572853879981</v>
      </c>
      <c r="R181" s="178">
        <f t="shared" si="54"/>
        <v>0.01053701425538732</v>
      </c>
      <c r="S181" s="178">
        <f t="shared" si="54"/>
        <v>0.010174233608235312</v>
      </c>
      <c r="T181" s="178">
        <f t="shared" si="54"/>
        <v>0.009797730788634974</v>
      </c>
      <c r="U181" s="178">
        <f t="shared" si="54"/>
        <v>0.00940698675562263</v>
      </c>
      <c r="V181" s="178">
        <f t="shared" si="54"/>
        <v>0.009001462835518052</v>
      </c>
      <c r="W181" s="178">
        <f t="shared" si="54"/>
        <v>0.008580599979317293</v>
      </c>
      <c r="X181" s="178">
        <f t="shared" si="54"/>
        <v>0.008143817991996335</v>
      </c>
      <c r="Y181" s="178">
        <f t="shared" si="54"/>
        <v>0.007690514732663226</v>
      </c>
      <c r="Z181" s="178">
        <f t="shared" si="54"/>
        <v>0.04012114022370582</v>
      </c>
      <c r="AA181" s="178">
        <f t="shared" si="54"/>
        <v>0.04012114022370582</v>
      </c>
      <c r="AB181" s="178">
        <f t="shared" si="54"/>
        <v>0.04012114022370582</v>
      </c>
      <c r="AC181" s="178">
        <f t="shared" si="54"/>
        <v>0.04012114022370582</v>
      </c>
      <c r="AD181" s="178">
        <f t="shared" si="54"/>
        <v>0.04012114022370582</v>
      </c>
      <c r="AE181" s="178">
        <f t="shared" si="54"/>
        <v>0.04012114022370582</v>
      </c>
      <c r="AF181" s="178">
        <f t="shared" si="54"/>
        <v>0.04012114022370582</v>
      </c>
      <c r="AG181" s="178">
        <f t="shared" si="54"/>
        <v>0.04012114022370582</v>
      </c>
      <c r="AH181" s="178">
        <f t="shared" si="54"/>
        <v>0.04012114022370582</v>
      </c>
      <c r="AI181" s="178">
        <f t="shared" si="54"/>
        <v>0.04012114022370582</v>
      </c>
    </row>
    <row r="182" spans="1:6" ht="13.5">
      <c r="A182" s="26" t="str">
        <f>$A$2</f>
        <v>LG&amp;E - KU</v>
      </c>
      <c r="B182" s="27"/>
      <c r="C182" s="27"/>
      <c r="D182" s="28"/>
      <c r="E182" s="246" t="s">
        <v>188</v>
      </c>
      <c r="F182" s="151">
        <f>AVERAGE(F181:Y181)</f>
        <v>0.03568986977811333</v>
      </c>
    </row>
    <row r="183" spans="1:6" ht="13.5">
      <c r="A183" s="26" t="str">
        <f>$A$3</f>
        <v>PROJECT:</v>
      </c>
      <c r="B183" s="27">
        <f>B3</f>
        <v>221566</v>
      </c>
      <c r="C183" s="49" t="str">
        <f>$C$3</f>
        <v>EW BROWN SOLAR</v>
      </c>
      <c r="D183" s="50"/>
      <c r="E183" s="246" t="s">
        <v>262</v>
      </c>
      <c r="F183" s="151">
        <f>AVERAGE(F181:AI181)</f>
        <v>0.037166959926644164</v>
      </c>
    </row>
    <row r="184" spans="1:4" ht="13.5">
      <c r="A184" s="26" t="str">
        <f>$A$4</f>
        <v>DATE:</v>
      </c>
      <c r="B184" s="29">
        <f>$B$4</f>
        <v>41682.39861111111</v>
      </c>
      <c r="C184" s="27"/>
      <c r="D184" s="28"/>
    </row>
    <row r="185" spans="1:4" ht="14.25" thickBot="1">
      <c r="A185" s="30" t="str">
        <f>$A$5</f>
        <v>FILE:</v>
      </c>
      <c r="B185" s="31">
        <f>$B$5</f>
        <v>0</v>
      </c>
      <c r="C185" s="31"/>
      <c r="D185" s="32"/>
    </row>
    <row r="186" ht="13.5" thickBot="1"/>
    <row r="187" spans="6:35" ht="12.75">
      <c r="F187" s="105" t="s">
        <v>189</v>
      </c>
      <c r="G187" s="106"/>
      <c r="H187" s="106"/>
      <c r="I187" s="106"/>
      <c r="J187" s="107"/>
      <c r="K187" s="179"/>
      <c r="L187" s="180"/>
      <c r="M187" s="180"/>
      <c r="N187" s="180"/>
      <c r="O187" s="181"/>
      <c r="P187" s="182"/>
      <c r="Q187" s="182"/>
      <c r="R187" s="182"/>
      <c r="S187" s="182"/>
      <c r="T187" s="182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6:25" ht="12.75">
      <c r="F188" s="109"/>
      <c r="G188" s="2"/>
      <c r="H188" s="2"/>
      <c r="I188" s="2"/>
      <c r="J188" s="112"/>
      <c r="K188" s="183"/>
      <c r="L188" s="16"/>
      <c r="M188" s="16"/>
      <c r="N188" s="16"/>
      <c r="O188" s="184"/>
      <c r="P188" s="96"/>
      <c r="Q188" s="96"/>
      <c r="R188" s="96"/>
      <c r="S188" s="96"/>
      <c r="T188" s="96"/>
      <c r="U188" s="17"/>
      <c r="V188" s="17"/>
      <c r="W188" s="17"/>
      <c r="X188" s="17"/>
      <c r="Y188" s="17"/>
    </row>
    <row r="189" spans="6:25" ht="12.75">
      <c r="F189" s="109" t="s">
        <v>190</v>
      </c>
      <c r="G189" s="2" t="s">
        <v>191</v>
      </c>
      <c r="H189" s="2" t="s">
        <v>192</v>
      </c>
      <c r="I189" s="2" t="s">
        <v>193</v>
      </c>
      <c r="J189" s="112"/>
      <c r="K189" s="185" t="s">
        <v>190</v>
      </c>
      <c r="L189" s="35" t="s">
        <v>191</v>
      </c>
      <c r="M189" s="35" t="s">
        <v>192</v>
      </c>
      <c r="N189" s="35" t="s">
        <v>194</v>
      </c>
      <c r="O189" s="186"/>
      <c r="P189" s="187"/>
      <c r="Q189" s="187"/>
      <c r="R189" s="187"/>
      <c r="S189" s="187"/>
      <c r="T189" s="187"/>
      <c r="U189" s="17"/>
      <c r="V189" s="17"/>
      <c r="W189" s="17"/>
      <c r="X189" s="17"/>
      <c r="Y189" s="17"/>
    </row>
    <row r="190" spans="6:25" ht="12.75">
      <c r="F190" s="109"/>
      <c r="G190" s="161">
        <f>R12</f>
        <v>16564.509</v>
      </c>
      <c r="H190" s="2"/>
      <c r="I190" s="2"/>
      <c r="J190" s="112"/>
      <c r="K190" s="118"/>
      <c r="L190" s="15"/>
      <c r="M190" s="15"/>
      <c r="N190" s="15"/>
      <c r="O190" s="188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6:15" ht="12.75">
      <c r="F191" s="109">
        <v>1</v>
      </c>
      <c r="G191" s="161">
        <f aca="true" t="shared" si="55" ref="G191:G222">+G190-(I191-H191)</f>
        <v>16424.249430407323</v>
      </c>
      <c r="H191" s="161">
        <f aca="true" t="shared" si="56" ref="H191:H222">+$S$13/4*G190</f>
        <v>154.464046425</v>
      </c>
      <c r="I191" s="161">
        <f>+S15</f>
        <v>294.72361601767534</v>
      </c>
      <c r="J191" s="112"/>
      <c r="K191" s="109">
        <v>61</v>
      </c>
      <c r="L191" s="161">
        <f>G250-(N191-M191)</f>
        <v>5109.981354546463</v>
      </c>
      <c r="M191" s="161">
        <f>$S$13/4*G250</f>
        <v>49.933246328497354</v>
      </c>
      <c r="N191" s="161">
        <f>IF(G250+H250&lt;S15,0,S15)</f>
        <v>294.72361601767534</v>
      </c>
      <c r="O191" s="112"/>
    </row>
    <row r="192" spans="6:15" ht="12.75">
      <c r="F192" s="109">
        <v>2</v>
      </c>
      <c r="G192" s="161">
        <f t="shared" si="55"/>
        <v>16282.681940328195</v>
      </c>
      <c r="H192" s="161">
        <f t="shared" si="56"/>
        <v>153.15612593854829</v>
      </c>
      <c r="I192" s="161">
        <f aca="true" t="shared" si="57" ref="I192:I210">+I191</f>
        <v>294.72361601767534</v>
      </c>
      <c r="J192" s="112"/>
      <c r="K192" s="109">
        <v>62</v>
      </c>
      <c r="L192" s="161">
        <f aca="true" t="shared" si="58" ref="L192:L230">L191-(N192-M192)</f>
        <v>4862.908314659933</v>
      </c>
      <c r="M192" s="161">
        <f aca="true" t="shared" si="59" ref="M192:M230">$S$13/4*L191</f>
        <v>47.65057613114577</v>
      </c>
      <c r="N192" s="161">
        <f aca="true" t="shared" si="60" ref="N192:N210">+N191</f>
        <v>294.72361601767534</v>
      </c>
      <c r="O192" s="112"/>
    </row>
    <row r="193" spans="6:15" ht="12.75">
      <c r="F193" s="109">
        <v>3</v>
      </c>
      <c r="G193" s="161">
        <f t="shared" si="55"/>
        <v>16139.794333404081</v>
      </c>
      <c r="H193" s="161">
        <f t="shared" si="56"/>
        <v>151.83600909356042</v>
      </c>
      <c r="I193" s="161">
        <f t="shared" si="57"/>
        <v>294.72361601767534</v>
      </c>
      <c r="J193" s="112"/>
      <c r="K193" s="109">
        <v>63</v>
      </c>
      <c r="L193" s="161">
        <f t="shared" si="58"/>
        <v>4613.5313186764615</v>
      </c>
      <c r="M193" s="161">
        <f t="shared" si="59"/>
        <v>45.34662003420388</v>
      </c>
      <c r="N193" s="161">
        <f t="shared" si="60"/>
        <v>294.72361601767534</v>
      </c>
      <c r="O193" s="112"/>
    </row>
    <row r="194" spans="6:20" ht="12.75">
      <c r="F194" s="109">
        <v>4</v>
      </c>
      <c r="G194" s="161">
        <f t="shared" si="55"/>
        <v>15995.574299545398</v>
      </c>
      <c r="H194" s="161">
        <f t="shared" si="56"/>
        <v>150.50358215899305</v>
      </c>
      <c r="I194" s="161">
        <f t="shared" si="57"/>
        <v>294.72361601767534</v>
      </c>
      <c r="J194" s="115">
        <f>+H191+H192+H193+H194</f>
        <v>609.9597636161017</v>
      </c>
      <c r="K194" s="189">
        <v>64</v>
      </c>
      <c r="L194" s="161">
        <f t="shared" si="58"/>
        <v>4361.828882205444</v>
      </c>
      <c r="M194" s="161">
        <f t="shared" si="59"/>
        <v>43.021179546658004</v>
      </c>
      <c r="N194" s="161">
        <f t="shared" si="60"/>
        <v>294.72361601767534</v>
      </c>
      <c r="O194" s="115">
        <f>+M191+M192+M193+M194</f>
        <v>185.95162204050501</v>
      </c>
      <c r="P194" s="5"/>
      <c r="Q194" s="5"/>
      <c r="R194" s="5"/>
      <c r="S194" s="5"/>
      <c r="T194" s="5"/>
    </row>
    <row r="195" spans="6:20" ht="12.75">
      <c r="F195" s="109">
        <v>5</v>
      </c>
      <c r="G195" s="161">
        <f t="shared" si="55"/>
        <v>15850.009413870985</v>
      </c>
      <c r="H195" s="161">
        <f t="shared" si="56"/>
        <v>149.15873034326083</v>
      </c>
      <c r="I195" s="161">
        <f t="shared" si="57"/>
        <v>294.72361601767534</v>
      </c>
      <c r="J195" s="112"/>
      <c r="K195" s="190">
        <v>65</v>
      </c>
      <c r="L195" s="161">
        <f t="shared" si="58"/>
        <v>4107.779320514334</v>
      </c>
      <c r="M195" s="161">
        <f t="shared" si="59"/>
        <v>40.67405432656576</v>
      </c>
      <c r="N195" s="161">
        <f t="shared" si="60"/>
        <v>294.72361601767534</v>
      </c>
      <c r="O195" s="119"/>
      <c r="P195" s="4"/>
      <c r="Q195" s="4"/>
      <c r="R195" s="4"/>
      <c r="S195" s="4"/>
      <c r="T195" s="4"/>
    </row>
    <row r="196" spans="6:20" ht="12.75">
      <c r="F196" s="109">
        <v>6</v>
      </c>
      <c r="G196" s="161">
        <f t="shared" si="55"/>
        <v>15703.087135637656</v>
      </c>
      <c r="H196" s="161">
        <f t="shared" si="56"/>
        <v>147.80133778434694</v>
      </c>
      <c r="I196" s="161">
        <f t="shared" si="57"/>
        <v>294.72361601767534</v>
      </c>
      <c r="J196" s="112"/>
      <c r="K196" s="190">
        <f>K195+1</f>
        <v>66</v>
      </c>
      <c r="L196" s="161">
        <f t="shared" si="58"/>
        <v>3851.3607466604553</v>
      </c>
      <c r="M196" s="161">
        <f t="shared" si="59"/>
        <v>38.305042163796166</v>
      </c>
      <c r="N196" s="161">
        <f t="shared" si="60"/>
        <v>294.72361601767534</v>
      </c>
      <c r="O196" s="119"/>
      <c r="P196" s="4"/>
      <c r="Q196" s="4"/>
      <c r="R196" s="4"/>
      <c r="S196" s="4"/>
      <c r="T196" s="4"/>
    </row>
    <row r="197" spans="6:20" ht="12.75">
      <c r="F197" s="109">
        <v>7</v>
      </c>
      <c r="G197" s="161">
        <f t="shared" si="55"/>
        <v>15554.794807159802</v>
      </c>
      <c r="H197" s="161">
        <f t="shared" si="56"/>
        <v>146.43128753982114</v>
      </c>
      <c r="I197" s="161">
        <f t="shared" si="57"/>
        <v>294.72361601767534</v>
      </c>
      <c r="J197" s="112"/>
      <c r="K197" s="189">
        <v>67</v>
      </c>
      <c r="L197" s="161">
        <f t="shared" si="58"/>
        <v>3592.551069605389</v>
      </c>
      <c r="M197" s="161">
        <f t="shared" si="59"/>
        <v>35.913938962608746</v>
      </c>
      <c r="N197" s="161">
        <f t="shared" si="60"/>
        <v>294.72361601767534</v>
      </c>
      <c r="O197" s="115"/>
      <c r="P197" s="5"/>
      <c r="Q197" s="5"/>
      <c r="R197" s="5"/>
      <c r="S197" s="5"/>
      <c r="T197" s="5"/>
    </row>
    <row r="198" spans="6:15" ht="12.75">
      <c r="F198" s="109">
        <v>8</v>
      </c>
      <c r="G198" s="161">
        <f t="shared" si="55"/>
        <v>15405.119652718891</v>
      </c>
      <c r="H198" s="161">
        <f t="shared" si="56"/>
        <v>145.04846157676516</v>
      </c>
      <c r="I198" s="161">
        <f t="shared" si="57"/>
        <v>294.72361601767534</v>
      </c>
      <c r="J198" s="115">
        <f>+H195+H196+H197+H198</f>
        <v>588.439817244194</v>
      </c>
      <c r="K198" s="190">
        <f aca="true" t="shared" si="61" ref="K198:K230">K197+1</f>
        <v>68</v>
      </c>
      <c r="L198" s="161">
        <f t="shared" si="58"/>
        <v>3331.327992311784</v>
      </c>
      <c r="M198" s="161">
        <f t="shared" si="59"/>
        <v>33.50053872407025</v>
      </c>
      <c r="N198" s="161">
        <f t="shared" si="60"/>
        <v>294.72361601767534</v>
      </c>
      <c r="O198" s="115">
        <f>+M195+M196+M197+M198</f>
        <v>148.39357417704093</v>
      </c>
    </row>
    <row r="199" spans="6:20" ht="12.75">
      <c r="F199" s="109">
        <v>9</v>
      </c>
      <c r="G199" s="161">
        <f t="shared" si="55"/>
        <v>15254.04877746282</v>
      </c>
      <c r="H199" s="161">
        <f t="shared" si="56"/>
        <v>143.65274076160367</v>
      </c>
      <c r="I199" s="161">
        <f t="shared" si="57"/>
        <v>294.72361601767534</v>
      </c>
      <c r="J199" s="112"/>
      <c r="K199" s="190">
        <f t="shared" si="61"/>
        <v>69</v>
      </c>
      <c r="L199" s="161">
        <f t="shared" si="58"/>
        <v>3067.669009822416</v>
      </c>
      <c r="M199" s="161">
        <f t="shared" si="59"/>
        <v>31.064633528307386</v>
      </c>
      <c r="N199" s="161">
        <f t="shared" si="60"/>
        <v>294.72361601767534</v>
      </c>
      <c r="O199" s="115"/>
      <c r="P199" s="5"/>
      <c r="Q199" s="5"/>
      <c r="R199" s="5"/>
      <c r="S199" s="5"/>
      <c r="T199" s="5"/>
    </row>
    <row r="200" spans="6:15" ht="12.75">
      <c r="F200" s="109">
        <v>10</v>
      </c>
      <c r="G200" s="161">
        <f t="shared" si="55"/>
        <v>15101.569166294985</v>
      </c>
      <c r="H200" s="161">
        <f t="shared" si="56"/>
        <v>142.2440048498408</v>
      </c>
      <c r="I200" s="161">
        <f t="shared" si="57"/>
        <v>294.72361601767534</v>
      </c>
      <c r="J200" s="112"/>
      <c r="K200" s="190">
        <f t="shared" si="61"/>
        <v>70</v>
      </c>
      <c r="L200" s="161">
        <f t="shared" si="58"/>
        <v>2801.5514073213344</v>
      </c>
      <c r="M200" s="161">
        <f t="shared" si="59"/>
        <v>28.606013516594025</v>
      </c>
      <c r="N200" s="161">
        <f t="shared" si="60"/>
        <v>294.72361601767534</v>
      </c>
      <c r="O200" s="112"/>
    </row>
    <row r="201" spans="6:15" ht="12.75">
      <c r="F201" s="109">
        <v>11</v>
      </c>
      <c r="G201" s="161">
        <f t="shared" si="55"/>
        <v>14947.66768275301</v>
      </c>
      <c r="H201" s="161">
        <f t="shared" si="56"/>
        <v>140.82213247570073</v>
      </c>
      <c r="I201" s="161">
        <f t="shared" si="57"/>
        <v>294.72361601767534</v>
      </c>
      <c r="J201" s="112"/>
      <c r="K201" s="190">
        <f t="shared" si="61"/>
        <v>71</v>
      </c>
      <c r="L201" s="161">
        <f t="shared" si="58"/>
        <v>2532.9522581769306</v>
      </c>
      <c r="M201" s="161">
        <f t="shared" si="59"/>
        <v>26.124466873271444</v>
      </c>
      <c r="N201" s="161">
        <f t="shared" si="60"/>
        <v>294.72361601767534</v>
      </c>
      <c r="O201" s="112"/>
    </row>
    <row r="202" spans="6:15" ht="12.75">
      <c r="F202" s="109">
        <v>12</v>
      </c>
      <c r="G202" s="161">
        <f t="shared" si="55"/>
        <v>14792.331067877007</v>
      </c>
      <c r="H202" s="161">
        <f t="shared" si="56"/>
        <v>139.38700114167182</v>
      </c>
      <c r="I202" s="161">
        <f t="shared" si="57"/>
        <v>294.72361601767534</v>
      </c>
      <c r="J202" s="115">
        <f>+H199+H200+H201+H202</f>
        <v>566.105879228817</v>
      </c>
      <c r="K202" s="190">
        <f t="shared" si="61"/>
        <v>72</v>
      </c>
      <c r="L202" s="161">
        <f t="shared" si="58"/>
        <v>2261.8484219667553</v>
      </c>
      <c r="M202" s="161">
        <f t="shared" si="59"/>
        <v>23.619779807499878</v>
      </c>
      <c r="N202" s="161">
        <f t="shared" si="60"/>
        <v>294.72361601767534</v>
      </c>
      <c r="O202" s="115">
        <f>+M199+M200+M201+M202</f>
        <v>109.41489372567274</v>
      </c>
    </row>
    <row r="203" spans="6:15" ht="12.75">
      <c r="F203" s="109">
        <v>13</v>
      </c>
      <c r="G203" s="161">
        <f t="shared" si="55"/>
        <v>14635.545939067284</v>
      </c>
      <c r="H203" s="161">
        <f t="shared" si="56"/>
        <v>137.93848720795307</v>
      </c>
      <c r="I203" s="161">
        <f t="shared" si="57"/>
        <v>294.72361601767534</v>
      </c>
      <c r="J203" s="112"/>
      <c r="K203" s="190">
        <f t="shared" si="61"/>
        <v>73</v>
      </c>
      <c r="L203" s="161">
        <f t="shared" si="58"/>
        <v>1988.21654248392</v>
      </c>
      <c r="M203" s="161">
        <f t="shared" si="59"/>
        <v>21.091736534839992</v>
      </c>
      <c r="N203" s="161">
        <f t="shared" si="60"/>
        <v>294.72361601767534</v>
      </c>
      <c r="O203" s="112"/>
    </row>
    <row r="204" spans="6:15" ht="12.75">
      <c r="F204" s="109">
        <v>14</v>
      </c>
      <c r="G204" s="161">
        <f t="shared" si="55"/>
        <v>14477.298788931412</v>
      </c>
      <c r="H204" s="161">
        <f t="shared" si="56"/>
        <v>136.47646588180243</v>
      </c>
      <c r="I204" s="161">
        <f t="shared" si="57"/>
        <v>294.72361601767534</v>
      </c>
      <c r="J204" s="112"/>
      <c r="K204" s="190">
        <f t="shared" si="61"/>
        <v>74</v>
      </c>
      <c r="L204" s="161">
        <f t="shared" si="58"/>
        <v>1712.0330457249072</v>
      </c>
      <c r="M204" s="161">
        <f t="shared" si="59"/>
        <v>18.540119258662553</v>
      </c>
      <c r="N204" s="161">
        <f t="shared" si="60"/>
        <v>294.72361601767534</v>
      </c>
      <c r="O204" s="112"/>
    </row>
    <row r="205" spans="6:15" ht="12.75">
      <c r="F205" s="109">
        <v>15</v>
      </c>
      <c r="G205" s="161">
        <f t="shared" si="55"/>
        <v>14317.575984120522</v>
      </c>
      <c r="H205" s="161">
        <f t="shared" si="56"/>
        <v>135.00081120678541</v>
      </c>
      <c r="I205" s="161">
        <f t="shared" si="57"/>
        <v>294.72361601767534</v>
      </c>
      <c r="J205" s="112"/>
      <c r="K205" s="190">
        <f t="shared" si="61"/>
        <v>75</v>
      </c>
      <c r="L205" s="161">
        <f t="shared" si="58"/>
        <v>1433.2741378586165</v>
      </c>
      <c r="M205" s="161">
        <f t="shared" si="59"/>
        <v>15.964708151384759</v>
      </c>
      <c r="N205" s="161">
        <f t="shared" si="60"/>
        <v>294.72361601767534</v>
      </c>
      <c r="O205" s="112"/>
    </row>
    <row r="206" spans="6:15" ht="12.75">
      <c r="F206" s="109">
        <v>16</v>
      </c>
      <c r="G206" s="161">
        <f t="shared" si="55"/>
        <v>14156.36376415477</v>
      </c>
      <c r="H206" s="161">
        <f t="shared" si="56"/>
        <v>133.51139605192387</v>
      </c>
      <c r="I206" s="161">
        <f t="shared" si="57"/>
        <v>294.72361601767534</v>
      </c>
      <c r="J206" s="115">
        <f>+H203+H204+H205+H206</f>
        <v>542.9271603484648</v>
      </c>
      <c r="K206" s="190">
        <f t="shared" si="61"/>
        <v>76</v>
      </c>
      <c r="L206" s="161">
        <f t="shared" si="58"/>
        <v>1151.9158031764728</v>
      </c>
      <c r="M206" s="161">
        <f t="shared" si="59"/>
        <v>13.365281335531598</v>
      </c>
      <c r="N206" s="161">
        <f t="shared" si="60"/>
        <v>294.72361601767534</v>
      </c>
      <c r="O206" s="115">
        <f>+M203+M204+M205+M206</f>
        <v>68.96184528041891</v>
      </c>
    </row>
    <row r="207" spans="6:15" ht="12.75">
      <c r="F207" s="109">
        <v>17</v>
      </c>
      <c r="G207" s="161">
        <f t="shared" si="55"/>
        <v>13993.648240237839</v>
      </c>
      <c r="H207" s="161">
        <f t="shared" si="56"/>
        <v>132.00809210074323</v>
      </c>
      <c r="I207" s="161">
        <f t="shared" si="57"/>
        <v>294.72361601767534</v>
      </c>
      <c r="J207" s="112"/>
      <c r="K207" s="190">
        <f t="shared" si="61"/>
        <v>77</v>
      </c>
      <c r="L207" s="161">
        <f t="shared" si="58"/>
        <v>867.933802023418</v>
      </c>
      <c r="M207" s="161">
        <f t="shared" si="59"/>
        <v>10.741614864620608</v>
      </c>
      <c r="N207" s="161">
        <f t="shared" si="60"/>
        <v>294.72361601767534</v>
      </c>
      <c r="O207" s="112"/>
    </row>
    <row r="208" spans="6:15" ht="12.75">
      <c r="F208" s="109">
        <v>18</v>
      </c>
      <c r="G208" s="161">
        <f t="shared" si="55"/>
        <v>13829.415394060381</v>
      </c>
      <c r="H208" s="161">
        <f t="shared" si="56"/>
        <v>130.49076984021784</v>
      </c>
      <c r="I208" s="161">
        <f t="shared" si="57"/>
        <v>294.72361601767534</v>
      </c>
      <c r="J208" s="112"/>
      <c r="K208" s="190">
        <f t="shared" si="61"/>
        <v>78</v>
      </c>
      <c r="L208" s="161">
        <f t="shared" si="58"/>
        <v>581.303668709611</v>
      </c>
      <c r="M208" s="161">
        <f t="shared" si="59"/>
        <v>8.093482703868373</v>
      </c>
      <c r="N208" s="161">
        <f t="shared" si="60"/>
        <v>294.72361601767534</v>
      </c>
      <c r="O208" s="112"/>
    </row>
    <row r="209" spans="6:15" ht="12.75">
      <c r="F209" s="109">
        <v>19</v>
      </c>
      <c r="G209" s="161">
        <f t="shared" si="55"/>
        <v>13663.65107659232</v>
      </c>
      <c r="H209" s="161">
        <f t="shared" si="56"/>
        <v>128.95929854961304</v>
      </c>
      <c r="I209" s="161">
        <f t="shared" si="57"/>
        <v>294.72361601767534</v>
      </c>
      <c r="J209" s="112"/>
      <c r="K209" s="190">
        <f t="shared" si="61"/>
        <v>79</v>
      </c>
      <c r="L209" s="161">
        <f t="shared" si="58"/>
        <v>292.0007094026528</v>
      </c>
      <c r="M209" s="161">
        <f t="shared" si="59"/>
        <v>5.420656710717123</v>
      </c>
      <c r="N209" s="161">
        <f t="shared" si="60"/>
        <v>294.72361601767534</v>
      </c>
      <c r="O209" s="112"/>
    </row>
    <row r="210" spans="6:15" ht="12.75">
      <c r="F210" s="109">
        <v>20</v>
      </c>
      <c r="G210" s="161">
        <f t="shared" si="55"/>
        <v>13496.341006863868</v>
      </c>
      <c r="H210" s="161">
        <f t="shared" si="56"/>
        <v>127.41354628922338</v>
      </c>
      <c r="I210" s="161">
        <f t="shared" si="57"/>
        <v>294.72361601767534</v>
      </c>
      <c r="J210" s="115">
        <f>+H207+H208+H209+H210</f>
        <v>518.8717067797975</v>
      </c>
      <c r="K210" s="190">
        <f t="shared" si="61"/>
        <v>80</v>
      </c>
      <c r="L210" s="161">
        <f t="shared" si="58"/>
        <v>1.5717205315013416E-10</v>
      </c>
      <c r="M210" s="161">
        <f t="shared" si="59"/>
        <v>2.722906615179737</v>
      </c>
      <c r="N210" s="161">
        <f t="shared" si="60"/>
        <v>294.72361601767534</v>
      </c>
      <c r="O210" s="115">
        <f>+M207+M208+M209+M210</f>
        <v>26.978660894385843</v>
      </c>
    </row>
    <row r="211" spans="6:15" ht="12.75">
      <c r="F211" s="109">
        <v>21</v>
      </c>
      <c r="G211" s="161">
        <f t="shared" si="55"/>
        <v>13327.470770735197</v>
      </c>
      <c r="H211" s="161">
        <f t="shared" si="56"/>
        <v>125.85337988900557</v>
      </c>
      <c r="I211" s="161">
        <f>IF((G210+H210)&lt;S15,0,S15)</f>
        <v>294.72361601767534</v>
      </c>
      <c r="J211" s="112"/>
      <c r="K211" s="190">
        <f t="shared" si="61"/>
        <v>81</v>
      </c>
      <c r="L211" s="161">
        <f t="shared" si="58"/>
        <v>1.5863768254575916E-10</v>
      </c>
      <c r="M211" s="161">
        <f t="shared" si="59"/>
        <v>1.465629395625001E-12</v>
      </c>
      <c r="N211" s="161">
        <f>IF((L210+M210)&lt;S15,0,S15)</f>
        <v>0</v>
      </c>
      <c r="O211" s="112"/>
    </row>
    <row r="212" spans="6:15" ht="12.75">
      <c r="F212" s="109">
        <v>22</v>
      </c>
      <c r="G212" s="161">
        <f t="shared" si="55"/>
        <v>13157.025819654627</v>
      </c>
      <c r="H212" s="161">
        <f t="shared" si="56"/>
        <v>124.27866493710572</v>
      </c>
      <c r="I212" s="161">
        <f aca="true" t="shared" si="62" ref="I212:I230">+I211</f>
        <v>294.72361601767534</v>
      </c>
      <c r="J212" s="112"/>
      <c r="K212" s="190">
        <f t="shared" si="61"/>
        <v>82</v>
      </c>
      <c r="L212" s="161">
        <f t="shared" si="58"/>
        <v>1.6011697893549837E-10</v>
      </c>
      <c r="M212" s="161">
        <f t="shared" si="59"/>
        <v>1.4792963897392043E-12</v>
      </c>
      <c r="N212" s="161">
        <f aca="true" t="shared" si="63" ref="N212:N230">+N211</f>
        <v>0</v>
      </c>
      <c r="O212" s="112"/>
    </row>
    <row r="213" spans="6:15" ht="12.75">
      <c r="F213" s="109">
        <v>23</v>
      </c>
      <c r="G213" s="161">
        <f t="shared" si="55"/>
        <v>12984.991469405231</v>
      </c>
      <c r="H213" s="161">
        <f t="shared" si="56"/>
        <v>122.6892657682794</v>
      </c>
      <c r="I213" s="161">
        <f t="shared" si="62"/>
        <v>294.72361601767534</v>
      </c>
      <c r="J213" s="112"/>
      <c r="K213" s="190">
        <f t="shared" si="61"/>
        <v>83</v>
      </c>
      <c r="L213" s="161">
        <f t="shared" si="58"/>
        <v>1.616100697640719E-10</v>
      </c>
      <c r="M213" s="161">
        <f t="shared" si="59"/>
        <v>1.4930908285735224E-12</v>
      </c>
      <c r="N213" s="161">
        <f t="shared" si="63"/>
        <v>0</v>
      </c>
      <c r="O213" s="112"/>
    </row>
    <row r="214" spans="6:15" ht="12.75">
      <c r="F214" s="109">
        <v>24</v>
      </c>
      <c r="G214" s="161">
        <f t="shared" si="55"/>
        <v>12811.35289883976</v>
      </c>
      <c r="H214" s="161">
        <f t="shared" si="56"/>
        <v>121.08504545220379</v>
      </c>
      <c r="I214" s="161">
        <f t="shared" si="62"/>
        <v>294.72361601767534</v>
      </c>
      <c r="J214" s="115">
        <f>+H211+H212+H213+H214</f>
        <v>493.9063560465944</v>
      </c>
      <c r="K214" s="190">
        <f t="shared" si="61"/>
        <v>84</v>
      </c>
      <c r="L214" s="161">
        <f t="shared" si="58"/>
        <v>1.6311708366462187E-10</v>
      </c>
      <c r="M214" s="161">
        <f t="shared" si="59"/>
        <v>1.5070139005499706E-12</v>
      </c>
      <c r="N214" s="161">
        <f t="shared" si="63"/>
        <v>0</v>
      </c>
      <c r="O214" s="115">
        <f>+M211+M212+M213+M214</f>
        <v>5.9450305144876985E-12</v>
      </c>
    </row>
    <row r="215" spans="6:15" ht="12.75">
      <c r="F215" s="109">
        <v>25</v>
      </c>
      <c r="G215" s="161">
        <f t="shared" si="55"/>
        <v>12636.095148603765</v>
      </c>
      <c r="H215" s="161">
        <f t="shared" si="56"/>
        <v>119.46586578168076</v>
      </c>
      <c r="I215" s="161">
        <f t="shared" si="62"/>
        <v>294.72361601767534</v>
      </c>
      <c r="J215" s="112"/>
      <c r="K215" s="190">
        <f t="shared" si="61"/>
        <v>85</v>
      </c>
      <c r="L215" s="161">
        <f t="shared" si="58"/>
        <v>1.6463815046979445E-10</v>
      </c>
      <c r="M215" s="161">
        <f t="shared" si="59"/>
        <v>1.521066805172599E-12</v>
      </c>
      <c r="N215" s="161">
        <f t="shared" si="63"/>
        <v>0</v>
      </c>
      <c r="O215" s="112"/>
    </row>
    <row r="216" spans="6:15" ht="12.75">
      <c r="F216" s="109">
        <v>26</v>
      </c>
      <c r="G216" s="161">
        <f t="shared" si="55"/>
        <v>12459.20311984682</v>
      </c>
      <c r="H216" s="161">
        <f t="shared" si="56"/>
        <v>117.8315872607301</v>
      </c>
      <c r="I216" s="161">
        <f t="shared" si="62"/>
        <v>294.72361601767534</v>
      </c>
      <c r="J216" s="112"/>
      <c r="K216" s="190">
        <f t="shared" si="61"/>
        <v>86</v>
      </c>
      <c r="L216" s="161">
        <f t="shared" si="58"/>
        <v>1.6617340122292528E-10</v>
      </c>
      <c r="M216" s="161">
        <f t="shared" si="59"/>
        <v>1.5352507531308334E-12</v>
      </c>
      <c r="N216" s="161">
        <f t="shared" si="63"/>
        <v>0</v>
      </c>
      <c r="O216" s="112"/>
    </row>
    <row r="217" spans="6:15" ht="12.75">
      <c r="F217" s="109">
        <v>27</v>
      </c>
      <c r="G217" s="161">
        <f t="shared" si="55"/>
        <v>12280.661572921716</v>
      </c>
      <c r="H217" s="161">
        <f t="shared" si="56"/>
        <v>116.1820690925716</v>
      </c>
      <c r="I217" s="161">
        <f t="shared" si="62"/>
        <v>294.72361601767534</v>
      </c>
      <c r="J217" s="112"/>
      <c r="K217" s="190">
        <f t="shared" si="61"/>
        <v>87</v>
      </c>
      <c r="L217" s="161">
        <f t="shared" si="58"/>
        <v>1.6772296818932905E-10</v>
      </c>
      <c r="M217" s="161">
        <f t="shared" si="59"/>
        <v>1.5495669664037782E-12</v>
      </c>
      <c r="N217" s="161">
        <f t="shared" si="63"/>
        <v>0</v>
      </c>
      <c r="O217" s="112"/>
    </row>
    <row r="218" spans="6:15" ht="12.75">
      <c r="F218" s="109">
        <v>28</v>
      </c>
      <c r="G218" s="161">
        <f t="shared" si="55"/>
        <v>12100.455126071534</v>
      </c>
      <c r="H218" s="161">
        <f t="shared" si="56"/>
        <v>114.517169167495</v>
      </c>
      <c r="I218" s="161">
        <f t="shared" si="62"/>
        <v>294.72361601767534</v>
      </c>
      <c r="J218" s="115">
        <f>+H215+H216+H217+H218</f>
        <v>467.9966913024775</v>
      </c>
      <c r="K218" s="190">
        <f t="shared" si="61"/>
        <v>88</v>
      </c>
      <c r="L218" s="161">
        <f t="shared" si="58"/>
        <v>1.6928698486769456E-10</v>
      </c>
      <c r="M218" s="161">
        <f t="shared" si="59"/>
        <v>1.5640166783654933E-12</v>
      </c>
      <c r="N218" s="161">
        <f t="shared" si="63"/>
        <v>0</v>
      </c>
      <c r="O218" s="115">
        <f>+M215+M216+M217+M218</f>
        <v>6.169901203072704E-12</v>
      </c>
    </row>
    <row r="219" spans="6:15" ht="12.75">
      <c r="F219" s="109">
        <v>29</v>
      </c>
      <c r="G219" s="161">
        <f t="shared" si="55"/>
        <v>11918.568254104475</v>
      </c>
      <c r="H219" s="161">
        <f t="shared" si="56"/>
        <v>112.83674405061706</v>
      </c>
      <c r="I219" s="161">
        <f t="shared" si="62"/>
        <v>294.72361601767534</v>
      </c>
      <c r="J219" s="112"/>
      <c r="K219" s="190">
        <f t="shared" si="61"/>
        <v>89</v>
      </c>
      <c r="L219" s="161">
        <f t="shared" si="58"/>
        <v>1.708655860015858E-10</v>
      </c>
      <c r="M219" s="161">
        <f t="shared" si="59"/>
        <v>1.5786011338912517E-12</v>
      </c>
      <c r="N219" s="161">
        <f t="shared" si="63"/>
        <v>0</v>
      </c>
      <c r="O219" s="112"/>
    </row>
    <row r="220" spans="6:15" ht="12.75">
      <c r="F220" s="109">
        <v>30</v>
      </c>
      <c r="G220" s="161">
        <f t="shared" si="55"/>
        <v>11734.985287056325</v>
      </c>
      <c r="H220" s="161">
        <f t="shared" si="56"/>
        <v>111.14064896952424</v>
      </c>
      <c r="I220" s="161">
        <f t="shared" si="62"/>
        <v>294.72361601767534</v>
      </c>
      <c r="J220" s="112"/>
      <c r="K220" s="190">
        <f t="shared" si="61"/>
        <v>90</v>
      </c>
      <c r="L220" s="161">
        <f t="shared" si="58"/>
        <v>1.724589075910506E-10</v>
      </c>
      <c r="M220" s="161">
        <f t="shared" si="59"/>
        <v>1.5933215894647876E-12</v>
      </c>
      <c r="N220" s="161">
        <f t="shared" si="63"/>
        <v>0</v>
      </c>
      <c r="O220" s="112"/>
    </row>
    <row r="221" spans="6:15" ht="12.75">
      <c r="F221" s="109">
        <v>31</v>
      </c>
      <c r="G221" s="161">
        <f t="shared" si="55"/>
        <v>11549.69040884045</v>
      </c>
      <c r="H221" s="161">
        <f t="shared" si="56"/>
        <v>109.42873780180022</v>
      </c>
      <c r="I221" s="161">
        <f t="shared" si="62"/>
        <v>294.72361601767534</v>
      </c>
      <c r="J221" s="112"/>
      <c r="K221" s="190">
        <f t="shared" si="61"/>
        <v>91</v>
      </c>
      <c r="L221" s="161">
        <f t="shared" si="58"/>
        <v>1.7406708690433714E-10</v>
      </c>
      <c r="M221" s="161">
        <f t="shared" si="59"/>
        <v>1.608179313286547E-12</v>
      </c>
      <c r="N221" s="161">
        <f t="shared" si="63"/>
        <v>0</v>
      </c>
      <c r="O221" s="112"/>
    </row>
    <row r="222" spans="6:15" ht="12.75">
      <c r="F222" s="109">
        <v>32</v>
      </c>
      <c r="G222" s="161">
        <f t="shared" si="55"/>
        <v>11362.667655885212</v>
      </c>
      <c r="H222" s="161">
        <f t="shared" si="56"/>
        <v>107.7008630624372</v>
      </c>
      <c r="I222" s="161">
        <f t="shared" si="62"/>
        <v>294.72361601767534</v>
      </c>
      <c r="J222" s="115">
        <f>+H219+H220+H221+H222</f>
        <v>441.10699388437865</v>
      </c>
      <c r="K222" s="190">
        <f t="shared" si="61"/>
        <v>92</v>
      </c>
      <c r="L222" s="161">
        <f t="shared" si="58"/>
        <v>1.7569026248972008E-10</v>
      </c>
      <c r="M222" s="161">
        <f t="shared" si="59"/>
        <v>1.6231755853829437E-12</v>
      </c>
      <c r="N222" s="161">
        <f t="shared" si="63"/>
        <v>0</v>
      </c>
      <c r="O222" s="115">
        <f>+M219+M220+M221+M222</f>
        <v>6.403277622025531E-12</v>
      </c>
    </row>
    <row r="223" spans="6:15" ht="12.75">
      <c r="F223" s="109">
        <v>33</v>
      </c>
      <c r="G223" s="161">
        <f aca="true" t="shared" si="64" ref="G223:G250">+G222-(I223-H223)</f>
        <v>11173.900915758666</v>
      </c>
      <c r="H223" s="161">
        <f aca="true" t="shared" si="65" ref="H223:H250">+$S$13/4*G222</f>
        <v>105.9568758911296</v>
      </c>
      <c r="I223" s="161">
        <f t="shared" si="62"/>
        <v>294.72361601767534</v>
      </c>
      <c r="J223" s="112"/>
      <c r="K223" s="190">
        <f t="shared" si="61"/>
        <v>93</v>
      </c>
      <c r="L223" s="161">
        <f t="shared" si="58"/>
        <v>1.773285741874367E-10</v>
      </c>
      <c r="M223" s="161">
        <f t="shared" si="59"/>
        <v>1.6383116977166397E-12</v>
      </c>
      <c r="N223" s="161">
        <f t="shared" si="63"/>
        <v>0</v>
      </c>
      <c r="O223" s="112"/>
    </row>
    <row r="224" spans="6:15" ht="12.75">
      <c r="F224" s="109">
        <v>34</v>
      </c>
      <c r="G224" s="161">
        <f t="shared" si="64"/>
        <v>10983.373925780441</v>
      </c>
      <c r="H224" s="161">
        <f t="shared" si="65"/>
        <v>104.19662603944955</v>
      </c>
      <c r="I224" s="161">
        <f t="shared" si="62"/>
        <v>294.72361601767534</v>
      </c>
      <c r="J224" s="112"/>
      <c r="K224" s="190">
        <f t="shared" si="61"/>
        <v>94</v>
      </c>
      <c r="L224" s="161">
        <f t="shared" si="58"/>
        <v>1.7898216314173455E-10</v>
      </c>
      <c r="M224" s="161">
        <f t="shared" si="59"/>
        <v>1.6535889542978473E-12</v>
      </c>
      <c r="N224" s="161">
        <f t="shared" si="63"/>
        <v>0</v>
      </c>
      <c r="O224" s="112"/>
    </row>
    <row r="225" spans="6:15" ht="12.75">
      <c r="F225" s="109">
        <v>35</v>
      </c>
      <c r="G225" s="161">
        <f t="shared" si="64"/>
        <v>10791.070271620669</v>
      </c>
      <c r="H225" s="161">
        <f t="shared" si="65"/>
        <v>102.4199618579026</v>
      </c>
      <c r="I225" s="161">
        <f t="shared" si="62"/>
        <v>294.72361601767534</v>
      </c>
      <c r="J225" s="112"/>
      <c r="K225" s="190">
        <f t="shared" si="61"/>
        <v>95</v>
      </c>
      <c r="L225" s="161">
        <f t="shared" si="58"/>
        <v>1.8065117181303122E-10</v>
      </c>
      <c r="M225" s="161">
        <f t="shared" si="59"/>
        <v>1.6690086712966746E-12</v>
      </c>
      <c r="N225" s="161">
        <f t="shared" si="63"/>
        <v>0</v>
      </c>
      <c r="O225" s="112"/>
    </row>
    <row r="226" spans="6:15" ht="12.75">
      <c r="F226" s="109">
        <v>36</v>
      </c>
      <c r="G226" s="161">
        <f t="shared" si="64"/>
        <v>10596.973385885856</v>
      </c>
      <c r="H226" s="161">
        <f t="shared" si="65"/>
        <v>100.62673028286274</v>
      </c>
      <c r="I226" s="161">
        <f t="shared" si="62"/>
        <v>294.72361601767534</v>
      </c>
      <c r="J226" s="115">
        <f>+H223+H224+H225+H226</f>
        <v>413.2001940713445</v>
      </c>
      <c r="K226" s="190">
        <f t="shared" si="61"/>
        <v>96</v>
      </c>
      <c r="L226" s="161">
        <f t="shared" si="58"/>
        <v>1.8233574399018774E-10</v>
      </c>
      <c r="M226" s="161">
        <f t="shared" si="59"/>
        <v>1.6845721771565162E-12</v>
      </c>
      <c r="N226" s="161">
        <f t="shared" si="63"/>
        <v>0</v>
      </c>
      <c r="O226" s="115">
        <f>+M223+M224+M225+M226</f>
        <v>6.645481500467678E-12</v>
      </c>
    </row>
    <row r="227" spans="6:15" ht="12.75">
      <c r="F227" s="109">
        <v>37</v>
      </c>
      <c r="G227" s="161">
        <f t="shared" si="64"/>
        <v>10401.066546691567</v>
      </c>
      <c r="H227" s="161">
        <f t="shared" si="65"/>
        <v>98.81677682338561</v>
      </c>
      <c r="I227" s="161">
        <f t="shared" si="62"/>
        <v>294.72361601767534</v>
      </c>
      <c r="J227" s="112"/>
      <c r="K227" s="190">
        <f t="shared" si="61"/>
        <v>97</v>
      </c>
      <c r="L227" s="161">
        <f t="shared" si="58"/>
        <v>1.8403602480289624E-10</v>
      </c>
      <c r="M227" s="161">
        <f t="shared" si="59"/>
        <v>1.7002808127085006E-12</v>
      </c>
      <c r="N227" s="161">
        <f t="shared" si="63"/>
        <v>0</v>
      </c>
      <c r="O227" s="112"/>
    </row>
    <row r="228" spans="6:15" ht="12.75">
      <c r="F228" s="109">
        <v>38</v>
      </c>
      <c r="G228" s="161">
        <f t="shared" si="64"/>
        <v>10203.33287622179</v>
      </c>
      <c r="H228" s="161">
        <f t="shared" si="65"/>
        <v>96.98994554789886</v>
      </c>
      <c r="I228" s="161">
        <f t="shared" si="62"/>
        <v>294.72361601767534</v>
      </c>
      <c r="J228" s="112"/>
      <c r="K228" s="190">
        <f t="shared" si="61"/>
        <v>98</v>
      </c>
      <c r="L228" s="161">
        <f t="shared" si="58"/>
        <v>1.8575216073418324E-10</v>
      </c>
      <c r="M228" s="161">
        <f t="shared" si="59"/>
        <v>1.7161359312870075E-12</v>
      </c>
      <c r="N228" s="161">
        <f t="shared" si="63"/>
        <v>0</v>
      </c>
      <c r="O228" s="112"/>
    </row>
    <row r="229" spans="6:15" ht="12.75">
      <c r="F229" s="109">
        <v>39</v>
      </c>
      <c r="G229" s="161">
        <f t="shared" si="64"/>
        <v>10003.755339274883</v>
      </c>
      <c r="H229" s="161">
        <f t="shared" si="65"/>
        <v>95.1460790707682</v>
      </c>
      <c r="I229" s="161">
        <f t="shared" si="62"/>
        <v>294.72361601767534</v>
      </c>
      <c r="J229" s="112"/>
      <c r="K229" s="190">
        <f t="shared" si="61"/>
        <v>99</v>
      </c>
      <c r="L229" s="161">
        <f t="shared" si="58"/>
        <v>1.874842996330295E-10</v>
      </c>
      <c r="M229" s="161">
        <f t="shared" si="59"/>
        <v>1.7321388988462586E-12</v>
      </c>
      <c r="N229" s="161">
        <f t="shared" si="63"/>
        <v>0</v>
      </c>
      <c r="O229" s="112"/>
    </row>
    <row r="230" spans="6:15" ht="12.75">
      <c r="F230" s="109">
        <v>40</v>
      </c>
      <c r="G230" s="161">
        <f t="shared" si="64"/>
        <v>9802.316741795947</v>
      </c>
      <c r="H230" s="161">
        <f t="shared" si="65"/>
        <v>93.28501853873829</v>
      </c>
      <c r="I230" s="161">
        <f t="shared" si="62"/>
        <v>294.72361601767534</v>
      </c>
      <c r="J230" s="115">
        <f>+H227+H228+H229+H230</f>
        <v>384.23781998079096</v>
      </c>
      <c r="K230" s="190">
        <f t="shared" si="61"/>
        <v>100</v>
      </c>
      <c r="L230" s="161">
        <f t="shared" si="58"/>
        <v>1.8923259072710749E-10</v>
      </c>
      <c r="M230" s="161">
        <f t="shared" si="59"/>
        <v>1.748291094078E-12</v>
      </c>
      <c r="N230" s="161">
        <f t="shared" si="63"/>
        <v>0</v>
      </c>
      <c r="O230" s="115">
        <f>+M227+M228+M229+M230</f>
        <v>6.896846736919767E-12</v>
      </c>
    </row>
    <row r="231" spans="6:15" ht="12.75">
      <c r="F231" s="109">
        <v>41</v>
      </c>
      <c r="G231" s="161">
        <f t="shared" si="64"/>
        <v>9598.999729395518</v>
      </c>
      <c r="H231" s="161">
        <f t="shared" si="65"/>
        <v>91.4066036172472</v>
      </c>
      <c r="I231" s="161">
        <f>IF((G230+H230)&lt;S15,0,S15)</f>
        <v>294.72361601767534</v>
      </c>
      <c r="J231" s="112"/>
      <c r="K231" s="109"/>
      <c r="L231" s="2"/>
      <c r="M231" s="2"/>
      <c r="N231" s="2"/>
      <c r="O231" s="112"/>
    </row>
    <row r="232" spans="6:15" ht="12.75">
      <c r="F232" s="109">
        <v>42</v>
      </c>
      <c r="G232" s="161">
        <f t="shared" si="64"/>
        <v>9393.786785854456</v>
      </c>
      <c r="H232" s="161">
        <f t="shared" si="65"/>
        <v>89.51067247661321</v>
      </c>
      <c r="I232" s="161">
        <f aca="true" t="shared" si="66" ref="I232:I250">+I231</f>
        <v>294.72361601767534</v>
      </c>
      <c r="J232" s="112"/>
      <c r="K232" s="109"/>
      <c r="L232" s="2"/>
      <c r="M232" s="2"/>
      <c r="N232" s="2"/>
      <c r="O232" s="112"/>
    </row>
    <row r="233" spans="6:15" ht="12.75">
      <c r="F233" s="109">
        <v>43</v>
      </c>
      <c r="G233" s="161">
        <f t="shared" si="64"/>
        <v>9186.660231614873</v>
      </c>
      <c r="H233" s="161">
        <f t="shared" si="65"/>
        <v>87.59706177809281</v>
      </c>
      <c r="I233" s="161">
        <f t="shared" si="66"/>
        <v>294.72361601767534</v>
      </c>
      <c r="J233" s="112"/>
      <c r="K233" s="109"/>
      <c r="L233" s="2"/>
      <c r="M233" s="2"/>
      <c r="N233" s="2"/>
      <c r="O233" s="112"/>
    </row>
    <row r="234" spans="6:15" ht="12.75">
      <c r="F234" s="109">
        <v>44</v>
      </c>
      <c r="G234" s="161">
        <f t="shared" si="64"/>
        <v>8977.602222257006</v>
      </c>
      <c r="H234" s="161">
        <f t="shared" si="65"/>
        <v>85.66560665980869</v>
      </c>
      <c r="I234" s="161">
        <f t="shared" si="66"/>
        <v>294.72361601767534</v>
      </c>
      <c r="J234" s="115">
        <f>+H231+H232+H233+H234</f>
        <v>354.1799445317619</v>
      </c>
      <c r="K234" s="109"/>
      <c r="L234" s="2"/>
      <c r="M234" s="2"/>
      <c r="N234" s="2"/>
      <c r="O234" s="112"/>
    </row>
    <row r="235" spans="6:15" ht="12.75">
      <c r="F235" s="109">
        <v>45</v>
      </c>
      <c r="G235" s="161">
        <f t="shared" si="64"/>
        <v>8766.594746961877</v>
      </c>
      <c r="H235" s="161">
        <f t="shared" si="65"/>
        <v>83.71614072254658</v>
      </c>
      <c r="I235" s="161">
        <f t="shared" si="66"/>
        <v>294.72361601767534</v>
      </c>
      <c r="J235" s="112"/>
      <c r="K235" s="109"/>
      <c r="L235" s="2"/>
      <c r="M235" s="2"/>
      <c r="N235" s="2"/>
      <c r="O235" s="112"/>
    </row>
    <row r="236" spans="6:15" ht="12.75">
      <c r="F236" s="109">
        <v>46</v>
      </c>
      <c r="G236" s="161">
        <f t="shared" si="64"/>
        <v>8553.61962695962</v>
      </c>
      <c r="H236" s="161">
        <f t="shared" si="65"/>
        <v>81.7484960154195</v>
      </c>
      <c r="I236" s="161">
        <f t="shared" si="66"/>
        <v>294.72361601767534</v>
      </c>
      <c r="J236" s="112"/>
      <c r="K236" s="109"/>
      <c r="L236" s="2"/>
      <c r="M236" s="2"/>
      <c r="N236" s="2"/>
      <c r="O236" s="112"/>
    </row>
    <row r="237" spans="6:15" ht="12.75">
      <c r="F237" s="109">
        <v>47</v>
      </c>
      <c r="G237" s="161">
        <f t="shared" si="64"/>
        <v>8338.658513963343</v>
      </c>
      <c r="H237" s="161">
        <f t="shared" si="65"/>
        <v>79.76250302139846</v>
      </c>
      <c r="I237" s="161">
        <f t="shared" si="66"/>
        <v>294.72361601767534</v>
      </c>
      <c r="J237" s="112"/>
      <c r="K237" s="109"/>
      <c r="L237" s="2"/>
      <c r="M237" s="2"/>
      <c r="N237" s="2"/>
      <c r="O237" s="112"/>
    </row>
    <row r="238" spans="6:15" ht="12.75">
      <c r="F238" s="109">
        <v>48</v>
      </c>
      <c r="G238" s="161">
        <f t="shared" si="64"/>
        <v>8121.692888588375</v>
      </c>
      <c r="H238" s="161">
        <f t="shared" si="65"/>
        <v>77.75799064270817</v>
      </c>
      <c r="I238" s="161">
        <f t="shared" si="66"/>
        <v>294.72361601767534</v>
      </c>
      <c r="J238" s="115">
        <f>+H235+H236+H237+H238</f>
        <v>322.98513040207274</v>
      </c>
      <c r="K238" s="109"/>
      <c r="L238" s="2"/>
      <c r="M238" s="2"/>
      <c r="N238" s="2"/>
      <c r="O238" s="112"/>
    </row>
    <row r="239" spans="6:15" ht="12.75">
      <c r="F239" s="109">
        <v>49</v>
      </c>
      <c r="G239" s="161">
        <f t="shared" si="64"/>
        <v>7902.704058756786</v>
      </c>
      <c r="H239" s="161">
        <f t="shared" si="65"/>
        <v>75.7347861860866</v>
      </c>
      <c r="I239" s="161">
        <f t="shared" si="66"/>
        <v>294.72361601767534</v>
      </c>
      <c r="J239" s="112"/>
      <c r="K239" s="109"/>
      <c r="L239" s="2"/>
      <c r="M239" s="2"/>
      <c r="N239" s="2"/>
      <c r="O239" s="112"/>
    </row>
    <row r="240" spans="6:15" ht="12.75">
      <c r="F240" s="109">
        <v>50</v>
      </c>
      <c r="G240" s="161">
        <f t="shared" si="64"/>
        <v>7681.673158087018</v>
      </c>
      <c r="H240" s="161">
        <f t="shared" si="65"/>
        <v>73.69271534790703</v>
      </c>
      <c r="I240" s="161">
        <f t="shared" si="66"/>
        <v>294.72361601767534</v>
      </c>
      <c r="J240" s="112"/>
      <c r="K240" s="109"/>
      <c r="L240" s="2"/>
      <c r="M240" s="2"/>
      <c r="N240" s="2"/>
      <c r="O240" s="112"/>
    </row>
    <row r="241" spans="6:15" ht="12.75">
      <c r="F241" s="109">
        <v>51</v>
      </c>
      <c r="G241" s="161">
        <f t="shared" si="64"/>
        <v>7458.581144268504</v>
      </c>
      <c r="H241" s="161">
        <f t="shared" si="65"/>
        <v>71.63160219916145</v>
      </c>
      <c r="I241" s="161">
        <f t="shared" si="66"/>
        <v>294.72361601767534</v>
      </c>
      <c r="J241" s="112"/>
      <c r="K241" s="109"/>
      <c r="L241" s="2"/>
      <c r="M241" s="2"/>
      <c r="N241" s="2"/>
      <c r="O241" s="112"/>
    </row>
    <row r="242" spans="6:15" ht="12.75">
      <c r="F242" s="109">
        <v>52</v>
      </c>
      <c r="G242" s="161">
        <f t="shared" si="64"/>
        <v>7233.4087974211325</v>
      </c>
      <c r="H242" s="161">
        <f t="shared" si="65"/>
        <v>69.5512691703038</v>
      </c>
      <c r="I242" s="161">
        <f t="shared" si="66"/>
        <v>294.72361601767534</v>
      </c>
      <c r="J242" s="115">
        <f>+H239+H240+H241+H242</f>
        <v>290.6103729034589</v>
      </c>
      <c r="K242" s="109"/>
      <c r="L242" s="2"/>
      <c r="M242" s="2"/>
      <c r="N242" s="2"/>
      <c r="O242" s="112"/>
    </row>
    <row r="243" spans="6:15" ht="12.75">
      <c r="F243" s="109">
        <v>53</v>
      </c>
      <c r="G243" s="161">
        <f t="shared" si="64"/>
        <v>7006.136718439409</v>
      </c>
      <c r="H243" s="161">
        <f t="shared" si="65"/>
        <v>67.45153703595206</v>
      </c>
      <c r="I243" s="161">
        <f t="shared" si="66"/>
        <v>294.72361601767534</v>
      </c>
      <c r="J243" s="112"/>
      <c r="K243" s="109"/>
      <c r="L243" s="2"/>
      <c r="M243" s="2"/>
      <c r="N243" s="2"/>
      <c r="O243" s="112"/>
    </row>
    <row r="244" spans="6:15" ht="12.75">
      <c r="F244" s="109">
        <v>54</v>
      </c>
      <c r="G244" s="161">
        <f t="shared" si="64"/>
        <v>6776.745327321181</v>
      </c>
      <c r="H244" s="161">
        <f t="shared" si="65"/>
        <v>65.3322248994475</v>
      </c>
      <c r="I244" s="161">
        <f t="shared" si="66"/>
        <v>294.72361601767534</v>
      </c>
      <c r="J244" s="112"/>
      <c r="K244" s="109"/>
      <c r="L244" s="2"/>
      <c r="M244" s="2"/>
      <c r="N244" s="2"/>
      <c r="O244" s="112"/>
    </row>
    <row r="245" spans="6:15" ht="12.75">
      <c r="F245" s="109">
        <v>55</v>
      </c>
      <c r="G245" s="161">
        <f t="shared" si="64"/>
        <v>6545.214861480776</v>
      </c>
      <c r="H245" s="161">
        <f t="shared" si="65"/>
        <v>63.19315017727001</v>
      </c>
      <c r="I245" s="161">
        <f t="shared" si="66"/>
        <v>294.72361601767534</v>
      </c>
      <c r="J245" s="112"/>
      <c r="K245" s="109"/>
      <c r="L245" s="2"/>
      <c r="M245" s="2"/>
      <c r="N245" s="2"/>
      <c r="O245" s="112"/>
    </row>
    <row r="246" spans="6:15" ht="12.75">
      <c r="F246" s="109">
        <v>56</v>
      </c>
      <c r="G246" s="161">
        <f t="shared" si="64"/>
        <v>6311.525374046409</v>
      </c>
      <c r="H246" s="161">
        <f t="shared" si="65"/>
        <v>61.03412858330823</v>
      </c>
      <c r="I246" s="161">
        <f t="shared" si="66"/>
        <v>294.72361601767534</v>
      </c>
      <c r="J246" s="115">
        <f>+H243+H244+H245+H246</f>
        <v>257.0110406959778</v>
      </c>
      <c r="K246" s="109"/>
      <c r="L246" s="2"/>
      <c r="M246" s="2"/>
      <c r="N246" s="2"/>
      <c r="O246" s="112"/>
    </row>
    <row r="247" spans="6:15" ht="12.75">
      <c r="F247" s="109">
        <v>57</v>
      </c>
      <c r="G247" s="161">
        <f t="shared" si="64"/>
        <v>6075.656732141716</v>
      </c>
      <c r="H247" s="161">
        <f t="shared" si="65"/>
        <v>58.85497411298276</v>
      </c>
      <c r="I247" s="161">
        <f t="shared" si="66"/>
        <v>294.72361601767534</v>
      </c>
      <c r="J247" s="112"/>
      <c r="K247" s="109"/>
      <c r="L247" s="2"/>
      <c r="M247" s="2"/>
      <c r="N247" s="2"/>
      <c r="O247" s="112"/>
    </row>
    <row r="248" spans="6:15" ht="12.75">
      <c r="F248" s="109">
        <v>58</v>
      </c>
      <c r="G248" s="161">
        <f t="shared" si="64"/>
        <v>5837.588615151262</v>
      </c>
      <c r="H248" s="161">
        <f t="shared" si="65"/>
        <v>56.6554990272215</v>
      </c>
      <c r="I248" s="161">
        <f t="shared" si="66"/>
        <v>294.72361601767534</v>
      </c>
      <c r="J248" s="112"/>
      <c r="K248" s="109"/>
      <c r="L248" s="2"/>
      <c r="M248" s="2"/>
      <c r="N248" s="2"/>
      <c r="O248" s="112"/>
    </row>
    <row r="249" spans="6:15" ht="12.75">
      <c r="F249" s="109">
        <v>59</v>
      </c>
      <c r="G249" s="161">
        <f t="shared" si="64"/>
        <v>5597.300512969872</v>
      </c>
      <c r="H249" s="161">
        <f t="shared" si="65"/>
        <v>54.43551383628552</v>
      </c>
      <c r="I249" s="161">
        <f t="shared" si="66"/>
        <v>294.72361601767534</v>
      </c>
      <c r="J249" s="112"/>
      <c r="K249" s="109"/>
      <c r="L249" s="2"/>
      <c r="M249" s="2"/>
      <c r="N249" s="2"/>
      <c r="O249" s="112"/>
    </row>
    <row r="250" spans="6:15" ht="13.5" thickBot="1">
      <c r="F250" s="124">
        <v>60</v>
      </c>
      <c r="G250" s="191">
        <f t="shared" si="64"/>
        <v>5354.771724235641</v>
      </c>
      <c r="H250" s="191">
        <f t="shared" si="65"/>
        <v>52.194827283444056</v>
      </c>
      <c r="I250" s="191">
        <f t="shared" si="66"/>
        <v>294.72361601767534</v>
      </c>
      <c r="J250" s="126">
        <f>+H247+H248+H249+H250</f>
        <v>222.14081425993385</v>
      </c>
      <c r="K250" s="124"/>
      <c r="L250" s="125"/>
      <c r="M250" s="125"/>
      <c r="N250" s="125"/>
      <c r="O250" s="127"/>
    </row>
  </sheetData>
  <sheetProtection/>
  <printOptions horizontalCentered="1"/>
  <pageMargins left="1" right="1" top="1" bottom="1" header="0.5" footer="0.5"/>
  <pageSetup fitToHeight="2" fitToWidth="1" horizontalDpi="300" verticalDpi="300" orientation="landscape" paperSize="3" scale="48" r:id="rId1"/>
  <headerFooter alignWithMargins="0">
    <oddFooter>&amp;L&amp;"Arial,Bold"HDR Confidential
&amp;D
&amp;RAttachment #5 to SC-2 Question No. 11
Voyles
Page &amp;P</oddFooter>
  </headerFooter>
  <rowBreaks count="3" manualBreakCount="3">
    <brk id="81" max="34" man="1"/>
    <brk id="161" max="34" man="1"/>
    <brk id="179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BM19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9.421875" style="0" customWidth="1"/>
    <col min="3" max="3" width="14.7109375" style="0" customWidth="1"/>
    <col min="4" max="4" width="13.421875" style="0" customWidth="1"/>
    <col min="5" max="5" width="12.28125" style="0" customWidth="1"/>
    <col min="6" max="6" width="11.00390625" style="0" customWidth="1"/>
    <col min="7" max="7" width="11.7109375" style="0" customWidth="1"/>
    <col min="8" max="9" width="10.7109375" style="0" customWidth="1"/>
    <col min="10" max="10" width="10.140625" style="0" bestFit="1" customWidth="1"/>
    <col min="11" max="11" width="10.7109375" style="0" customWidth="1"/>
    <col min="12" max="13" width="10.140625" style="0" bestFit="1" customWidth="1"/>
    <col min="14" max="14" width="10.7109375" style="0" customWidth="1"/>
    <col min="15" max="16" width="10.140625" style="0" bestFit="1" customWidth="1"/>
    <col min="17" max="17" width="10.421875" style="0" bestFit="1" customWidth="1"/>
    <col min="18" max="22" width="10.140625" style="0" bestFit="1" customWidth="1"/>
    <col min="23" max="23" width="10.421875" style="0" bestFit="1" customWidth="1"/>
    <col min="24" max="27" width="9.7109375" style="0" bestFit="1" customWidth="1"/>
    <col min="28" max="28" width="9.7109375" style="0" customWidth="1"/>
    <col min="29" max="35" width="10.421875" style="0" customWidth="1"/>
  </cols>
  <sheetData>
    <row r="1" spans="1:5" ht="13.5">
      <c r="A1" s="23" t="s">
        <v>243</v>
      </c>
      <c r="B1" s="24"/>
      <c r="C1" s="24"/>
      <c r="D1" s="25"/>
      <c r="E1" s="2"/>
    </row>
    <row r="2" spans="1:5" ht="13.5">
      <c r="A2" s="26" t="str">
        <f>'10MW PV Solar Master'!A2</f>
        <v>LG&amp;E - KU</v>
      </c>
      <c r="B2" s="27"/>
      <c r="C2" s="27"/>
      <c r="D2" s="28"/>
      <c r="E2" s="2"/>
    </row>
    <row r="3" spans="1:20" ht="13.5">
      <c r="A3" s="26" t="s">
        <v>19</v>
      </c>
      <c r="B3" s="27">
        <v>221566</v>
      </c>
      <c r="C3" s="49" t="s">
        <v>284</v>
      </c>
      <c r="D3" s="50"/>
      <c r="T3" s="15"/>
    </row>
    <row r="4" spans="1:20" ht="13.5">
      <c r="A4" s="26" t="s">
        <v>0</v>
      </c>
      <c r="B4" s="101">
        <v>41682.39861111111</v>
      </c>
      <c r="C4" s="27"/>
      <c r="D4" s="28"/>
      <c r="T4" s="15"/>
    </row>
    <row r="5" spans="1:20" ht="14.25" thickBot="1">
      <c r="A5" s="30" t="s">
        <v>1</v>
      </c>
      <c r="B5" s="31">
        <f>'10MW PV Solar Master'!B5</f>
        <v>0</v>
      </c>
      <c r="C5" s="31" t="s">
        <v>84</v>
      </c>
      <c r="D5" s="32"/>
      <c r="T5" s="15"/>
    </row>
    <row r="6" spans="1:20" ht="13.5">
      <c r="A6" s="27"/>
      <c r="B6" s="27"/>
      <c r="C6" s="27"/>
      <c r="D6" s="27"/>
      <c r="T6" s="15"/>
    </row>
    <row r="7" spans="5:20" ht="12.75">
      <c r="E7" s="15"/>
      <c r="F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</row>
    <row r="8" spans="5:35" ht="12.75">
      <c r="E8" s="15"/>
      <c r="F8" s="15"/>
      <c r="I8" s="2"/>
      <c r="J8" s="2"/>
      <c r="K8" s="2"/>
      <c r="L8" s="2"/>
      <c r="M8" s="2"/>
      <c r="P8" s="2"/>
      <c r="Q8" s="2"/>
      <c r="R8" s="2"/>
      <c r="S8" s="2"/>
      <c r="U8" s="2"/>
      <c r="W8" s="2"/>
      <c r="Y8" s="2"/>
      <c r="AA8" s="2"/>
      <c r="AB8" s="2"/>
      <c r="AC8" s="2"/>
      <c r="AD8" s="2"/>
      <c r="AG8" s="2"/>
      <c r="AH8" s="2"/>
      <c r="AI8" s="2"/>
    </row>
    <row r="9" spans="9:34" ht="12.75">
      <c r="I9" s="78"/>
      <c r="J9" s="76"/>
      <c r="L9" s="76"/>
      <c r="M9" s="76"/>
      <c r="N9" s="76"/>
      <c r="O9" s="2"/>
      <c r="P9" s="78"/>
      <c r="R9" s="76"/>
      <c r="S9" s="76"/>
      <c r="T9" s="78"/>
      <c r="U9" s="76"/>
      <c r="Y9" s="76"/>
      <c r="Z9" s="2"/>
      <c r="AA9" s="76"/>
      <c r="AB9" s="76"/>
      <c r="AD9" s="76"/>
      <c r="AF9" s="78"/>
      <c r="AG9" s="2"/>
      <c r="AH9" s="76"/>
    </row>
    <row r="10" spans="1:20" ht="12.75">
      <c r="A10" s="33" t="s">
        <v>207</v>
      </c>
      <c r="B10" s="36"/>
      <c r="C10" s="36"/>
      <c r="D10" s="36" t="str">
        <f>'10MW PV Solar Master'!C8</f>
        <v>10 MW PV Solar - Multicrrystalline Standard Efficiency</v>
      </c>
      <c r="E10" s="36"/>
      <c r="F10" s="36"/>
      <c r="G10" s="34"/>
      <c r="H10" s="17"/>
      <c r="T10" s="15"/>
    </row>
    <row r="11" spans="2:20" ht="12.75">
      <c r="B11" t="s">
        <v>126</v>
      </c>
      <c r="I11" s="2"/>
      <c r="J11" s="2"/>
      <c r="K11" s="2"/>
      <c r="L11" s="2"/>
      <c r="M11" s="2"/>
      <c r="N11" s="2"/>
      <c r="O11" s="2"/>
      <c r="P11" s="15"/>
      <c r="Q11" s="35"/>
      <c r="R11" s="15"/>
      <c r="S11" s="15"/>
      <c r="T11" s="15"/>
    </row>
    <row r="12" spans="1:35" ht="13.5" thickBot="1">
      <c r="A12" s="9" t="s">
        <v>4</v>
      </c>
      <c r="B12" s="9"/>
      <c r="C12" s="9"/>
      <c r="D12" s="9"/>
      <c r="E12" s="9"/>
      <c r="F12" s="9">
        <v>2018</v>
      </c>
      <c r="G12" s="9">
        <f aca="true" t="shared" si="0" ref="G12:AI12">F12+1</f>
        <v>2019</v>
      </c>
      <c r="H12" s="9">
        <f t="shared" si="0"/>
        <v>2020</v>
      </c>
      <c r="I12" s="9">
        <f t="shared" si="0"/>
        <v>2021</v>
      </c>
      <c r="J12" s="9">
        <f t="shared" si="0"/>
        <v>2022</v>
      </c>
      <c r="K12" s="9">
        <f t="shared" si="0"/>
        <v>2023</v>
      </c>
      <c r="L12" s="9">
        <f t="shared" si="0"/>
        <v>2024</v>
      </c>
      <c r="M12" s="9">
        <f t="shared" si="0"/>
        <v>2025</v>
      </c>
      <c r="N12" s="9">
        <f t="shared" si="0"/>
        <v>2026</v>
      </c>
      <c r="O12" s="9">
        <f t="shared" si="0"/>
        <v>2027</v>
      </c>
      <c r="P12" s="9">
        <f t="shared" si="0"/>
        <v>2028</v>
      </c>
      <c r="Q12" s="9">
        <f t="shared" si="0"/>
        <v>2029</v>
      </c>
      <c r="R12" s="9">
        <f t="shared" si="0"/>
        <v>2030</v>
      </c>
      <c r="S12" s="9">
        <f t="shared" si="0"/>
        <v>2031</v>
      </c>
      <c r="T12" s="9">
        <f t="shared" si="0"/>
        <v>2032</v>
      </c>
      <c r="U12" s="9">
        <f t="shared" si="0"/>
        <v>2033</v>
      </c>
      <c r="V12" s="9">
        <f t="shared" si="0"/>
        <v>2034</v>
      </c>
      <c r="W12" s="9">
        <f t="shared" si="0"/>
        <v>2035</v>
      </c>
      <c r="X12" s="9">
        <f t="shared" si="0"/>
        <v>2036</v>
      </c>
      <c r="Y12" s="9">
        <f t="shared" si="0"/>
        <v>2037</v>
      </c>
      <c r="Z12" s="9">
        <f t="shared" si="0"/>
        <v>2038</v>
      </c>
      <c r="AA12" s="9">
        <f t="shared" si="0"/>
        <v>2039</v>
      </c>
      <c r="AB12" s="9">
        <f t="shared" si="0"/>
        <v>2040</v>
      </c>
      <c r="AC12" s="9">
        <f t="shared" si="0"/>
        <v>2041</v>
      </c>
      <c r="AD12" s="9">
        <f t="shared" si="0"/>
        <v>2042</v>
      </c>
      <c r="AE12" s="9">
        <f t="shared" si="0"/>
        <v>2043</v>
      </c>
      <c r="AF12" s="9">
        <f t="shared" si="0"/>
        <v>2044</v>
      </c>
      <c r="AG12" s="9">
        <f t="shared" si="0"/>
        <v>2045</v>
      </c>
      <c r="AH12" s="9">
        <f t="shared" si="0"/>
        <v>2046</v>
      </c>
      <c r="AI12" s="9">
        <f t="shared" si="0"/>
        <v>2047</v>
      </c>
    </row>
    <row r="13" spans="1:35" ht="14.25" thickBot="1" thickTop="1">
      <c r="A13" s="9" t="s">
        <v>4</v>
      </c>
      <c r="B13" s="9"/>
      <c r="C13" s="9"/>
      <c r="D13" s="9"/>
      <c r="E13" s="9"/>
      <c r="F13" s="9">
        <v>1</v>
      </c>
      <c r="G13" s="9">
        <f aca="true" t="shared" si="1" ref="G13:AI13">F13+1</f>
        <v>2</v>
      </c>
      <c r="H13" s="9">
        <f t="shared" si="1"/>
        <v>3</v>
      </c>
      <c r="I13" s="9">
        <f t="shared" si="1"/>
        <v>4</v>
      </c>
      <c r="J13" s="9">
        <f t="shared" si="1"/>
        <v>5</v>
      </c>
      <c r="K13" s="9">
        <f t="shared" si="1"/>
        <v>6</v>
      </c>
      <c r="L13" s="9">
        <f t="shared" si="1"/>
        <v>7</v>
      </c>
      <c r="M13" s="9">
        <f t="shared" si="1"/>
        <v>8</v>
      </c>
      <c r="N13" s="9">
        <f t="shared" si="1"/>
        <v>9</v>
      </c>
      <c r="O13" s="9">
        <f t="shared" si="1"/>
        <v>10</v>
      </c>
      <c r="P13" s="9">
        <f t="shared" si="1"/>
        <v>11</v>
      </c>
      <c r="Q13" s="9">
        <f t="shared" si="1"/>
        <v>12</v>
      </c>
      <c r="R13" s="9">
        <f t="shared" si="1"/>
        <v>13</v>
      </c>
      <c r="S13" s="9">
        <f t="shared" si="1"/>
        <v>14</v>
      </c>
      <c r="T13" s="9">
        <f t="shared" si="1"/>
        <v>15</v>
      </c>
      <c r="U13" s="9">
        <f t="shared" si="1"/>
        <v>16</v>
      </c>
      <c r="V13" s="9">
        <f t="shared" si="1"/>
        <v>17</v>
      </c>
      <c r="W13" s="9">
        <f t="shared" si="1"/>
        <v>18</v>
      </c>
      <c r="X13" s="9">
        <f t="shared" si="1"/>
        <v>19</v>
      </c>
      <c r="Y13" s="9">
        <f t="shared" si="1"/>
        <v>20</v>
      </c>
      <c r="Z13" s="9">
        <f t="shared" si="1"/>
        <v>21</v>
      </c>
      <c r="AA13" s="9">
        <f t="shared" si="1"/>
        <v>22</v>
      </c>
      <c r="AB13" s="9">
        <f t="shared" si="1"/>
        <v>23</v>
      </c>
      <c r="AC13" s="9">
        <f t="shared" si="1"/>
        <v>24</v>
      </c>
      <c r="AD13" s="9">
        <f t="shared" si="1"/>
        <v>25</v>
      </c>
      <c r="AE13" s="9">
        <f t="shared" si="1"/>
        <v>26</v>
      </c>
      <c r="AF13" s="9">
        <f t="shared" si="1"/>
        <v>27</v>
      </c>
      <c r="AG13" s="9">
        <f t="shared" si="1"/>
        <v>28</v>
      </c>
      <c r="AH13" s="9">
        <f t="shared" si="1"/>
        <v>29</v>
      </c>
      <c r="AI13" s="9">
        <f t="shared" si="1"/>
        <v>30</v>
      </c>
    </row>
    <row r="14" ht="13.5" thickTop="1"/>
    <row r="15" spans="1:5" ht="12.75">
      <c r="A15" s="19" t="s">
        <v>8</v>
      </c>
      <c r="B15" s="20"/>
      <c r="C15" s="21"/>
      <c r="D15" s="2"/>
      <c r="E15" s="2"/>
    </row>
    <row r="17" spans="2:35" ht="12.75">
      <c r="B17" t="s">
        <v>201</v>
      </c>
      <c r="D17" t="s">
        <v>9</v>
      </c>
      <c r="F17" s="232"/>
      <c r="G17" s="232"/>
      <c r="H17" s="232"/>
      <c r="I17" s="232"/>
      <c r="J17" s="23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</row>
    <row r="18" spans="2:35" ht="12.75">
      <c r="B18" t="s">
        <v>22</v>
      </c>
      <c r="D18" t="s">
        <v>66</v>
      </c>
      <c r="F18" s="192"/>
      <c r="G18">
        <f aca="true" t="shared" si="2" ref="G18:AI18">F18</f>
        <v>0</v>
      </c>
      <c r="H18">
        <f t="shared" si="2"/>
        <v>0</v>
      </c>
      <c r="I18">
        <f t="shared" si="2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2"/>
        <v>0</v>
      </c>
      <c r="S18">
        <f t="shared" si="2"/>
        <v>0</v>
      </c>
      <c r="T18">
        <f t="shared" si="2"/>
        <v>0</v>
      </c>
      <c r="U18">
        <f t="shared" si="2"/>
        <v>0</v>
      </c>
      <c r="V18">
        <f t="shared" si="2"/>
        <v>0</v>
      </c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  <c r="AB18">
        <f t="shared" si="2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</row>
    <row r="19" spans="4:35" ht="12.75">
      <c r="D19" t="s">
        <v>67</v>
      </c>
      <c r="F19" s="192"/>
      <c r="G19">
        <f aca="true" t="shared" si="3" ref="G19:AI19">F19</f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R19">
        <f t="shared" si="3"/>
        <v>0</v>
      </c>
      <c r="S19">
        <f t="shared" si="3"/>
        <v>0</v>
      </c>
      <c r="T19">
        <f t="shared" si="3"/>
        <v>0</v>
      </c>
      <c r="U19">
        <f t="shared" si="3"/>
        <v>0</v>
      </c>
      <c r="V19">
        <f t="shared" si="3"/>
        <v>0</v>
      </c>
      <c r="W19">
        <f t="shared" si="3"/>
        <v>0</v>
      </c>
      <c r="X19">
        <f t="shared" si="3"/>
        <v>0</v>
      </c>
      <c r="Y19">
        <f t="shared" si="3"/>
        <v>0</v>
      </c>
      <c r="Z19">
        <f t="shared" si="3"/>
        <v>0</v>
      </c>
      <c r="AA19">
        <f t="shared" si="3"/>
        <v>0</v>
      </c>
      <c r="AB19">
        <f t="shared" si="3"/>
        <v>0</v>
      </c>
      <c r="AC19">
        <f t="shared" si="3"/>
        <v>0</v>
      </c>
      <c r="AD19">
        <f t="shared" si="3"/>
        <v>0</v>
      </c>
      <c r="AE19">
        <f t="shared" si="3"/>
        <v>0</v>
      </c>
      <c r="AF19">
        <f t="shared" si="3"/>
        <v>0</v>
      </c>
      <c r="AG19">
        <f t="shared" si="3"/>
        <v>0</v>
      </c>
      <c r="AH19">
        <f t="shared" si="3"/>
        <v>0</v>
      </c>
      <c r="AI19">
        <f t="shared" si="3"/>
        <v>0</v>
      </c>
    </row>
    <row r="21" spans="2:35" ht="12.75">
      <c r="B21" t="s">
        <v>202</v>
      </c>
      <c r="D21" t="s">
        <v>11</v>
      </c>
      <c r="F21">
        <f aca="true" t="shared" si="4" ref="F21:AI21">F17*24</f>
        <v>0</v>
      </c>
      <c r="G21">
        <f t="shared" si="4"/>
        <v>0</v>
      </c>
      <c r="H21">
        <f t="shared" si="4"/>
        <v>0</v>
      </c>
      <c r="I21">
        <f t="shared" si="4"/>
        <v>0</v>
      </c>
      <c r="J21">
        <f t="shared" si="4"/>
        <v>0</v>
      </c>
      <c r="K21">
        <f t="shared" si="4"/>
        <v>0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0</v>
      </c>
      <c r="V21">
        <f t="shared" si="4"/>
        <v>0</v>
      </c>
      <c r="W21">
        <f t="shared" si="4"/>
        <v>0</v>
      </c>
      <c r="X21">
        <f t="shared" si="4"/>
        <v>0</v>
      </c>
      <c r="Y21">
        <f t="shared" si="4"/>
        <v>0</v>
      </c>
      <c r="Z21">
        <f t="shared" si="4"/>
        <v>0</v>
      </c>
      <c r="AA21">
        <f t="shared" si="4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</row>
    <row r="22" spans="2:35" ht="12.75">
      <c r="B22" t="s">
        <v>12</v>
      </c>
      <c r="D22" t="s">
        <v>13</v>
      </c>
      <c r="F22" s="233">
        <v>0.8245</v>
      </c>
      <c r="G22" s="6">
        <f aca="true" t="shared" si="5" ref="G22:AI22">F22</f>
        <v>0.8245</v>
      </c>
      <c r="H22" s="6">
        <f t="shared" si="5"/>
        <v>0.8245</v>
      </c>
      <c r="I22" s="6">
        <f t="shared" si="5"/>
        <v>0.8245</v>
      </c>
      <c r="J22" s="6">
        <f t="shared" si="5"/>
        <v>0.8245</v>
      </c>
      <c r="K22" s="6">
        <f t="shared" si="5"/>
        <v>0.8245</v>
      </c>
      <c r="L22" s="6">
        <f t="shared" si="5"/>
        <v>0.8245</v>
      </c>
      <c r="M22" s="6">
        <f t="shared" si="5"/>
        <v>0.8245</v>
      </c>
      <c r="N22" s="6">
        <f t="shared" si="5"/>
        <v>0.8245</v>
      </c>
      <c r="O22" s="6">
        <f t="shared" si="5"/>
        <v>0.8245</v>
      </c>
      <c r="P22" s="6">
        <f t="shared" si="5"/>
        <v>0.8245</v>
      </c>
      <c r="Q22" s="6">
        <f t="shared" si="5"/>
        <v>0.8245</v>
      </c>
      <c r="R22" s="6">
        <f t="shared" si="5"/>
        <v>0.8245</v>
      </c>
      <c r="S22" s="6">
        <f t="shared" si="5"/>
        <v>0.8245</v>
      </c>
      <c r="T22" s="6">
        <f t="shared" si="5"/>
        <v>0.8245</v>
      </c>
      <c r="U22" s="6">
        <f t="shared" si="5"/>
        <v>0.8245</v>
      </c>
      <c r="V22" s="6">
        <f t="shared" si="5"/>
        <v>0.8245</v>
      </c>
      <c r="W22" s="6">
        <f t="shared" si="5"/>
        <v>0.8245</v>
      </c>
      <c r="X22" s="6">
        <f t="shared" si="5"/>
        <v>0.8245</v>
      </c>
      <c r="Y22" s="6">
        <f t="shared" si="5"/>
        <v>0.8245</v>
      </c>
      <c r="Z22" s="6">
        <f t="shared" si="5"/>
        <v>0.8245</v>
      </c>
      <c r="AA22" s="6">
        <f t="shared" si="5"/>
        <v>0.8245</v>
      </c>
      <c r="AB22" s="6">
        <f t="shared" si="5"/>
        <v>0.8245</v>
      </c>
      <c r="AC22" s="6">
        <f t="shared" si="5"/>
        <v>0.8245</v>
      </c>
      <c r="AD22" s="6">
        <f t="shared" si="5"/>
        <v>0.8245</v>
      </c>
      <c r="AE22" s="6">
        <f t="shared" si="5"/>
        <v>0.8245</v>
      </c>
      <c r="AF22" s="6">
        <f t="shared" si="5"/>
        <v>0.8245</v>
      </c>
      <c r="AG22" s="6">
        <f t="shared" si="5"/>
        <v>0.8245</v>
      </c>
      <c r="AH22" s="6">
        <f t="shared" si="5"/>
        <v>0.8245</v>
      </c>
      <c r="AI22" s="6">
        <f t="shared" si="5"/>
        <v>0.8245</v>
      </c>
    </row>
    <row r="23" spans="2:35" ht="12.75">
      <c r="B23" t="s">
        <v>14</v>
      </c>
      <c r="D23" t="s">
        <v>11</v>
      </c>
      <c r="F23" s="1">
        <f aca="true" t="shared" si="6" ref="F23:AI23">(8760-F21)*F22</f>
        <v>7222.62</v>
      </c>
      <c r="G23" s="1">
        <f t="shared" si="6"/>
        <v>7222.62</v>
      </c>
      <c r="H23" s="1">
        <f t="shared" si="6"/>
        <v>7222.62</v>
      </c>
      <c r="I23" s="1">
        <f t="shared" si="6"/>
        <v>7222.62</v>
      </c>
      <c r="J23" s="1">
        <f t="shared" si="6"/>
        <v>7222.62</v>
      </c>
      <c r="K23" s="1">
        <f t="shared" si="6"/>
        <v>7222.62</v>
      </c>
      <c r="L23" s="1">
        <f t="shared" si="6"/>
        <v>7222.62</v>
      </c>
      <c r="M23" s="1">
        <f t="shared" si="6"/>
        <v>7222.62</v>
      </c>
      <c r="N23" s="1">
        <f t="shared" si="6"/>
        <v>7222.62</v>
      </c>
      <c r="O23" s="1">
        <f t="shared" si="6"/>
        <v>7222.62</v>
      </c>
      <c r="P23" s="1">
        <f t="shared" si="6"/>
        <v>7222.62</v>
      </c>
      <c r="Q23" s="1">
        <f t="shared" si="6"/>
        <v>7222.62</v>
      </c>
      <c r="R23" s="1">
        <f t="shared" si="6"/>
        <v>7222.62</v>
      </c>
      <c r="S23" s="1">
        <f t="shared" si="6"/>
        <v>7222.62</v>
      </c>
      <c r="T23" s="1">
        <f t="shared" si="6"/>
        <v>7222.62</v>
      </c>
      <c r="U23" s="1">
        <f t="shared" si="6"/>
        <v>7222.62</v>
      </c>
      <c r="V23" s="1">
        <f t="shared" si="6"/>
        <v>7222.62</v>
      </c>
      <c r="W23" s="1">
        <f t="shared" si="6"/>
        <v>7222.62</v>
      </c>
      <c r="X23" s="1">
        <f t="shared" si="6"/>
        <v>7222.62</v>
      </c>
      <c r="Y23" s="1">
        <f t="shared" si="6"/>
        <v>7222.62</v>
      </c>
      <c r="Z23" s="1">
        <f t="shared" si="6"/>
        <v>7222.62</v>
      </c>
      <c r="AA23" s="1">
        <f t="shared" si="6"/>
        <v>7222.62</v>
      </c>
      <c r="AB23" s="1">
        <f t="shared" si="6"/>
        <v>7222.62</v>
      </c>
      <c r="AC23" s="1">
        <f t="shared" si="6"/>
        <v>7222.62</v>
      </c>
      <c r="AD23" s="1">
        <f t="shared" si="6"/>
        <v>7222.62</v>
      </c>
      <c r="AE23" s="1">
        <f t="shared" si="6"/>
        <v>7222.62</v>
      </c>
      <c r="AF23" s="1">
        <f t="shared" si="6"/>
        <v>7222.62</v>
      </c>
      <c r="AG23" s="1">
        <f t="shared" si="6"/>
        <v>7222.62</v>
      </c>
      <c r="AH23" s="1">
        <f t="shared" si="6"/>
        <v>7222.62</v>
      </c>
      <c r="AI23" s="1">
        <f t="shared" si="6"/>
        <v>7222.62</v>
      </c>
    </row>
    <row r="24" spans="2:35" ht="12.75">
      <c r="B24" s="41" t="s">
        <v>203</v>
      </c>
      <c r="C24" s="42"/>
      <c r="D24" s="42" t="s">
        <v>11</v>
      </c>
      <c r="E24" s="42"/>
      <c r="F24" s="46">
        <f aca="true" t="shared" si="7" ref="F24:AI24">F21+F23</f>
        <v>7222.62</v>
      </c>
      <c r="G24" s="46">
        <f t="shared" si="7"/>
        <v>7222.62</v>
      </c>
      <c r="H24" s="46">
        <f t="shared" si="7"/>
        <v>7222.62</v>
      </c>
      <c r="I24" s="46">
        <f t="shared" si="7"/>
        <v>7222.62</v>
      </c>
      <c r="J24" s="46">
        <f t="shared" si="7"/>
        <v>7222.62</v>
      </c>
      <c r="K24" s="46">
        <f t="shared" si="7"/>
        <v>7222.62</v>
      </c>
      <c r="L24" s="46">
        <f t="shared" si="7"/>
        <v>7222.62</v>
      </c>
      <c r="M24" s="46">
        <f t="shared" si="7"/>
        <v>7222.62</v>
      </c>
      <c r="N24" s="46">
        <f t="shared" si="7"/>
        <v>7222.62</v>
      </c>
      <c r="O24" s="46">
        <f t="shared" si="7"/>
        <v>7222.62</v>
      </c>
      <c r="P24" s="46">
        <f t="shared" si="7"/>
        <v>7222.62</v>
      </c>
      <c r="Q24" s="46">
        <f t="shared" si="7"/>
        <v>7222.62</v>
      </c>
      <c r="R24" s="46">
        <f t="shared" si="7"/>
        <v>7222.62</v>
      </c>
      <c r="S24" s="46">
        <f t="shared" si="7"/>
        <v>7222.62</v>
      </c>
      <c r="T24" s="46">
        <f t="shared" si="7"/>
        <v>7222.62</v>
      </c>
      <c r="U24" s="46">
        <f t="shared" si="7"/>
        <v>7222.62</v>
      </c>
      <c r="V24" s="46">
        <f t="shared" si="7"/>
        <v>7222.62</v>
      </c>
      <c r="W24" s="46">
        <f t="shared" si="7"/>
        <v>7222.62</v>
      </c>
      <c r="X24" s="46">
        <f t="shared" si="7"/>
        <v>7222.62</v>
      </c>
      <c r="Y24" s="46">
        <f t="shared" si="7"/>
        <v>7222.62</v>
      </c>
      <c r="Z24" s="46">
        <f t="shared" si="7"/>
        <v>7222.62</v>
      </c>
      <c r="AA24" s="46">
        <f t="shared" si="7"/>
        <v>7222.62</v>
      </c>
      <c r="AB24" s="46">
        <f t="shared" si="7"/>
        <v>7222.62</v>
      </c>
      <c r="AC24" s="46">
        <f t="shared" si="7"/>
        <v>7222.62</v>
      </c>
      <c r="AD24" s="46">
        <f t="shared" si="7"/>
        <v>7222.62</v>
      </c>
      <c r="AE24" s="46">
        <f t="shared" si="7"/>
        <v>7222.62</v>
      </c>
      <c r="AF24" s="46">
        <f t="shared" si="7"/>
        <v>7222.62</v>
      </c>
      <c r="AG24" s="46">
        <f t="shared" si="7"/>
        <v>7222.62</v>
      </c>
      <c r="AH24" s="46">
        <f t="shared" si="7"/>
        <v>7222.62</v>
      </c>
      <c r="AI24" s="46">
        <f t="shared" si="7"/>
        <v>7222.62</v>
      </c>
    </row>
    <row r="26" spans="2:35" ht="12.75">
      <c r="B26" t="s">
        <v>204</v>
      </c>
      <c r="D26" t="s">
        <v>10</v>
      </c>
      <c r="F26" s="1">
        <f aca="true" t="shared" si="8" ref="F26:AI26">8760-F24</f>
        <v>1537.38</v>
      </c>
      <c r="G26" s="1">
        <f t="shared" si="8"/>
        <v>1537.38</v>
      </c>
      <c r="H26" s="1">
        <f t="shared" si="8"/>
        <v>1537.38</v>
      </c>
      <c r="I26" s="1">
        <f t="shared" si="8"/>
        <v>1537.38</v>
      </c>
      <c r="J26" s="1">
        <f t="shared" si="8"/>
        <v>1537.38</v>
      </c>
      <c r="K26" s="1">
        <f t="shared" si="8"/>
        <v>1537.38</v>
      </c>
      <c r="L26" s="1">
        <f t="shared" si="8"/>
        <v>1537.38</v>
      </c>
      <c r="M26" s="1">
        <f t="shared" si="8"/>
        <v>1537.38</v>
      </c>
      <c r="N26" s="1">
        <f t="shared" si="8"/>
        <v>1537.38</v>
      </c>
      <c r="O26" s="1">
        <f t="shared" si="8"/>
        <v>1537.38</v>
      </c>
      <c r="P26" s="1">
        <f t="shared" si="8"/>
        <v>1537.38</v>
      </c>
      <c r="Q26" s="1">
        <f t="shared" si="8"/>
        <v>1537.38</v>
      </c>
      <c r="R26" s="1">
        <f t="shared" si="8"/>
        <v>1537.38</v>
      </c>
      <c r="S26" s="1">
        <f t="shared" si="8"/>
        <v>1537.38</v>
      </c>
      <c r="T26" s="1">
        <f t="shared" si="8"/>
        <v>1537.38</v>
      </c>
      <c r="U26" s="1">
        <f t="shared" si="8"/>
        <v>1537.38</v>
      </c>
      <c r="V26" s="1">
        <f t="shared" si="8"/>
        <v>1537.38</v>
      </c>
      <c r="W26" s="1">
        <f t="shared" si="8"/>
        <v>1537.38</v>
      </c>
      <c r="X26" s="1">
        <f t="shared" si="8"/>
        <v>1537.38</v>
      </c>
      <c r="Y26" s="1">
        <f t="shared" si="8"/>
        <v>1537.38</v>
      </c>
      <c r="Z26" s="1">
        <f t="shared" si="8"/>
        <v>1537.38</v>
      </c>
      <c r="AA26" s="1">
        <f t="shared" si="8"/>
        <v>1537.38</v>
      </c>
      <c r="AB26" s="1">
        <f t="shared" si="8"/>
        <v>1537.38</v>
      </c>
      <c r="AC26" s="1">
        <f t="shared" si="8"/>
        <v>1537.38</v>
      </c>
      <c r="AD26" s="1">
        <f t="shared" si="8"/>
        <v>1537.38</v>
      </c>
      <c r="AE26" s="1">
        <f t="shared" si="8"/>
        <v>1537.38</v>
      </c>
      <c r="AF26" s="1">
        <f t="shared" si="8"/>
        <v>1537.38</v>
      </c>
      <c r="AG26" s="1">
        <f t="shared" si="8"/>
        <v>1537.38</v>
      </c>
      <c r="AH26" s="1">
        <f t="shared" si="8"/>
        <v>1537.38</v>
      </c>
      <c r="AI26" s="1">
        <f t="shared" si="8"/>
        <v>1537.38</v>
      </c>
    </row>
    <row r="27" spans="5:35" ht="12.75">
      <c r="E27" s="2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t="s">
        <v>81</v>
      </c>
      <c r="C28" t="s">
        <v>30</v>
      </c>
      <c r="D28" t="s">
        <v>13</v>
      </c>
      <c r="E28" s="220"/>
      <c r="F28" s="13">
        <f aca="true" t="shared" si="9" ref="F28:AI28">F26/8760</f>
        <v>0.17550000000000002</v>
      </c>
      <c r="G28" s="13">
        <f t="shared" si="9"/>
        <v>0.17550000000000002</v>
      </c>
      <c r="H28" s="13">
        <f t="shared" si="9"/>
        <v>0.17550000000000002</v>
      </c>
      <c r="I28" s="13">
        <f t="shared" si="9"/>
        <v>0.17550000000000002</v>
      </c>
      <c r="J28" s="13">
        <f t="shared" si="9"/>
        <v>0.17550000000000002</v>
      </c>
      <c r="K28" s="13">
        <f t="shared" si="9"/>
        <v>0.17550000000000002</v>
      </c>
      <c r="L28" s="13">
        <f t="shared" si="9"/>
        <v>0.17550000000000002</v>
      </c>
      <c r="M28" s="13">
        <f t="shared" si="9"/>
        <v>0.17550000000000002</v>
      </c>
      <c r="N28" s="13">
        <f t="shared" si="9"/>
        <v>0.17550000000000002</v>
      </c>
      <c r="O28" s="13">
        <f t="shared" si="9"/>
        <v>0.17550000000000002</v>
      </c>
      <c r="P28" s="13">
        <f t="shared" si="9"/>
        <v>0.17550000000000002</v>
      </c>
      <c r="Q28" s="13">
        <f t="shared" si="9"/>
        <v>0.17550000000000002</v>
      </c>
      <c r="R28" s="13">
        <f t="shared" si="9"/>
        <v>0.17550000000000002</v>
      </c>
      <c r="S28" s="13">
        <f t="shared" si="9"/>
        <v>0.17550000000000002</v>
      </c>
      <c r="T28" s="13">
        <f t="shared" si="9"/>
        <v>0.17550000000000002</v>
      </c>
      <c r="U28" s="13">
        <f t="shared" si="9"/>
        <v>0.17550000000000002</v>
      </c>
      <c r="V28" s="13">
        <f t="shared" si="9"/>
        <v>0.17550000000000002</v>
      </c>
      <c r="W28" s="13">
        <f t="shared" si="9"/>
        <v>0.17550000000000002</v>
      </c>
      <c r="X28" s="13">
        <f t="shared" si="9"/>
        <v>0.17550000000000002</v>
      </c>
      <c r="Y28" s="13">
        <f t="shared" si="9"/>
        <v>0.17550000000000002</v>
      </c>
      <c r="Z28" s="13">
        <f t="shared" si="9"/>
        <v>0.17550000000000002</v>
      </c>
      <c r="AA28" s="13">
        <f t="shared" si="9"/>
        <v>0.17550000000000002</v>
      </c>
      <c r="AB28" s="13">
        <f t="shared" si="9"/>
        <v>0.17550000000000002</v>
      </c>
      <c r="AC28" s="13">
        <f t="shared" si="9"/>
        <v>0.17550000000000002</v>
      </c>
      <c r="AD28" s="13">
        <f t="shared" si="9"/>
        <v>0.17550000000000002</v>
      </c>
      <c r="AE28" s="13">
        <f t="shared" si="9"/>
        <v>0.17550000000000002</v>
      </c>
      <c r="AF28" s="13">
        <f t="shared" si="9"/>
        <v>0.17550000000000002</v>
      </c>
      <c r="AG28" s="13">
        <f t="shared" si="9"/>
        <v>0.17550000000000002</v>
      </c>
      <c r="AH28" s="13">
        <f t="shared" si="9"/>
        <v>0.17550000000000002</v>
      </c>
      <c r="AI28" s="13">
        <f t="shared" si="9"/>
        <v>0.17550000000000002</v>
      </c>
    </row>
    <row r="29" spans="2:35" ht="12.75">
      <c r="B29" t="s">
        <v>81</v>
      </c>
      <c r="C29" t="s">
        <v>74</v>
      </c>
      <c r="D29" t="s">
        <v>13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1:54" ht="12.75">
      <c r="A30" s="20"/>
      <c r="B30" s="20"/>
      <c r="C30" s="20"/>
      <c r="D30" s="20"/>
      <c r="E30" s="2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35" ht="12.75">
      <c r="A31" s="10"/>
      <c r="B31" s="10" t="s">
        <v>72</v>
      </c>
      <c r="C31" s="87">
        <f>E31/8760</f>
        <v>0.1755</v>
      </c>
      <c r="D31" s="10" t="s">
        <v>11</v>
      </c>
      <c r="E31" s="88">
        <f>AVERAGE(F31:AI31)</f>
        <v>1537.3799999999999</v>
      </c>
      <c r="F31" s="89">
        <f aca="true" t="shared" si="10" ref="F31:AI31">F28*8760</f>
        <v>1537.38</v>
      </c>
      <c r="G31" s="89">
        <f t="shared" si="10"/>
        <v>1537.38</v>
      </c>
      <c r="H31" s="89">
        <f t="shared" si="10"/>
        <v>1537.38</v>
      </c>
      <c r="I31" s="89">
        <f t="shared" si="10"/>
        <v>1537.38</v>
      </c>
      <c r="J31" s="89">
        <f t="shared" si="10"/>
        <v>1537.38</v>
      </c>
      <c r="K31" s="89">
        <f t="shared" si="10"/>
        <v>1537.38</v>
      </c>
      <c r="L31" s="89">
        <f t="shared" si="10"/>
        <v>1537.38</v>
      </c>
      <c r="M31" s="89">
        <f t="shared" si="10"/>
        <v>1537.38</v>
      </c>
      <c r="N31" s="89">
        <f t="shared" si="10"/>
        <v>1537.38</v>
      </c>
      <c r="O31" s="89">
        <f t="shared" si="10"/>
        <v>1537.38</v>
      </c>
      <c r="P31" s="89">
        <f t="shared" si="10"/>
        <v>1537.38</v>
      </c>
      <c r="Q31" s="89">
        <f t="shared" si="10"/>
        <v>1537.38</v>
      </c>
      <c r="R31" s="89">
        <f t="shared" si="10"/>
        <v>1537.38</v>
      </c>
      <c r="S31" s="89">
        <f t="shared" si="10"/>
        <v>1537.38</v>
      </c>
      <c r="T31" s="89">
        <f t="shared" si="10"/>
        <v>1537.38</v>
      </c>
      <c r="U31" s="89">
        <f t="shared" si="10"/>
        <v>1537.38</v>
      </c>
      <c r="V31" s="89">
        <f t="shared" si="10"/>
        <v>1537.38</v>
      </c>
      <c r="W31" s="89">
        <f t="shared" si="10"/>
        <v>1537.38</v>
      </c>
      <c r="X31" s="89">
        <f t="shared" si="10"/>
        <v>1537.38</v>
      </c>
      <c r="Y31" s="89">
        <f t="shared" si="10"/>
        <v>1537.38</v>
      </c>
      <c r="Z31" s="89">
        <f t="shared" si="10"/>
        <v>1537.38</v>
      </c>
      <c r="AA31" s="89">
        <f t="shared" si="10"/>
        <v>1537.38</v>
      </c>
      <c r="AB31" s="89">
        <f t="shared" si="10"/>
        <v>1537.38</v>
      </c>
      <c r="AC31" s="89">
        <f t="shared" si="10"/>
        <v>1537.38</v>
      </c>
      <c r="AD31" s="89">
        <f t="shared" si="10"/>
        <v>1537.38</v>
      </c>
      <c r="AE31" s="89">
        <f t="shared" si="10"/>
        <v>1537.38</v>
      </c>
      <c r="AF31" s="89">
        <f t="shared" si="10"/>
        <v>1537.38</v>
      </c>
      <c r="AG31" s="89">
        <f t="shared" si="10"/>
        <v>1537.38</v>
      </c>
      <c r="AH31" s="89">
        <f t="shared" si="10"/>
        <v>1537.38</v>
      </c>
      <c r="AI31" s="89">
        <f t="shared" si="10"/>
        <v>1537.38</v>
      </c>
    </row>
    <row r="32" spans="1:35" ht="12.75">
      <c r="A32" s="2"/>
      <c r="B32" s="15" t="s">
        <v>73</v>
      </c>
      <c r="C32" s="81">
        <f>E32/8760</f>
        <v>0</v>
      </c>
      <c r="D32" s="15" t="s">
        <v>11</v>
      </c>
      <c r="E32" s="90">
        <f>AVERAGE(F32:AI32)</f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</row>
    <row r="33" spans="1:35" ht="13.5" thickBot="1">
      <c r="A33" s="11"/>
      <c r="B33" s="11"/>
      <c r="C33" s="82"/>
      <c r="D33" s="85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4:15" ht="13.5" thickTop="1">
      <c r="D34" s="52" t="s">
        <v>31</v>
      </c>
      <c r="E34" s="53"/>
      <c r="F34" s="194">
        <v>10000</v>
      </c>
      <c r="G34" s="48" t="s">
        <v>2</v>
      </c>
      <c r="H34" s="37" t="s">
        <v>68</v>
      </c>
      <c r="I34" s="15"/>
      <c r="J34" s="52"/>
      <c r="K34" s="53"/>
      <c r="L34" s="47"/>
      <c r="M34" s="44"/>
      <c r="N34" s="37"/>
      <c r="O34" s="214"/>
    </row>
    <row r="35" spans="1:15" ht="12.75">
      <c r="A35" s="19" t="s">
        <v>15</v>
      </c>
      <c r="B35" s="20"/>
      <c r="C35" s="21"/>
      <c r="D35" s="15"/>
      <c r="F35" s="195">
        <v>0</v>
      </c>
      <c r="G35" s="40"/>
      <c r="H35" s="38"/>
      <c r="I35" s="2"/>
      <c r="J35" s="2"/>
      <c r="K35" s="2"/>
      <c r="L35" s="94"/>
      <c r="M35" s="21"/>
      <c r="N35" s="37"/>
      <c r="O35" s="193"/>
    </row>
    <row r="36" spans="1:15" ht="12.75">
      <c r="A36" s="2"/>
      <c r="B36" s="2"/>
      <c r="C36" s="2"/>
      <c r="D36" s="15"/>
      <c r="F36" s="196">
        <v>1</v>
      </c>
      <c r="G36" s="15"/>
      <c r="H36" s="2"/>
      <c r="I36" s="2"/>
      <c r="J36" s="2"/>
      <c r="K36" s="2"/>
      <c r="L36" s="196">
        <v>1</v>
      </c>
      <c r="M36" s="2"/>
      <c r="N36" s="2"/>
      <c r="O36" s="199">
        <v>1</v>
      </c>
    </row>
    <row r="37" spans="1:14" ht="12.75">
      <c r="A37" s="2"/>
      <c r="B37" s="2"/>
      <c r="C37" s="2"/>
      <c r="D37" s="15"/>
      <c r="F37" s="56"/>
      <c r="G37" s="15"/>
      <c r="H37" s="2"/>
      <c r="I37" s="2"/>
      <c r="J37" s="2"/>
      <c r="K37" s="2"/>
      <c r="L37" s="2"/>
      <c r="M37" s="2"/>
      <c r="N37" s="2"/>
    </row>
    <row r="38" spans="1:35" ht="12.75">
      <c r="A38" s="2" t="s">
        <v>75</v>
      </c>
      <c r="B38" s="2"/>
      <c r="C38" s="2"/>
      <c r="D38" s="15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2:35" ht="12.75">
      <c r="B39" t="s">
        <v>70</v>
      </c>
      <c r="F39" s="5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2:39" ht="12.75">
      <c r="B40" t="s">
        <v>33</v>
      </c>
      <c r="D40" t="s">
        <v>13</v>
      </c>
      <c r="F40" s="248">
        <v>0.01</v>
      </c>
      <c r="G40" s="248">
        <f aca="true" t="shared" si="11" ref="G40:AI40">F40+1/100</f>
        <v>0.02</v>
      </c>
      <c r="H40" s="248">
        <f t="shared" si="11"/>
        <v>0.03</v>
      </c>
      <c r="I40" s="248">
        <f t="shared" si="11"/>
        <v>0.04</v>
      </c>
      <c r="J40" s="248">
        <f t="shared" si="11"/>
        <v>0.05</v>
      </c>
      <c r="K40" s="248">
        <f t="shared" si="11"/>
        <v>0.060000000000000005</v>
      </c>
      <c r="L40" s="248">
        <f t="shared" si="11"/>
        <v>0.07</v>
      </c>
      <c r="M40" s="248">
        <f t="shared" si="11"/>
        <v>0.08</v>
      </c>
      <c r="N40" s="248">
        <f t="shared" si="11"/>
        <v>0.09</v>
      </c>
      <c r="O40" s="248">
        <f t="shared" si="11"/>
        <v>0.09999999999999999</v>
      </c>
      <c r="P40" s="248">
        <f t="shared" si="11"/>
        <v>0.10999999999999999</v>
      </c>
      <c r="Q40" s="248">
        <f t="shared" si="11"/>
        <v>0.11999999999999998</v>
      </c>
      <c r="R40" s="248">
        <f t="shared" si="11"/>
        <v>0.12999999999999998</v>
      </c>
      <c r="S40" s="248">
        <f t="shared" si="11"/>
        <v>0.13999999999999999</v>
      </c>
      <c r="T40" s="248">
        <f t="shared" si="11"/>
        <v>0.15</v>
      </c>
      <c r="U40" s="248">
        <f t="shared" si="11"/>
        <v>0.16</v>
      </c>
      <c r="V40" s="248">
        <f t="shared" si="11"/>
        <v>0.17</v>
      </c>
      <c r="W40" s="248">
        <f t="shared" si="11"/>
        <v>0.18000000000000002</v>
      </c>
      <c r="X40" s="248">
        <f t="shared" si="11"/>
        <v>0.19000000000000003</v>
      </c>
      <c r="Y40" s="248">
        <f t="shared" si="11"/>
        <v>0.20000000000000004</v>
      </c>
      <c r="Z40" s="248">
        <f t="shared" si="11"/>
        <v>0.21000000000000005</v>
      </c>
      <c r="AA40" s="248">
        <f t="shared" si="11"/>
        <v>0.22000000000000006</v>
      </c>
      <c r="AB40" s="248">
        <f t="shared" si="11"/>
        <v>0.23000000000000007</v>
      </c>
      <c r="AC40" s="248">
        <f t="shared" si="11"/>
        <v>0.24000000000000007</v>
      </c>
      <c r="AD40" s="248">
        <f t="shared" si="11"/>
        <v>0.25000000000000006</v>
      </c>
      <c r="AE40" s="248">
        <f t="shared" si="11"/>
        <v>0.26000000000000006</v>
      </c>
      <c r="AF40" s="248">
        <f t="shared" si="11"/>
        <v>0.2700000000000001</v>
      </c>
      <c r="AG40" s="248">
        <f t="shared" si="11"/>
        <v>0.2800000000000001</v>
      </c>
      <c r="AH40" s="248">
        <f t="shared" si="11"/>
        <v>0.2900000000000001</v>
      </c>
      <c r="AI40" s="248">
        <f t="shared" si="11"/>
        <v>0.3000000000000001</v>
      </c>
      <c r="AJ40" s="231"/>
      <c r="AK40" s="231"/>
      <c r="AL40" s="231"/>
      <c r="AM40" s="231"/>
    </row>
    <row r="41" spans="2:39" ht="12.75">
      <c r="B41" t="s">
        <v>21</v>
      </c>
      <c r="D41" t="s">
        <v>13</v>
      </c>
      <c r="E41" s="17"/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49">
        <v>0</v>
      </c>
      <c r="AE41" s="149">
        <v>0</v>
      </c>
      <c r="AF41" s="149">
        <v>0</v>
      </c>
      <c r="AG41" s="149">
        <v>0</v>
      </c>
      <c r="AH41" s="149">
        <v>0</v>
      </c>
      <c r="AI41" s="149">
        <v>0</v>
      </c>
      <c r="AJ41" s="81"/>
      <c r="AK41" s="81"/>
      <c r="AL41" s="81"/>
      <c r="AM41" s="81"/>
    </row>
    <row r="42" spans="2:35" ht="12.75">
      <c r="B42" t="s">
        <v>16</v>
      </c>
      <c r="C42" s="14" t="s">
        <v>69</v>
      </c>
      <c r="D42" t="s">
        <v>2</v>
      </c>
      <c r="F42" s="1">
        <f aca="true" t="shared" si="12" ref="F42:AI42">$F$34*(1-F40)*F39</f>
        <v>9900</v>
      </c>
      <c r="G42" s="1">
        <f t="shared" si="12"/>
        <v>9800</v>
      </c>
      <c r="H42" s="1">
        <f t="shared" si="12"/>
        <v>9700</v>
      </c>
      <c r="I42" s="1">
        <f t="shared" si="12"/>
        <v>9600</v>
      </c>
      <c r="J42" s="1">
        <f t="shared" si="12"/>
        <v>9500</v>
      </c>
      <c r="K42" s="1">
        <f t="shared" si="12"/>
        <v>9400</v>
      </c>
      <c r="L42" s="1">
        <f t="shared" si="12"/>
        <v>9300</v>
      </c>
      <c r="M42" s="1">
        <f t="shared" si="12"/>
        <v>9200</v>
      </c>
      <c r="N42" s="1">
        <f t="shared" si="12"/>
        <v>9100</v>
      </c>
      <c r="O42" s="1">
        <f t="shared" si="12"/>
        <v>9000</v>
      </c>
      <c r="P42" s="1">
        <f t="shared" si="12"/>
        <v>8900</v>
      </c>
      <c r="Q42" s="1">
        <f t="shared" si="12"/>
        <v>8800</v>
      </c>
      <c r="R42" s="1">
        <f t="shared" si="12"/>
        <v>8700</v>
      </c>
      <c r="S42" s="1">
        <f t="shared" si="12"/>
        <v>8600</v>
      </c>
      <c r="T42" s="1">
        <f t="shared" si="12"/>
        <v>8500</v>
      </c>
      <c r="U42" s="1">
        <f t="shared" si="12"/>
        <v>8400</v>
      </c>
      <c r="V42" s="1">
        <f t="shared" si="12"/>
        <v>8300</v>
      </c>
      <c r="W42" s="1">
        <f t="shared" si="12"/>
        <v>8200</v>
      </c>
      <c r="X42" s="1">
        <f t="shared" si="12"/>
        <v>8099.999999999999</v>
      </c>
      <c r="Y42" s="1">
        <f t="shared" si="12"/>
        <v>7999.999999999999</v>
      </c>
      <c r="Z42" s="1">
        <f t="shared" si="12"/>
        <v>7899.999999999999</v>
      </c>
      <c r="AA42" s="1">
        <f t="shared" si="12"/>
        <v>7799.999999999999</v>
      </c>
      <c r="AB42" s="1">
        <f t="shared" si="12"/>
        <v>7699.999999999999</v>
      </c>
      <c r="AC42" s="1">
        <f t="shared" si="12"/>
        <v>7599.999999999999</v>
      </c>
      <c r="AD42" s="1">
        <f t="shared" si="12"/>
        <v>7500</v>
      </c>
      <c r="AE42" s="1">
        <f t="shared" si="12"/>
        <v>7400</v>
      </c>
      <c r="AF42" s="1">
        <f t="shared" si="12"/>
        <v>7300</v>
      </c>
      <c r="AG42" s="1">
        <f t="shared" si="12"/>
        <v>7200</v>
      </c>
      <c r="AH42" s="1">
        <f t="shared" si="12"/>
        <v>7100</v>
      </c>
      <c r="AI42" s="1">
        <f t="shared" si="12"/>
        <v>7000</v>
      </c>
    </row>
    <row r="43" spans="2:35" ht="12.75">
      <c r="B43" t="s">
        <v>20</v>
      </c>
      <c r="D43" t="s">
        <v>2</v>
      </c>
      <c r="E43" s="193">
        <v>0</v>
      </c>
      <c r="F43" s="1">
        <f aca="true" t="shared" si="13" ref="F43:AI43">F42*(1-$E$43)</f>
        <v>9900</v>
      </c>
      <c r="G43" s="1">
        <f t="shared" si="13"/>
        <v>9800</v>
      </c>
      <c r="H43" s="1">
        <f t="shared" si="13"/>
        <v>9700</v>
      </c>
      <c r="I43" s="1">
        <f t="shared" si="13"/>
        <v>9600</v>
      </c>
      <c r="J43" s="1">
        <f t="shared" si="13"/>
        <v>9500</v>
      </c>
      <c r="K43" s="1">
        <f t="shared" si="13"/>
        <v>9400</v>
      </c>
      <c r="L43" s="1">
        <f t="shared" si="13"/>
        <v>9300</v>
      </c>
      <c r="M43" s="1">
        <f t="shared" si="13"/>
        <v>9200</v>
      </c>
      <c r="N43" s="1">
        <f t="shared" si="13"/>
        <v>9100</v>
      </c>
      <c r="O43" s="1">
        <f t="shared" si="13"/>
        <v>9000</v>
      </c>
      <c r="P43" s="1">
        <f t="shared" si="13"/>
        <v>8900</v>
      </c>
      <c r="Q43" s="1">
        <f t="shared" si="13"/>
        <v>8800</v>
      </c>
      <c r="R43" s="1">
        <f t="shared" si="13"/>
        <v>8700</v>
      </c>
      <c r="S43" s="1">
        <f t="shared" si="13"/>
        <v>8600</v>
      </c>
      <c r="T43" s="1">
        <f t="shared" si="13"/>
        <v>8500</v>
      </c>
      <c r="U43" s="1">
        <f t="shared" si="13"/>
        <v>8400</v>
      </c>
      <c r="V43" s="1">
        <f t="shared" si="13"/>
        <v>8300</v>
      </c>
      <c r="W43" s="1">
        <f t="shared" si="13"/>
        <v>8200</v>
      </c>
      <c r="X43" s="1">
        <f t="shared" si="13"/>
        <v>8099.999999999999</v>
      </c>
      <c r="Y43" s="1">
        <f t="shared" si="13"/>
        <v>7999.999999999999</v>
      </c>
      <c r="Z43" s="1">
        <f t="shared" si="13"/>
        <v>7899.999999999999</v>
      </c>
      <c r="AA43" s="1">
        <f t="shared" si="13"/>
        <v>7799.999999999999</v>
      </c>
      <c r="AB43" s="1">
        <f t="shared" si="13"/>
        <v>7699.999999999999</v>
      </c>
      <c r="AC43" s="1">
        <f t="shared" si="13"/>
        <v>7599.999999999999</v>
      </c>
      <c r="AD43" s="1">
        <f t="shared" si="13"/>
        <v>7500</v>
      </c>
      <c r="AE43" s="1">
        <f t="shared" si="13"/>
        <v>7400</v>
      </c>
      <c r="AF43" s="1">
        <f t="shared" si="13"/>
        <v>7300</v>
      </c>
      <c r="AG43" s="1">
        <f t="shared" si="13"/>
        <v>7200</v>
      </c>
      <c r="AH43" s="1">
        <f t="shared" si="13"/>
        <v>7100</v>
      </c>
      <c r="AI43" s="1">
        <f t="shared" si="13"/>
        <v>7000</v>
      </c>
    </row>
    <row r="44" spans="2:35" ht="12.75">
      <c r="B44" t="s">
        <v>32</v>
      </c>
      <c r="D44" t="s">
        <v>218</v>
      </c>
      <c r="E44" s="6"/>
      <c r="F44" s="1">
        <f aca="true" t="shared" si="14" ref="F44:AI44">F42*$F$35/1000000/(1-F41)</f>
        <v>0</v>
      </c>
      <c r="G44" s="1">
        <f t="shared" si="14"/>
        <v>0</v>
      </c>
      <c r="H44" s="1">
        <f t="shared" si="14"/>
        <v>0</v>
      </c>
      <c r="I44" s="1">
        <f t="shared" si="14"/>
        <v>0</v>
      </c>
      <c r="J44" s="1">
        <f t="shared" si="14"/>
        <v>0</v>
      </c>
      <c r="K44" s="1">
        <f t="shared" si="14"/>
        <v>0</v>
      </c>
      <c r="L44" s="1">
        <f t="shared" si="14"/>
        <v>0</v>
      </c>
      <c r="M44" s="1">
        <f t="shared" si="14"/>
        <v>0</v>
      </c>
      <c r="N44" s="1">
        <f t="shared" si="14"/>
        <v>0</v>
      </c>
      <c r="O44" s="1">
        <f t="shared" si="14"/>
        <v>0</v>
      </c>
      <c r="P44" s="1">
        <f t="shared" si="14"/>
        <v>0</v>
      </c>
      <c r="Q44" s="1">
        <f t="shared" si="14"/>
        <v>0</v>
      </c>
      <c r="R44" s="1">
        <f t="shared" si="14"/>
        <v>0</v>
      </c>
      <c r="S44" s="1">
        <f t="shared" si="14"/>
        <v>0</v>
      </c>
      <c r="T44" s="1">
        <f t="shared" si="14"/>
        <v>0</v>
      </c>
      <c r="U44" s="1">
        <f t="shared" si="14"/>
        <v>0</v>
      </c>
      <c r="V44" s="1">
        <f t="shared" si="14"/>
        <v>0</v>
      </c>
      <c r="W44" s="1">
        <f t="shared" si="14"/>
        <v>0</v>
      </c>
      <c r="X44" s="1">
        <f t="shared" si="14"/>
        <v>0</v>
      </c>
      <c r="Y44" s="1">
        <f t="shared" si="14"/>
        <v>0</v>
      </c>
      <c r="Z44" s="1">
        <f t="shared" si="14"/>
        <v>0</v>
      </c>
      <c r="AA44" s="1">
        <f t="shared" si="14"/>
        <v>0</v>
      </c>
      <c r="AB44" s="1">
        <f t="shared" si="14"/>
        <v>0</v>
      </c>
      <c r="AC44" s="1">
        <f t="shared" si="14"/>
        <v>0</v>
      </c>
      <c r="AD44" s="1">
        <f t="shared" si="14"/>
        <v>0</v>
      </c>
      <c r="AE44" s="1">
        <f t="shared" si="14"/>
        <v>0</v>
      </c>
      <c r="AF44" s="1">
        <f t="shared" si="14"/>
        <v>0</v>
      </c>
      <c r="AG44" s="1">
        <f t="shared" si="14"/>
        <v>0</v>
      </c>
      <c r="AH44" s="1">
        <f t="shared" si="14"/>
        <v>0</v>
      </c>
      <c r="AI44" s="1">
        <f t="shared" si="14"/>
        <v>0</v>
      </c>
    </row>
    <row r="45" spans="2:35" ht="12.75">
      <c r="B45" t="s">
        <v>23</v>
      </c>
      <c r="D45" t="s">
        <v>219</v>
      </c>
      <c r="E45" s="90">
        <f>AVERAGE(F45:AI45)</f>
        <v>0</v>
      </c>
      <c r="F45" s="1">
        <f aca="true" t="shared" si="15" ref="F45:AI45">F44/F43*1000000</f>
        <v>0</v>
      </c>
      <c r="G45" s="1">
        <f t="shared" si="15"/>
        <v>0</v>
      </c>
      <c r="H45" s="1">
        <f t="shared" si="15"/>
        <v>0</v>
      </c>
      <c r="I45" s="1">
        <f t="shared" si="15"/>
        <v>0</v>
      </c>
      <c r="J45" s="1">
        <f t="shared" si="15"/>
        <v>0</v>
      </c>
      <c r="K45" s="1">
        <f t="shared" si="15"/>
        <v>0</v>
      </c>
      <c r="L45" s="1">
        <f t="shared" si="15"/>
        <v>0</v>
      </c>
      <c r="M45" s="1">
        <f t="shared" si="15"/>
        <v>0</v>
      </c>
      <c r="N45" s="1">
        <f t="shared" si="15"/>
        <v>0</v>
      </c>
      <c r="O45" s="1">
        <f t="shared" si="15"/>
        <v>0</v>
      </c>
      <c r="P45" s="1">
        <f t="shared" si="15"/>
        <v>0</v>
      </c>
      <c r="Q45" s="1">
        <f t="shared" si="15"/>
        <v>0</v>
      </c>
      <c r="R45" s="1">
        <f t="shared" si="15"/>
        <v>0</v>
      </c>
      <c r="S45" s="1">
        <f t="shared" si="15"/>
        <v>0</v>
      </c>
      <c r="T45" s="1">
        <f t="shared" si="15"/>
        <v>0</v>
      </c>
      <c r="U45" s="1">
        <f t="shared" si="15"/>
        <v>0</v>
      </c>
      <c r="V45" s="1">
        <f t="shared" si="15"/>
        <v>0</v>
      </c>
      <c r="W45" s="1">
        <f t="shared" si="15"/>
        <v>0</v>
      </c>
      <c r="X45" s="1">
        <f t="shared" si="15"/>
        <v>0</v>
      </c>
      <c r="Y45" s="1">
        <f t="shared" si="15"/>
        <v>0</v>
      </c>
      <c r="Z45" s="1">
        <f t="shared" si="15"/>
        <v>0</v>
      </c>
      <c r="AA45" s="1">
        <f t="shared" si="15"/>
        <v>0</v>
      </c>
      <c r="AB45" s="1">
        <f t="shared" si="15"/>
        <v>0</v>
      </c>
      <c r="AC45" s="1">
        <f t="shared" si="15"/>
        <v>0</v>
      </c>
      <c r="AD45" s="1">
        <f t="shared" si="15"/>
        <v>0</v>
      </c>
      <c r="AE45" s="1">
        <f t="shared" si="15"/>
        <v>0</v>
      </c>
      <c r="AF45" s="1">
        <f t="shared" si="15"/>
        <v>0</v>
      </c>
      <c r="AG45" s="1">
        <f t="shared" si="15"/>
        <v>0</v>
      </c>
      <c r="AH45" s="1">
        <f t="shared" si="15"/>
        <v>0</v>
      </c>
      <c r="AI45" s="1">
        <f t="shared" si="15"/>
        <v>0</v>
      </c>
    </row>
    <row r="46" spans="1:25" ht="12.75">
      <c r="A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9" t="s">
        <v>34</v>
      </c>
      <c r="B47" s="20"/>
      <c r="C47" s="2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2"/>
      <c r="B48" t="s">
        <v>27</v>
      </c>
      <c r="D48" t="s">
        <v>220</v>
      </c>
      <c r="F48" s="197">
        <v>0</v>
      </c>
      <c r="G48" s="68"/>
      <c r="H48" s="1"/>
      <c r="I48" s="1"/>
      <c r="J48" s="1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2"/>
      <c r="B49" t="s">
        <v>61</v>
      </c>
      <c r="D49" s="162" t="s">
        <v>255</v>
      </c>
      <c r="F49" s="198">
        <v>0</v>
      </c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2"/>
      <c r="B50" t="s">
        <v>60</v>
      </c>
      <c r="D50" s="162" t="s">
        <v>255</v>
      </c>
      <c r="F50" s="198">
        <v>0</v>
      </c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2"/>
      <c r="B51" t="s">
        <v>18</v>
      </c>
      <c r="D51" t="s">
        <v>221</v>
      </c>
      <c r="F51" s="199">
        <v>0</v>
      </c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2"/>
      <c r="B52" t="s">
        <v>18</v>
      </c>
      <c r="D52" t="s">
        <v>222</v>
      </c>
      <c r="F52" s="199">
        <v>0</v>
      </c>
      <c r="G52" s="6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2"/>
      <c r="F53" s="68"/>
      <c r="G53" s="6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9" t="s">
        <v>50</v>
      </c>
      <c r="B54" s="20"/>
      <c r="C54" s="21"/>
      <c r="F54" s="68" t="s">
        <v>214</v>
      </c>
      <c r="G54" s="2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2"/>
      <c r="B55" t="s">
        <v>58</v>
      </c>
      <c r="D55" s="162" t="s">
        <v>255</v>
      </c>
      <c r="F55" s="198">
        <v>0</v>
      </c>
      <c r="G55" s="21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t="s">
        <v>236</v>
      </c>
      <c r="D56" t="s">
        <v>237</v>
      </c>
      <c r="F56" s="238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t="s">
        <v>235</v>
      </c>
      <c r="D57" t="s">
        <v>237</v>
      </c>
      <c r="F57" s="218"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5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3.5" thickTop="1"/>
    <row r="60" spans="1:3" ht="12.75">
      <c r="A60" s="19" t="s">
        <v>37</v>
      </c>
      <c r="B60" s="20"/>
      <c r="C60" s="21" t="s">
        <v>10</v>
      </c>
    </row>
    <row r="62" spans="2:35" ht="12.75">
      <c r="B62" t="s">
        <v>26</v>
      </c>
      <c r="D62" t="s">
        <v>7</v>
      </c>
      <c r="F62" s="1">
        <f aca="true" t="shared" si="16" ref="F62:AI62">F31*F42/1000</f>
        <v>15220.062000000002</v>
      </c>
      <c r="G62" s="1">
        <f t="shared" si="16"/>
        <v>15066.324000000002</v>
      </c>
      <c r="H62" s="1">
        <f t="shared" si="16"/>
        <v>14912.586000000001</v>
      </c>
      <c r="I62" s="1">
        <f t="shared" si="16"/>
        <v>14758.848000000002</v>
      </c>
      <c r="J62" s="1">
        <f t="shared" si="16"/>
        <v>14605.110000000002</v>
      </c>
      <c r="K62" s="1">
        <f t="shared" si="16"/>
        <v>14451.372000000001</v>
      </c>
      <c r="L62" s="1">
        <f t="shared" si="16"/>
        <v>14297.634000000002</v>
      </c>
      <c r="M62" s="1">
        <f t="shared" si="16"/>
        <v>14143.896000000002</v>
      </c>
      <c r="N62" s="1">
        <f t="shared" si="16"/>
        <v>13990.158000000001</v>
      </c>
      <c r="O62" s="1">
        <f t="shared" si="16"/>
        <v>13836.420000000002</v>
      </c>
      <c r="P62" s="1">
        <f t="shared" si="16"/>
        <v>13682.682000000003</v>
      </c>
      <c r="Q62" s="1">
        <f t="shared" si="16"/>
        <v>13528.944000000001</v>
      </c>
      <c r="R62" s="1">
        <f t="shared" si="16"/>
        <v>13375.206000000002</v>
      </c>
      <c r="S62" s="1">
        <f t="shared" si="16"/>
        <v>13221.468000000003</v>
      </c>
      <c r="T62" s="1">
        <f t="shared" si="16"/>
        <v>13067.73</v>
      </c>
      <c r="U62" s="1">
        <f t="shared" si="16"/>
        <v>12913.992</v>
      </c>
      <c r="V62" s="1">
        <f t="shared" si="16"/>
        <v>12760.254</v>
      </c>
      <c r="W62" s="1">
        <f t="shared" si="16"/>
        <v>12606.516</v>
      </c>
      <c r="X62" s="1">
        <f t="shared" si="16"/>
        <v>12452.778</v>
      </c>
      <c r="Y62" s="1">
        <f t="shared" si="16"/>
        <v>12299.04</v>
      </c>
      <c r="Z62" s="1">
        <f t="shared" si="16"/>
        <v>12145.302</v>
      </c>
      <c r="AA62" s="1">
        <f t="shared" si="16"/>
        <v>11991.564</v>
      </c>
      <c r="AB62" s="1">
        <f t="shared" si="16"/>
        <v>11837.826</v>
      </c>
      <c r="AC62" s="1">
        <f t="shared" si="16"/>
        <v>11684.088</v>
      </c>
      <c r="AD62" s="1">
        <f t="shared" si="16"/>
        <v>11530.35</v>
      </c>
      <c r="AE62" s="1">
        <f t="shared" si="16"/>
        <v>11376.612</v>
      </c>
      <c r="AF62" s="1">
        <f t="shared" si="16"/>
        <v>11222.874</v>
      </c>
      <c r="AG62" s="1">
        <f t="shared" si="16"/>
        <v>11069.136</v>
      </c>
      <c r="AH62" s="1">
        <f t="shared" si="16"/>
        <v>10915.398</v>
      </c>
      <c r="AI62" s="1">
        <f t="shared" si="16"/>
        <v>10761.66</v>
      </c>
    </row>
    <row r="63" spans="2:35" ht="12.75">
      <c r="B63" t="s">
        <v>17</v>
      </c>
      <c r="D63" t="s">
        <v>7</v>
      </c>
      <c r="E63" s="15"/>
      <c r="F63" s="1">
        <f aca="true" t="shared" si="17" ref="F63:AI63">F31*F43/1000</f>
        <v>15220.062000000002</v>
      </c>
      <c r="G63" s="1">
        <f t="shared" si="17"/>
        <v>15066.324000000002</v>
      </c>
      <c r="H63" s="1">
        <f t="shared" si="17"/>
        <v>14912.586000000001</v>
      </c>
      <c r="I63" s="1">
        <f t="shared" si="17"/>
        <v>14758.848000000002</v>
      </c>
      <c r="J63" s="1">
        <f t="shared" si="17"/>
        <v>14605.110000000002</v>
      </c>
      <c r="K63" s="1">
        <f t="shared" si="17"/>
        <v>14451.372000000001</v>
      </c>
      <c r="L63" s="1">
        <f t="shared" si="17"/>
        <v>14297.634000000002</v>
      </c>
      <c r="M63" s="1">
        <f t="shared" si="17"/>
        <v>14143.896000000002</v>
      </c>
      <c r="N63" s="1">
        <f t="shared" si="17"/>
        <v>13990.158000000001</v>
      </c>
      <c r="O63" s="1">
        <f t="shared" si="17"/>
        <v>13836.420000000002</v>
      </c>
      <c r="P63" s="1">
        <f t="shared" si="17"/>
        <v>13682.682000000003</v>
      </c>
      <c r="Q63" s="1">
        <f t="shared" si="17"/>
        <v>13528.944000000001</v>
      </c>
      <c r="R63" s="1">
        <f t="shared" si="17"/>
        <v>13375.206000000002</v>
      </c>
      <c r="S63" s="1">
        <f t="shared" si="17"/>
        <v>13221.468000000003</v>
      </c>
      <c r="T63" s="1">
        <f t="shared" si="17"/>
        <v>13067.73</v>
      </c>
      <c r="U63" s="1">
        <f t="shared" si="17"/>
        <v>12913.992</v>
      </c>
      <c r="V63" s="1">
        <f t="shared" si="17"/>
        <v>12760.254</v>
      </c>
      <c r="W63" s="1">
        <f t="shared" si="17"/>
        <v>12606.516</v>
      </c>
      <c r="X63" s="1">
        <f t="shared" si="17"/>
        <v>12452.778</v>
      </c>
      <c r="Y63" s="1">
        <f t="shared" si="17"/>
        <v>12299.04</v>
      </c>
      <c r="Z63" s="1">
        <f t="shared" si="17"/>
        <v>12145.302</v>
      </c>
      <c r="AA63" s="1">
        <f t="shared" si="17"/>
        <v>11991.564</v>
      </c>
      <c r="AB63" s="1">
        <f t="shared" si="17"/>
        <v>11837.826</v>
      </c>
      <c r="AC63" s="1">
        <f t="shared" si="17"/>
        <v>11684.088</v>
      </c>
      <c r="AD63" s="1">
        <f t="shared" si="17"/>
        <v>11530.35</v>
      </c>
      <c r="AE63" s="1">
        <f t="shared" si="17"/>
        <v>11376.612</v>
      </c>
      <c r="AF63" s="1">
        <f t="shared" si="17"/>
        <v>11222.874</v>
      </c>
      <c r="AG63" s="1">
        <f t="shared" si="17"/>
        <v>11069.136</v>
      </c>
      <c r="AH63" s="1">
        <f t="shared" si="17"/>
        <v>10915.398</v>
      </c>
      <c r="AI63" s="1">
        <f t="shared" si="17"/>
        <v>10761.66</v>
      </c>
    </row>
    <row r="64" spans="2:35" ht="12.75">
      <c r="B64" t="s">
        <v>78</v>
      </c>
      <c r="D64" t="s">
        <v>7</v>
      </c>
      <c r="E64" s="100">
        <f>AVERAGE(F64:AI64)</f>
        <v>12990.861</v>
      </c>
      <c r="F64" s="1">
        <f aca="true" t="shared" si="18" ref="F64:AI64">SUM(F63:F63)</f>
        <v>15220.062000000002</v>
      </c>
      <c r="G64" s="1">
        <f t="shared" si="18"/>
        <v>15066.324000000002</v>
      </c>
      <c r="H64" s="1">
        <f t="shared" si="18"/>
        <v>14912.586000000001</v>
      </c>
      <c r="I64" s="1">
        <f t="shared" si="18"/>
        <v>14758.848000000002</v>
      </c>
      <c r="J64" s="1">
        <f t="shared" si="18"/>
        <v>14605.110000000002</v>
      </c>
      <c r="K64" s="1">
        <f t="shared" si="18"/>
        <v>14451.372000000001</v>
      </c>
      <c r="L64" s="1">
        <f t="shared" si="18"/>
        <v>14297.634000000002</v>
      </c>
      <c r="M64" s="1">
        <f t="shared" si="18"/>
        <v>14143.896000000002</v>
      </c>
      <c r="N64" s="1">
        <f t="shared" si="18"/>
        <v>13990.158000000001</v>
      </c>
      <c r="O64" s="1">
        <f t="shared" si="18"/>
        <v>13836.420000000002</v>
      </c>
      <c r="P64" s="1">
        <f t="shared" si="18"/>
        <v>13682.682000000003</v>
      </c>
      <c r="Q64" s="1">
        <f t="shared" si="18"/>
        <v>13528.944000000001</v>
      </c>
      <c r="R64" s="1">
        <f t="shared" si="18"/>
        <v>13375.206000000002</v>
      </c>
      <c r="S64" s="1">
        <f t="shared" si="18"/>
        <v>13221.468000000003</v>
      </c>
      <c r="T64" s="1">
        <f t="shared" si="18"/>
        <v>13067.73</v>
      </c>
      <c r="U64" s="1">
        <f t="shared" si="18"/>
        <v>12913.992</v>
      </c>
      <c r="V64" s="1">
        <f t="shared" si="18"/>
        <v>12760.254</v>
      </c>
      <c r="W64" s="1">
        <f t="shared" si="18"/>
        <v>12606.516</v>
      </c>
      <c r="X64" s="1">
        <f t="shared" si="18"/>
        <v>12452.778</v>
      </c>
      <c r="Y64" s="1">
        <f t="shared" si="18"/>
        <v>12299.04</v>
      </c>
      <c r="Z64" s="1">
        <f t="shared" si="18"/>
        <v>12145.302</v>
      </c>
      <c r="AA64" s="1">
        <f t="shared" si="18"/>
        <v>11991.564</v>
      </c>
      <c r="AB64" s="1">
        <f t="shared" si="18"/>
        <v>11837.826</v>
      </c>
      <c r="AC64" s="1">
        <f t="shared" si="18"/>
        <v>11684.088</v>
      </c>
      <c r="AD64" s="1">
        <f t="shared" si="18"/>
        <v>11530.35</v>
      </c>
      <c r="AE64" s="1">
        <f t="shared" si="18"/>
        <v>11376.612</v>
      </c>
      <c r="AF64" s="1">
        <f t="shared" si="18"/>
        <v>11222.874</v>
      </c>
      <c r="AG64" s="1">
        <f t="shared" si="18"/>
        <v>11069.136</v>
      </c>
      <c r="AH64" s="1">
        <f t="shared" si="18"/>
        <v>10915.398</v>
      </c>
      <c r="AI64" s="1">
        <f t="shared" si="18"/>
        <v>10761.66</v>
      </c>
    </row>
    <row r="65" spans="2:35" ht="12.75">
      <c r="B65" t="s">
        <v>18</v>
      </c>
      <c r="D65" t="s">
        <v>215</v>
      </c>
      <c r="F65" s="1">
        <f aca="true" t="shared" si="19" ref="F65:AI65">($F$51*F18+$F$52*F19)*F39</f>
        <v>0</v>
      </c>
      <c r="G65" s="1">
        <f t="shared" si="19"/>
        <v>0</v>
      </c>
      <c r="H65" s="1">
        <f t="shared" si="19"/>
        <v>0</v>
      </c>
      <c r="I65" s="1">
        <f t="shared" si="19"/>
        <v>0</v>
      </c>
      <c r="J65" s="1">
        <f t="shared" si="19"/>
        <v>0</v>
      </c>
      <c r="K65" s="1">
        <f t="shared" si="19"/>
        <v>0</v>
      </c>
      <c r="L65" s="1">
        <f t="shared" si="19"/>
        <v>0</v>
      </c>
      <c r="M65" s="1">
        <f t="shared" si="19"/>
        <v>0</v>
      </c>
      <c r="N65" s="1">
        <f t="shared" si="19"/>
        <v>0</v>
      </c>
      <c r="O65" s="1">
        <f t="shared" si="19"/>
        <v>0</v>
      </c>
      <c r="P65" s="1">
        <f t="shared" si="19"/>
        <v>0</v>
      </c>
      <c r="Q65" s="1">
        <f t="shared" si="19"/>
        <v>0</v>
      </c>
      <c r="R65" s="1">
        <f t="shared" si="19"/>
        <v>0</v>
      </c>
      <c r="S65" s="1">
        <f t="shared" si="19"/>
        <v>0</v>
      </c>
      <c r="T65" s="1">
        <f t="shared" si="19"/>
        <v>0</v>
      </c>
      <c r="U65" s="1">
        <f t="shared" si="19"/>
        <v>0</v>
      </c>
      <c r="V65" s="1">
        <f t="shared" si="19"/>
        <v>0</v>
      </c>
      <c r="W65" s="1">
        <f t="shared" si="19"/>
        <v>0</v>
      </c>
      <c r="X65" s="1">
        <f t="shared" si="19"/>
        <v>0</v>
      </c>
      <c r="Y65" s="1">
        <f t="shared" si="19"/>
        <v>0</v>
      </c>
      <c r="Z65" s="1">
        <f t="shared" si="19"/>
        <v>0</v>
      </c>
      <c r="AA65" s="1">
        <f t="shared" si="19"/>
        <v>0</v>
      </c>
      <c r="AB65" s="1">
        <f t="shared" si="19"/>
        <v>0</v>
      </c>
      <c r="AC65" s="1">
        <f t="shared" si="19"/>
        <v>0</v>
      </c>
      <c r="AD65" s="1">
        <f t="shared" si="19"/>
        <v>0</v>
      </c>
      <c r="AE65" s="1">
        <f t="shared" si="19"/>
        <v>0</v>
      </c>
      <c r="AF65" s="1">
        <f t="shared" si="19"/>
        <v>0</v>
      </c>
      <c r="AG65" s="1">
        <f t="shared" si="19"/>
        <v>0</v>
      </c>
      <c r="AH65" s="1">
        <f t="shared" si="19"/>
        <v>0</v>
      </c>
      <c r="AI65" s="1">
        <f t="shared" si="19"/>
        <v>0</v>
      </c>
    </row>
    <row r="66" spans="2:35" ht="12.75">
      <c r="B66" t="s">
        <v>76</v>
      </c>
      <c r="D66" t="s">
        <v>215</v>
      </c>
      <c r="E66" s="1">
        <v>29602464.00846271</v>
      </c>
      <c r="F66" s="1">
        <f aca="true" t="shared" si="20" ref="F66:AI66">F44*F31</f>
        <v>0</v>
      </c>
      <c r="G66" s="1">
        <f t="shared" si="20"/>
        <v>0</v>
      </c>
      <c r="H66" s="1">
        <f t="shared" si="20"/>
        <v>0</v>
      </c>
      <c r="I66" s="1">
        <f t="shared" si="20"/>
        <v>0</v>
      </c>
      <c r="J66" s="1">
        <f t="shared" si="20"/>
        <v>0</v>
      </c>
      <c r="K66" s="1">
        <f t="shared" si="20"/>
        <v>0</v>
      </c>
      <c r="L66" s="1">
        <f t="shared" si="20"/>
        <v>0</v>
      </c>
      <c r="M66" s="1">
        <f t="shared" si="20"/>
        <v>0</v>
      </c>
      <c r="N66" s="1">
        <f t="shared" si="20"/>
        <v>0</v>
      </c>
      <c r="O66" s="1">
        <f t="shared" si="20"/>
        <v>0</v>
      </c>
      <c r="P66" s="1">
        <f t="shared" si="20"/>
        <v>0</v>
      </c>
      <c r="Q66" s="1">
        <f t="shared" si="20"/>
        <v>0</v>
      </c>
      <c r="R66" s="1">
        <f t="shared" si="20"/>
        <v>0</v>
      </c>
      <c r="S66" s="1">
        <f t="shared" si="20"/>
        <v>0</v>
      </c>
      <c r="T66" s="1">
        <f t="shared" si="20"/>
        <v>0</v>
      </c>
      <c r="U66" s="1">
        <f t="shared" si="20"/>
        <v>0</v>
      </c>
      <c r="V66" s="1">
        <f t="shared" si="20"/>
        <v>0</v>
      </c>
      <c r="W66" s="1">
        <f t="shared" si="20"/>
        <v>0</v>
      </c>
      <c r="X66" s="1">
        <f t="shared" si="20"/>
        <v>0</v>
      </c>
      <c r="Y66" s="1">
        <f t="shared" si="20"/>
        <v>0</v>
      </c>
      <c r="Z66" s="1">
        <f t="shared" si="20"/>
        <v>0</v>
      </c>
      <c r="AA66" s="1">
        <f t="shared" si="20"/>
        <v>0</v>
      </c>
      <c r="AB66" s="1">
        <f t="shared" si="20"/>
        <v>0</v>
      </c>
      <c r="AC66" s="1">
        <f t="shared" si="20"/>
        <v>0</v>
      </c>
      <c r="AD66" s="1">
        <f t="shared" si="20"/>
        <v>0</v>
      </c>
      <c r="AE66" s="1">
        <f t="shared" si="20"/>
        <v>0</v>
      </c>
      <c r="AF66" s="1">
        <f t="shared" si="20"/>
        <v>0</v>
      </c>
      <c r="AG66" s="1">
        <f t="shared" si="20"/>
        <v>0</v>
      </c>
      <c r="AH66" s="1">
        <f t="shared" si="20"/>
        <v>0</v>
      </c>
      <c r="AI66" s="1">
        <f t="shared" si="20"/>
        <v>0</v>
      </c>
    </row>
    <row r="67" spans="2:35" ht="12.75">
      <c r="B67" t="s">
        <v>76</v>
      </c>
      <c r="D67" t="s">
        <v>216</v>
      </c>
      <c r="F67" s="1">
        <f aca="true" t="shared" si="21" ref="F67:AI67">IF(F38="N",F66*1000000/$L$36/2000,F66*1000000/$O$36/2000)</f>
        <v>0</v>
      </c>
      <c r="G67" s="1">
        <f t="shared" si="21"/>
        <v>0</v>
      </c>
      <c r="H67" s="1">
        <f t="shared" si="21"/>
        <v>0</v>
      </c>
      <c r="I67" s="1">
        <f t="shared" si="21"/>
        <v>0</v>
      </c>
      <c r="J67" s="1">
        <f t="shared" si="21"/>
        <v>0</v>
      </c>
      <c r="K67" s="1">
        <f t="shared" si="21"/>
        <v>0</v>
      </c>
      <c r="L67" s="1">
        <f t="shared" si="21"/>
        <v>0</v>
      </c>
      <c r="M67" s="1">
        <f t="shared" si="21"/>
        <v>0</v>
      </c>
      <c r="N67" s="1">
        <f t="shared" si="21"/>
        <v>0</v>
      </c>
      <c r="O67" s="1">
        <f t="shared" si="21"/>
        <v>0</v>
      </c>
      <c r="P67" s="1">
        <f t="shared" si="21"/>
        <v>0</v>
      </c>
      <c r="Q67" s="1">
        <f t="shared" si="21"/>
        <v>0</v>
      </c>
      <c r="R67" s="1">
        <f t="shared" si="21"/>
        <v>0</v>
      </c>
      <c r="S67" s="1">
        <f t="shared" si="21"/>
        <v>0</v>
      </c>
      <c r="T67" s="1">
        <f t="shared" si="21"/>
        <v>0</v>
      </c>
      <c r="U67" s="1">
        <f t="shared" si="21"/>
        <v>0</v>
      </c>
      <c r="V67" s="1">
        <f t="shared" si="21"/>
        <v>0</v>
      </c>
      <c r="W67" s="1">
        <f t="shared" si="21"/>
        <v>0</v>
      </c>
      <c r="X67" s="1">
        <f t="shared" si="21"/>
        <v>0</v>
      </c>
      <c r="Y67" s="1">
        <f t="shared" si="21"/>
        <v>0</v>
      </c>
      <c r="Z67" s="1">
        <f t="shared" si="21"/>
        <v>0</v>
      </c>
      <c r="AA67" s="1">
        <f t="shared" si="21"/>
        <v>0</v>
      </c>
      <c r="AB67" s="1">
        <f t="shared" si="21"/>
        <v>0</v>
      </c>
      <c r="AC67" s="1">
        <f t="shared" si="21"/>
        <v>0</v>
      </c>
      <c r="AD67" s="1">
        <f t="shared" si="21"/>
        <v>0</v>
      </c>
      <c r="AE67" s="1">
        <f t="shared" si="21"/>
        <v>0</v>
      </c>
      <c r="AF67" s="1">
        <f t="shared" si="21"/>
        <v>0</v>
      </c>
      <c r="AG67" s="1">
        <f t="shared" si="21"/>
        <v>0</v>
      </c>
      <c r="AH67" s="1">
        <f t="shared" si="21"/>
        <v>0</v>
      </c>
      <c r="AI67" s="1">
        <f t="shared" si="21"/>
        <v>0</v>
      </c>
    </row>
    <row r="68" spans="2:35" ht="12.75">
      <c r="B68" s="18" t="s">
        <v>77</v>
      </c>
      <c r="C68" s="18"/>
      <c r="D68" s="18" t="s">
        <v>215</v>
      </c>
      <c r="E68" s="18"/>
      <c r="F68" s="54">
        <f aca="true" t="shared" si="22" ref="F68:AI68">SUM(F66:F66)</f>
        <v>0</v>
      </c>
      <c r="G68" s="54">
        <f t="shared" si="22"/>
        <v>0</v>
      </c>
      <c r="H68" s="54">
        <f t="shared" si="22"/>
        <v>0</v>
      </c>
      <c r="I68" s="54">
        <f t="shared" si="22"/>
        <v>0</v>
      </c>
      <c r="J68" s="54">
        <f t="shared" si="22"/>
        <v>0</v>
      </c>
      <c r="K68" s="54">
        <f t="shared" si="22"/>
        <v>0</v>
      </c>
      <c r="L68" s="54">
        <f t="shared" si="22"/>
        <v>0</v>
      </c>
      <c r="M68" s="54">
        <f t="shared" si="22"/>
        <v>0</v>
      </c>
      <c r="N68" s="54">
        <f t="shared" si="22"/>
        <v>0</v>
      </c>
      <c r="O68" s="54">
        <f t="shared" si="22"/>
        <v>0</v>
      </c>
      <c r="P68" s="54">
        <f t="shared" si="22"/>
        <v>0</v>
      </c>
      <c r="Q68" s="54">
        <f t="shared" si="22"/>
        <v>0</v>
      </c>
      <c r="R68" s="54">
        <f t="shared" si="22"/>
        <v>0</v>
      </c>
      <c r="S68" s="54">
        <f t="shared" si="22"/>
        <v>0</v>
      </c>
      <c r="T68" s="54">
        <f t="shared" si="22"/>
        <v>0</v>
      </c>
      <c r="U68" s="54">
        <f t="shared" si="22"/>
        <v>0</v>
      </c>
      <c r="V68" s="54">
        <f t="shared" si="22"/>
        <v>0</v>
      </c>
      <c r="W68" s="54">
        <f t="shared" si="22"/>
        <v>0</v>
      </c>
      <c r="X68" s="54">
        <f t="shared" si="22"/>
        <v>0</v>
      </c>
      <c r="Y68" s="54">
        <f t="shared" si="22"/>
        <v>0</v>
      </c>
      <c r="Z68" s="54">
        <f t="shared" si="22"/>
        <v>0</v>
      </c>
      <c r="AA68" s="54">
        <f t="shared" si="22"/>
        <v>0</v>
      </c>
      <c r="AB68" s="54">
        <f t="shared" si="22"/>
        <v>0</v>
      </c>
      <c r="AC68" s="54">
        <f t="shared" si="22"/>
        <v>0</v>
      </c>
      <c r="AD68" s="54">
        <f t="shared" si="22"/>
        <v>0</v>
      </c>
      <c r="AE68" s="54">
        <f t="shared" si="22"/>
        <v>0</v>
      </c>
      <c r="AF68" s="54">
        <f t="shared" si="22"/>
        <v>0</v>
      </c>
      <c r="AG68" s="54">
        <f t="shared" si="22"/>
        <v>0</v>
      </c>
      <c r="AH68" s="54">
        <f t="shared" si="22"/>
        <v>0</v>
      </c>
      <c r="AI68" s="54">
        <f t="shared" si="22"/>
        <v>0</v>
      </c>
    </row>
    <row r="69" spans="2:35" ht="12.75">
      <c r="B69" s="18" t="s">
        <v>77</v>
      </c>
      <c r="C69" s="18"/>
      <c r="D69" s="18" t="s">
        <v>216</v>
      </c>
      <c r="E69" s="18"/>
      <c r="F69" s="54">
        <f aca="true" t="shared" si="23" ref="F69:AI69">SUM(F67:F67)</f>
        <v>0</v>
      </c>
      <c r="G69" s="54">
        <f t="shared" si="23"/>
        <v>0</v>
      </c>
      <c r="H69" s="54">
        <f t="shared" si="23"/>
        <v>0</v>
      </c>
      <c r="I69" s="54">
        <f t="shared" si="23"/>
        <v>0</v>
      </c>
      <c r="J69" s="54">
        <f t="shared" si="23"/>
        <v>0</v>
      </c>
      <c r="K69" s="54">
        <f t="shared" si="23"/>
        <v>0</v>
      </c>
      <c r="L69" s="54">
        <f t="shared" si="23"/>
        <v>0</v>
      </c>
      <c r="M69" s="54">
        <f t="shared" si="23"/>
        <v>0</v>
      </c>
      <c r="N69" s="54">
        <f t="shared" si="23"/>
        <v>0</v>
      </c>
      <c r="O69" s="54">
        <f t="shared" si="23"/>
        <v>0</v>
      </c>
      <c r="P69" s="54">
        <f t="shared" si="23"/>
        <v>0</v>
      </c>
      <c r="Q69" s="54">
        <f t="shared" si="23"/>
        <v>0</v>
      </c>
      <c r="R69" s="54">
        <f t="shared" si="23"/>
        <v>0</v>
      </c>
      <c r="S69" s="54">
        <f t="shared" si="23"/>
        <v>0</v>
      </c>
      <c r="T69" s="54">
        <f t="shared" si="23"/>
        <v>0</v>
      </c>
      <c r="U69" s="54">
        <f t="shared" si="23"/>
        <v>0</v>
      </c>
      <c r="V69" s="54">
        <f t="shared" si="23"/>
        <v>0</v>
      </c>
      <c r="W69" s="54">
        <f t="shared" si="23"/>
        <v>0</v>
      </c>
      <c r="X69" s="54">
        <f t="shared" si="23"/>
        <v>0</v>
      </c>
      <c r="Y69" s="54">
        <f t="shared" si="23"/>
        <v>0</v>
      </c>
      <c r="Z69" s="54">
        <f t="shared" si="23"/>
        <v>0</v>
      </c>
      <c r="AA69" s="54">
        <f t="shared" si="23"/>
        <v>0</v>
      </c>
      <c r="AB69" s="54">
        <f t="shared" si="23"/>
        <v>0</v>
      </c>
      <c r="AC69" s="54">
        <f t="shared" si="23"/>
        <v>0</v>
      </c>
      <c r="AD69" s="54">
        <f t="shared" si="23"/>
        <v>0</v>
      </c>
      <c r="AE69" s="54">
        <f t="shared" si="23"/>
        <v>0</v>
      </c>
      <c r="AF69" s="54">
        <f t="shared" si="23"/>
        <v>0</v>
      </c>
      <c r="AG69" s="54">
        <f t="shared" si="23"/>
        <v>0</v>
      </c>
      <c r="AH69" s="54">
        <f t="shared" si="23"/>
        <v>0</v>
      </c>
      <c r="AI69" s="54">
        <f t="shared" si="23"/>
        <v>0</v>
      </c>
    </row>
    <row r="70" spans="2:35" ht="12.75">
      <c r="B70" t="s">
        <v>269</v>
      </c>
      <c r="D70" t="s">
        <v>216</v>
      </c>
      <c r="E70" s="15"/>
      <c r="F70" s="43">
        <f aca="true" t="shared" si="24" ref="F70:AI70">F69*$F$48/0.19</f>
        <v>0</v>
      </c>
      <c r="G70" s="43">
        <f t="shared" si="24"/>
        <v>0</v>
      </c>
      <c r="H70" s="43">
        <f t="shared" si="24"/>
        <v>0</v>
      </c>
      <c r="I70" s="43">
        <f t="shared" si="24"/>
        <v>0</v>
      </c>
      <c r="J70" s="43">
        <f t="shared" si="24"/>
        <v>0</v>
      </c>
      <c r="K70" s="43">
        <f t="shared" si="24"/>
        <v>0</v>
      </c>
      <c r="L70" s="43">
        <f t="shared" si="24"/>
        <v>0</v>
      </c>
      <c r="M70" s="43">
        <f t="shared" si="24"/>
        <v>0</v>
      </c>
      <c r="N70" s="43">
        <f t="shared" si="24"/>
        <v>0</v>
      </c>
      <c r="O70" s="43">
        <f t="shared" si="24"/>
        <v>0</v>
      </c>
      <c r="P70" s="43">
        <f t="shared" si="24"/>
        <v>0</v>
      </c>
      <c r="Q70" s="43">
        <f t="shared" si="24"/>
        <v>0</v>
      </c>
      <c r="R70" s="43">
        <f t="shared" si="24"/>
        <v>0</v>
      </c>
      <c r="S70" s="43">
        <f t="shared" si="24"/>
        <v>0</v>
      </c>
      <c r="T70" s="43">
        <f t="shared" si="24"/>
        <v>0</v>
      </c>
      <c r="U70" s="43">
        <f t="shared" si="24"/>
        <v>0</v>
      </c>
      <c r="V70" s="43">
        <f t="shared" si="24"/>
        <v>0</v>
      </c>
      <c r="W70" s="43">
        <f t="shared" si="24"/>
        <v>0</v>
      </c>
      <c r="X70" s="43">
        <f t="shared" si="24"/>
        <v>0</v>
      </c>
      <c r="Y70" s="43">
        <f t="shared" si="24"/>
        <v>0</v>
      </c>
      <c r="Z70" s="43">
        <f t="shared" si="24"/>
        <v>0</v>
      </c>
      <c r="AA70" s="43">
        <f t="shared" si="24"/>
        <v>0</v>
      </c>
      <c r="AB70" s="43">
        <f t="shared" si="24"/>
        <v>0</v>
      </c>
      <c r="AC70" s="43">
        <f t="shared" si="24"/>
        <v>0</v>
      </c>
      <c r="AD70" s="43">
        <f t="shared" si="24"/>
        <v>0</v>
      </c>
      <c r="AE70" s="43">
        <f t="shared" si="24"/>
        <v>0</v>
      </c>
      <c r="AF70" s="43">
        <f t="shared" si="24"/>
        <v>0</v>
      </c>
      <c r="AG70" s="43">
        <f t="shared" si="24"/>
        <v>0</v>
      </c>
      <c r="AH70" s="43">
        <f t="shared" si="24"/>
        <v>0</v>
      </c>
      <c r="AI70" s="43">
        <f t="shared" si="24"/>
        <v>0</v>
      </c>
    </row>
    <row r="71" spans="2:35" ht="12.75">
      <c r="B71" s="17" t="s">
        <v>61</v>
      </c>
      <c r="C71" s="17"/>
      <c r="D71" s="217" t="s">
        <v>256</v>
      </c>
      <c r="E71" s="15"/>
      <c r="F71" s="43">
        <f aca="true" t="shared" si="25" ref="F71:AI71">F64*$F$49/1000</f>
        <v>0</v>
      </c>
      <c r="G71" s="43">
        <f t="shared" si="25"/>
        <v>0</v>
      </c>
      <c r="H71" s="43">
        <f t="shared" si="25"/>
        <v>0</v>
      </c>
      <c r="I71" s="43">
        <f t="shared" si="25"/>
        <v>0</v>
      </c>
      <c r="J71" s="43">
        <f t="shared" si="25"/>
        <v>0</v>
      </c>
      <c r="K71" s="43">
        <f t="shared" si="25"/>
        <v>0</v>
      </c>
      <c r="L71" s="43">
        <f t="shared" si="25"/>
        <v>0</v>
      </c>
      <c r="M71" s="43">
        <f t="shared" si="25"/>
        <v>0</v>
      </c>
      <c r="N71" s="43">
        <f t="shared" si="25"/>
        <v>0</v>
      </c>
      <c r="O71" s="43">
        <f t="shared" si="25"/>
        <v>0</v>
      </c>
      <c r="P71" s="43">
        <f t="shared" si="25"/>
        <v>0</v>
      </c>
      <c r="Q71" s="43">
        <f t="shared" si="25"/>
        <v>0</v>
      </c>
      <c r="R71" s="43">
        <f t="shared" si="25"/>
        <v>0</v>
      </c>
      <c r="S71" s="43">
        <f t="shared" si="25"/>
        <v>0</v>
      </c>
      <c r="T71" s="43">
        <f t="shared" si="25"/>
        <v>0</v>
      </c>
      <c r="U71" s="43">
        <f t="shared" si="25"/>
        <v>0</v>
      </c>
      <c r="V71" s="43">
        <f t="shared" si="25"/>
        <v>0</v>
      </c>
      <c r="W71" s="43">
        <f t="shared" si="25"/>
        <v>0</v>
      </c>
      <c r="X71" s="43">
        <f t="shared" si="25"/>
        <v>0</v>
      </c>
      <c r="Y71" s="43">
        <f t="shared" si="25"/>
        <v>0</v>
      </c>
      <c r="Z71" s="43">
        <f t="shared" si="25"/>
        <v>0</v>
      </c>
      <c r="AA71" s="43">
        <f t="shared" si="25"/>
        <v>0</v>
      </c>
      <c r="AB71" s="43">
        <f t="shared" si="25"/>
        <v>0</v>
      </c>
      <c r="AC71" s="43">
        <f t="shared" si="25"/>
        <v>0</v>
      </c>
      <c r="AD71" s="43">
        <f t="shared" si="25"/>
        <v>0</v>
      </c>
      <c r="AE71" s="43">
        <f t="shared" si="25"/>
        <v>0</v>
      </c>
      <c r="AF71" s="43">
        <f t="shared" si="25"/>
        <v>0</v>
      </c>
      <c r="AG71" s="43">
        <f t="shared" si="25"/>
        <v>0</v>
      </c>
      <c r="AH71" s="43">
        <f t="shared" si="25"/>
        <v>0</v>
      </c>
      <c r="AI71" s="43">
        <f t="shared" si="25"/>
        <v>0</v>
      </c>
    </row>
    <row r="72" spans="2:35" ht="12.75">
      <c r="B72" s="17" t="s">
        <v>62</v>
      </c>
      <c r="C72" s="17"/>
      <c r="D72" s="217" t="s">
        <v>256</v>
      </c>
      <c r="E72" s="15"/>
      <c r="F72" s="43">
        <f aca="true" t="shared" si="26" ref="F72:AI72">F64*$F$50/1000</f>
        <v>0</v>
      </c>
      <c r="G72" s="43">
        <f t="shared" si="26"/>
        <v>0</v>
      </c>
      <c r="H72" s="43">
        <f t="shared" si="26"/>
        <v>0</v>
      </c>
      <c r="I72" s="43">
        <f t="shared" si="26"/>
        <v>0</v>
      </c>
      <c r="J72" s="43">
        <f t="shared" si="26"/>
        <v>0</v>
      </c>
      <c r="K72" s="43">
        <f t="shared" si="26"/>
        <v>0</v>
      </c>
      <c r="L72" s="43">
        <f t="shared" si="26"/>
        <v>0</v>
      </c>
      <c r="M72" s="43">
        <f t="shared" si="26"/>
        <v>0</v>
      </c>
      <c r="N72" s="43">
        <f t="shared" si="26"/>
        <v>0</v>
      </c>
      <c r="O72" s="43">
        <f t="shared" si="26"/>
        <v>0</v>
      </c>
      <c r="P72" s="43">
        <f t="shared" si="26"/>
        <v>0</v>
      </c>
      <c r="Q72" s="43">
        <f t="shared" si="26"/>
        <v>0</v>
      </c>
      <c r="R72" s="43">
        <f t="shared" si="26"/>
        <v>0</v>
      </c>
      <c r="S72" s="43">
        <f t="shared" si="26"/>
        <v>0</v>
      </c>
      <c r="T72" s="43">
        <f t="shared" si="26"/>
        <v>0</v>
      </c>
      <c r="U72" s="43">
        <f t="shared" si="26"/>
        <v>0</v>
      </c>
      <c r="V72" s="43">
        <f t="shared" si="26"/>
        <v>0</v>
      </c>
      <c r="W72" s="43">
        <f t="shared" si="26"/>
        <v>0</v>
      </c>
      <c r="X72" s="43">
        <f t="shared" si="26"/>
        <v>0</v>
      </c>
      <c r="Y72" s="43">
        <f t="shared" si="26"/>
        <v>0</v>
      </c>
      <c r="Z72" s="43">
        <f t="shared" si="26"/>
        <v>0</v>
      </c>
      <c r="AA72" s="43">
        <f t="shared" si="26"/>
        <v>0</v>
      </c>
      <c r="AB72" s="43">
        <f t="shared" si="26"/>
        <v>0</v>
      </c>
      <c r="AC72" s="43">
        <f t="shared" si="26"/>
        <v>0</v>
      </c>
      <c r="AD72" s="43">
        <f t="shared" si="26"/>
        <v>0</v>
      </c>
      <c r="AE72" s="43">
        <f t="shared" si="26"/>
        <v>0</v>
      </c>
      <c r="AF72" s="43">
        <f t="shared" si="26"/>
        <v>0</v>
      </c>
      <c r="AG72" s="43">
        <f t="shared" si="26"/>
        <v>0</v>
      </c>
      <c r="AH72" s="43">
        <f t="shared" si="26"/>
        <v>0</v>
      </c>
      <c r="AI72" s="43">
        <f t="shared" si="26"/>
        <v>0</v>
      </c>
    </row>
    <row r="73" spans="2:35" ht="12.75">
      <c r="B73" s="17" t="s">
        <v>58</v>
      </c>
      <c r="C73" s="17"/>
      <c r="D73" s="217" t="s">
        <v>256</v>
      </c>
      <c r="E73" s="15"/>
      <c r="F73" s="43">
        <f aca="true" t="shared" si="27" ref="F73:AI73">$F$55*F64/1000</f>
        <v>0</v>
      </c>
      <c r="G73" s="43">
        <f t="shared" si="27"/>
        <v>0</v>
      </c>
      <c r="H73" s="43">
        <f t="shared" si="27"/>
        <v>0</v>
      </c>
      <c r="I73" s="43">
        <f t="shared" si="27"/>
        <v>0</v>
      </c>
      <c r="J73" s="43">
        <f t="shared" si="27"/>
        <v>0</v>
      </c>
      <c r="K73" s="43">
        <f t="shared" si="27"/>
        <v>0</v>
      </c>
      <c r="L73" s="43">
        <f t="shared" si="27"/>
        <v>0</v>
      </c>
      <c r="M73" s="43">
        <f t="shared" si="27"/>
        <v>0</v>
      </c>
      <c r="N73" s="43">
        <f t="shared" si="27"/>
        <v>0</v>
      </c>
      <c r="O73" s="43">
        <f t="shared" si="27"/>
        <v>0</v>
      </c>
      <c r="P73" s="43">
        <f t="shared" si="27"/>
        <v>0</v>
      </c>
      <c r="Q73" s="43">
        <f t="shared" si="27"/>
        <v>0</v>
      </c>
      <c r="R73" s="43">
        <f t="shared" si="27"/>
        <v>0</v>
      </c>
      <c r="S73" s="43">
        <f t="shared" si="27"/>
        <v>0</v>
      </c>
      <c r="T73" s="43">
        <f t="shared" si="27"/>
        <v>0</v>
      </c>
      <c r="U73" s="43">
        <f t="shared" si="27"/>
        <v>0</v>
      </c>
      <c r="V73" s="43">
        <f t="shared" si="27"/>
        <v>0</v>
      </c>
      <c r="W73" s="43">
        <f t="shared" si="27"/>
        <v>0</v>
      </c>
      <c r="X73" s="43">
        <f t="shared" si="27"/>
        <v>0</v>
      </c>
      <c r="Y73" s="43">
        <f t="shared" si="27"/>
        <v>0</v>
      </c>
      <c r="Z73" s="43">
        <f t="shared" si="27"/>
        <v>0</v>
      </c>
      <c r="AA73" s="43">
        <f t="shared" si="27"/>
        <v>0</v>
      </c>
      <c r="AB73" s="43">
        <f t="shared" si="27"/>
        <v>0</v>
      </c>
      <c r="AC73" s="43">
        <f t="shared" si="27"/>
        <v>0</v>
      </c>
      <c r="AD73" s="43">
        <f t="shared" si="27"/>
        <v>0</v>
      </c>
      <c r="AE73" s="43">
        <f t="shared" si="27"/>
        <v>0</v>
      </c>
      <c r="AF73" s="43">
        <f t="shared" si="27"/>
        <v>0</v>
      </c>
      <c r="AG73" s="43">
        <f t="shared" si="27"/>
        <v>0</v>
      </c>
      <c r="AH73" s="43">
        <f t="shared" si="27"/>
        <v>0</v>
      </c>
      <c r="AI73" s="43">
        <f t="shared" si="27"/>
        <v>0</v>
      </c>
    </row>
    <row r="74" spans="2:35" ht="12.75">
      <c r="B74" t="s">
        <v>236</v>
      </c>
      <c r="D74" s="15" t="s">
        <v>216</v>
      </c>
      <c r="E74" s="15"/>
      <c r="F74" s="43">
        <f aca="true" t="shared" si="28" ref="F74:AI74">$F56*F66/2000</f>
        <v>0</v>
      </c>
      <c r="G74" s="43">
        <f t="shared" si="28"/>
        <v>0</v>
      </c>
      <c r="H74" s="43">
        <f t="shared" si="28"/>
        <v>0</v>
      </c>
      <c r="I74" s="43">
        <f t="shared" si="28"/>
        <v>0</v>
      </c>
      <c r="J74" s="43">
        <f t="shared" si="28"/>
        <v>0</v>
      </c>
      <c r="K74" s="43">
        <f t="shared" si="28"/>
        <v>0</v>
      </c>
      <c r="L74" s="43">
        <f t="shared" si="28"/>
        <v>0</v>
      </c>
      <c r="M74" s="43">
        <f t="shared" si="28"/>
        <v>0</v>
      </c>
      <c r="N74" s="43">
        <f t="shared" si="28"/>
        <v>0</v>
      </c>
      <c r="O74" s="43">
        <f t="shared" si="28"/>
        <v>0</v>
      </c>
      <c r="P74" s="43">
        <f t="shared" si="28"/>
        <v>0</v>
      </c>
      <c r="Q74" s="43">
        <f t="shared" si="28"/>
        <v>0</v>
      </c>
      <c r="R74" s="43">
        <f t="shared" si="28"/>
        <v>0</v>
      </c>
      <c r="S74" s="43">
        <f t="shared" si="28"/>
        <v>0</v>
      </c>
      <c r="T74" s="43">
        <f t="shared" si="28"/>
        <v>0</v>
      </c>
      <c r="U74" s="43">
        <f t="shared" si="28"/>
        <v>0</v>
      </c>
      <c r="V74" s="43">
        <f t="shared" si="28"/>
        <v>0</v>
      </c>
      <c r="W74" s="43">
        <f t="shared" si="28"/>
        <v>0</v>
      </c>
      <c r="X74" s="43">
        <f t="shared" si="28"/>
        <v>0</v>
      </c>
      <c r="Y74" s="43">
        <f t="shared" si="28"/>
        <v>0</v>
      </c>
      <c r="Z74" s="43">
        <f t="shared" si="28"/>
        <v>0</v>
      </c>
      <c r="AA74" s="43">
        <f t="shared" si="28"/>
        <v>0</v>
      </c>
      <c r="AB74" s="43">
        <f t="shared" si="28"/>
        <v>0</v>
      </c>
      <c r="AC74" s="43">
        <f t="shared" si="28"/>
        <v>0</v>
      </c>
      <c r="AD74" s="43">
        <f t="shared" si="28"/>
        <v>0</v>
      </c>
      <c r="AE74" s="43">
        <f t="shared" si="28"/>
        <v>0</v>
      </c>
      <c r="AF74" s="43">
        <f t="shared" si="28"/>
        <v>0</v>
      </c>
      <c r="AG74" s="43">
        <f t="shared" si="28"/>
        <v>0</v>
      </c>
      <c r="AH74" s="43">
        <f t="shared" si="28"/>
        <v>0</v>
      </c>
      <c r="AI74" s="43">
        <f t="shared" si="28"/>
        <v>0</v>
      </c>
    </row>
    <row r="75" spans="2:35" ht="12.75">
      <c r="B75" t="s">
        <v>235</v>
      </c>
      <c r="D75" s="15" t="s">
        <v>216</v>
      </c>
      <c r="E75" s="15"/>
      <c r="F75" s="43">
        <f aca="true" t="shared" si="29" ref="F75:AI75">$F57*F66/2000</f>
        <v>0</v>
      </c>
      <c r="G75" s="43">
        <f t="shared" si="29"/>
        <v>0</v>
      </c>
      <c r="H75" s="43">
        <f t="shared" si="29"/>
        <v>0</v>
      </c>
      <c r="I75" s="43">
        <f t="shared" si="29"/>
        <v>0</v>
      </c>
      <c r="J75" s="43">
        <f t="shared" si="29"/>
        <v>0</v>
      </c>
      <c r="K75" s="43">
        <f t="shared" si="29"/>
        <v>0</v>
      </c>
      <c r="L75" s="43">
        <f t="shared" si="29"/>
        <v>0</v>
      </c>
      <c r="M75" s="43">
        <f t="shared" si="29"/>
        <v>0</v>
      </c>
      <c r="N75" s="43">
        <f t="shared" si="29"/>
        <v>0</v>
      </c>
      <c r="O75" s="43">
        <f t="shared" si="29"/>
        <v>0</v>
      </c>
      <c r="P75" s="43">
        <f t="shared" si="29"/>
        <v>0</v>
      </c>
      <c r="Q75" s="43">
        <f t="shared" si="29"/>
        <v>0</v>
      </c>
      <c r="R75" s="43">
        <f t="shared" si="29"/>
        <v>0</v>
      </c>
      <c r="S75" s="43">
        <f t="shared" si="29"/>
        <v>0</v>
      </c>
      <c r="T75" s="43">
        <f t="shared" si="29"/>
        <v>0</v>
      </c>
      <c r="U75" s="43">
        <f t="shared" si="29"/>
        <v>0</v>
      </c>
      <c r="V75" s="43">
        <f t="shared" si="29"/>
        <v>0</v>
      </c>
      <c r="W75" s="43">
        <f t="shared" si="29"/>
        <v>0</v>
      </c>
      <c r="X75" s="43">
        <f t="shared" si="29"/>
        <v>0</v>
      </c>
      <c r="Y75" s="43">
        <f t="shared" si="29"/>
        <v>0</v>
      </c>
      <c r="Z75" s="43">
        <f t="shared" si="29"/>
        <v>0</v>
      </c>
      <c r="AA75" s="43">
        <f t="shared" si="29"/>
        <v>0</v>
      </c>
      <c r="AB75" s="43">
        <f t="shared" si="29"/>
        <v>0</v>
      </c>
      <c r="AC75" s="43">
        <f t="shared" si="29"/>
        <v>0</v>
      </c>
      <c r="AD75" s="43">
        <f t="shared" si="29"/>
        <v>0</v>
      </c>
      <c r="AE75" s="43">
        <f t="shared" si="29"/>
        <v>0</v>
      </c>
      <c r="AF75" s="43">
        <f t="shared" si="29"/>
        <v>0</v>
      </c>
      <c r="AG75" s="43">
        <f t="shared" si="29"/>
        <v>0</v>
      </c>
      <c r="AH75" s="43">
        <f t="shared" si="29"/>
        <v>0</v>
      </c>
      <c r="AI75" s="43">
        <f t="shared" si="29"/>
        <v>0</v>
      </c>
    </row>
    <row r="76" spans="2:35" ht="12.75">
      <c r="B76" s="17"/>
      <c r="C76" s="17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.75">
      <c r="A77" s="19" t="s">
        <v>64</v>
      </c>
      <c r="B77" s="20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2"/>
      <c r="B79" s="2" t="s">
        <v>80</v>
      </c>
      <c r="C79" s="2" t="s">
        <v>57</v>
      </c>
      <c r="D79" s="2"/>
      <c r="E79" s="2"/>
      <c r="F79" s="70"/>
      <c r="G79" s="71">
        <v>0.024</v>
      </c>
      <c r="H79" s="71">
        <f aca="true" t="shared" si="30" ref="H79:AI79">G79</f>
        <v>0.024</v>
      </c>
      <c r="I79" s="71">
        <f t="shared" si="30"/>
        <v>0.024</v>
      </c>
      <c r="J79" s="71">
        <f t="shared" si="30"/>
        <v>0.024</v>
      </c>
      <c r="K79" s="71">
        <f t="shared" si="30"/>
        <v>0.024</v>
      </c>
      <c r="L79" s="71">
        <f t="shared" si="30"/>
        <v>0.024</v>
      </c>
      <c r="M79" s="71">
        <f t="shared" si="30"/>
        <v>0.024</v>
      </c>
      <c r="N79" s="71">
        <f t="shared" si="30"/>
        <v>0.024</v>
      </c>
      <c r="O79" s="71">
        <f t="shared" si="30"/>
        <v>0.024</v>
      </c>
      <c r="P79" s="71">
        <f t="shared" si="30"/>
        <v>0.024</v>
      </c>
      <c r="Q79" s="71">
        <f t="shared" si="30"/>
        <v>0.024</v>
      </c>
      <c r="R79" s="71">
        <f t="shared" si="30"/>
        <v>0.024</v>
      </c>
      <c r="S79" s="71">
        <f t="shared" si="30"/>
        <v>0.024</v>
      </c>
      <c r="T79" s="71">
        <f t="shared" si="30"/>
        <v>0.024</v>
      </c>
      <c r="U79" s="71">
        <f t="shared" si="30"/>
        <v>0.024</v>
      </c>
      <c r="V79" s="71">
        <f t="shared" si="30"/>
        <v>0.024</v>
      </c>
      <c r="W79" s="71">
        <f t="shared" si="30"/>
        <v>0.024</v>
      </c>
      <c r="X79" s="71">
        <f t="shared" si="30"/>
        <v>0.024</v>
      </c>
      <c r="Y79" s="71">
        <f t="shared" si="30"/>
        <v>0.024</v>
      </c>
      <c r="Z79" s="71">
        <f t="shared" si="30"/>
        <v>0.024</v>
      </c>
      <c r="AA79" s="71">
        <f t="shared" si="30"/>
        <v>0.024</v>
      </c>
      <c r="AB79" s="71">
        <f t="shared" si="30"/>
        <v>0.024</v>
      </c>
      <c r="AC79" s="71">
        <f t="shared" si="30"/>
        <v>0.024</v>
      </c>
      <c r="AD79" s="71">
        <f t="shared" si="30"/>
        <v>0.024</v>
      </c>
      <c r="AE79" s="71">
        <f t="shared" si="30"/>
        <v>0.024</v>
      </c>
      <c r="AF79" s="71">
        <f t="shared" si="30"/>
        <v>0.024</v>
      </c>
      <c r="AG79" s="71">
        <f t="shared" si="30"/>
        <v>0.024</v>
      </c>
      <c r="AH79" s="71">
        <f t="shared" si="30"/>
        <v>0.024</v>
      </c>
      <c r="AI79" s="71">
        <f t="shared" si="30"/>
        <v>0.024</v>
      </c>
    </row>
    <row r="80" spans="1:35" ht="12.75">
      <c r="A80" s="2"/>
      <c r="B80" s="2" t="s">
        <v>79</v>
      </c>
      <c r="C80" s="2" t="s">
        <v>57</v>
      </c>
      <c r="D80" s="2"/>
      <c r="E80" s="2"/>
      <c r="F80" s="70"/>
      <c r="G80" s="71">
        <v>0</v>
      </c>
      <c r="H80" s="71">
        <f aca="true" t="shared" si="31" ref="H80:AI80">G80</f>
        <v>0</v>
      </c>
      <c r="I80" s="71">
        <f t="shared" si="31"/>
        <v>0</v>
      </c>
      <c r="J80" s="71">
        <f t="shared" si="31"/>
        <v>0</v>
      </c>
      <c r="K80" s="71">
        <f t="shared" si="31"/>
        <v>0</v>
      </c>
      <c r="L80" s="71">
        <f t="shared" si="31"/>
        <v>0</v>
      </c>
      <c r="M80" s="71">
        <f t="shared" si="31"/>
        <v>0</v>
      </c>
      <c r="N80" s="71">
        <f t="shared" si="31"/>
        <v>0</v>
      </c>
      <c r="O80" s="71">
        <f t="shared" si="31"/>
        <v>0</v>
      </c>
      <c r="P80" s="71">
        <f t="shared" si="31"/>
        <v>0</v>
      </c>
      <c r="Q80" s="71">
        <f t="shared" si="31"/>
        <v>0</v>
      </c>
      <c r="R80" s="71">
        <f t="shared" si="31"/>
        <v>0</v>
      </c>
      <c r="S80" s="71">
        <f t="shared" si="31"/>
        <v>0</v>
      </c>
      <c r="T80" s="71">
        <f t="shared" si="31"/>
        <v>0</v>
      </c>
      <c r="U80" s="71">
        <f t="shared" si="31"/>
        <v>0</v>
      </c>
      <c r="V80" s="71">
        <f t="shared" si="31"/>
        <v>0</v>
      </c>
      <c r="W80" s="71">
        <f t="shared" si="31"/>
        <v>0</v>
      </c>
      <c r="X80" s="71">
        <f t="shared" si="31"/>
        <v>0</v>
      </c>
      <c r="Y80" s="71">
        <f t="shared" si="31"/>
        <v>0</v>
      </c>
      <c r="Z80" s="71">
        <f t="shared" si="31"/>
        <v>0</v>
      </c>
      <c r="AA80" s="71">
        <f t="shared" si="31"/>
        <v>0</v>
      </c>
      <c r="AB80" s="71">
        <f t="shared" si="31"/>
        <v>0</v>
      </c>
      <c r="AC80" s="71">
        <f t="shared" si="31"/>
        <v>0</v>
      </c>
      <c r="AD80" s="71">
        <f t="shared" si="31"/>
        <v>0</v>
      </c>
      <c r="AE80" s="71">
        <f t="shared" si="31"/>
        <v>0</v>
      </c>
      <c r="AF80" s="71">
        <f t="shared" si="31"/>
        <v>0</v>
      </c>
      <c r="AG80" s="71">
        <f t="shared" si="31"/>
        <v>0</v>
      </c>
      <c r="AH80" s="71">
        <f t="shared" si="31"/>
        <v>0</v>
      </c>
      <c r="AI80" s="71">
        <f t="shared" si="31"/>
        <v>0</v>
      </c>
    </row>
    <row r="81" spans="2:65" ht="12.75">
      <c r="B81" s="15" t="s">
        <v>6</v>
      </c>
      <c r="C81" s="15" t="s">
        <v>223</v>
      </c>
      <c r="F81" s="200">
        <v>4.96</v>
      </c>
      <c r="G81" s="200">
        <v>5.31</v>
      </c>
      <c r="H81" s="200">
        <v>5.66</v>
      </c>
      <c r="I81" s="200">
        <v>6.06</v>
      </c>
      <c r="J81" s="200">
        <v>6.53</v>
      </c>
      <c r="K81" s="200">
        <v>6.91</v>
      </c>
      <c r="L81" s="200">
        <v>7.22</v>
      </c>
      <c r="M81" s="200">
        <v>7.59</v>
      </c>
      <c r="N81" s="200">
        <v>7.93</v>
      </c>
      <c r="O81" s="200">
        <v>8.32</v>
      </c>
      <c r="P81" s="200">
        <v>8.62</v>
      </c>
      <c r="Q81" s="200">
        <v>8.99</v>
      </c>
      <c r="R81" s="200">
        <v>9.38</v>
      </c>
      <c r="S81" s="200">
        <v>9.8</v>
      </c>
      <c r="T81" s="200">
        <v>10.28</v>
      </c>
      <c r="U81" s="200">
        <v>10.68</v>
      </c>
      <c r="V81" s="200">
        <v>11.46</v>
      </c>
      <c r="W81" s="200">
        <v>12.23</v>
      </c>
      <c r="X81" s="200">
        <v>12.84</v>
      </c>
      <c r="Y81" s="200">
        <v>13.48</v>
      </c>
      <c r="Z81" s="200">
        <v>14.15</v>
      </c>
      <c r="AA81" s="200">
        <v>14.85</v>
      </c>
      <c r="AB81" s="200">
        <v>15.6</v>
      </c>
      <c r="AC81" s="200">
        <v>16.37</v>
      </c>
      <c r="AD81" s="200">
        <v>17.19</v>
      </c>
      <c r="AE81" s="200">
        <v>17.9</v>
      </c>
      <c r="AF81" s="200">
        <v>18.766367670938447</v>
      </c>
      <c r="AG81" s="200">
        <v>19.670595944531495</v>
      </c>
      <c r="AH81" s="200">
        <v>20.614178306931574</v>
      </c>
      <c r="AI81" s="200">
        <v>21.594323338091105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.75">
      <c r="A82" s="2"/>
      <c r="B82" s="15" t="s">
        <v>27</v>
      </c>
      <c r="C82" s="2" t="s">
        <v>224</v>
      </c>
      <c r="D82" s="2"/>
      <c r="E82" s="2"/>
      <c r="F82" s="201">
        <v>165.69268274999996</v>
      </c>
      <c r="G82" s="8">
        <f aca="true" t="shared" si="32" ref="G82:AI82">F82*(1+G$80)</f>
        <v>165.69268274999996</v>
      </c>
      <c r="H82" s="8">
        <f t="shared" si="32"/>
        <v>165.69268274999996</v>
      </c>
      <c r="I82" s="8">
        <f t="shared" si="32"/>
        <v>165.69268274999996</v>
      </c>
      <c r="J82" s="8">
        <f t="shared" si="32"/>
        <v>165.69268274999996</v>
      </c>
      <c r="K82" s="8">
        <f t="shared" si="32"/>
        <v>165.69268274999996</v>
      </c>
      <c r="L82" s="8">
        <f t="shared" si="32"/>
        <v>165.69268274999996</v>
      </c>
      <c r="M82" s="8">
        <f t="shared" si="32"/>
        <v>165.69268274999996</v>
      </c>
      <c r="N82" s="8">
        <f t="shared" si="32"/>
        <v>165.69268274999996</v>
      </c>
      <c r="O82" s="8">
        <f t="shared" si="32"/>
        <v>165.69268274999996</v>
      </c>
      <c r="P82" s="8">
        <f t="shared" si="32"/>
        <v>165.69268274999996</v>
      </c>
      <c r="Q82" s="8">
        <f t="shared" si="32"/>
        <v>165.69268274999996</v>
      </c>
      <c r="R82" s="8">
        <f t="shared" si="32"/>
        <v>165.69268274999996</v>
      </c>
      <c r="S82" s="8">
        <f t="shared" si="32"/>
        <v>165.69268274999996</v>
      </c>
      <c r="T82" s="8">
        <f t="shared" si="32"/>
        <v>165.69268274999996</v>
      </c>
      <c r="U82" s="8">
        <f t="shared" si="32"/>
        <v>165.69268274999996</v>
      </c>
      <c r="V82" s="8">
        <f t="shared" si="32"/>
        <v>165.69268274999996</v>
      </c>
      <c r="W82" s="8">
        <f t="shared" si="32"/>
        <v>165.69268274999996</v>
      </c>
      <c r="X82" s="8">
        <f t="shared" si="32"/>
        <v>165.69268274999996</v>
      </c>
      <c r="Y82" s="8">
        <f t="shared" si="32"/>
        <v>165.69268274999996</v>
      </c>
      <c r="Z82" s="8">
        <f t="shared" si="32"/>
        <v>165.69268274999996</v>
      </c>
      <c r="AA82" s="8">
        <f t="shared" si="32"/>
        <v>165.69268274999996</v>
      </c>
      <c r="AB82" s="8">
        <f t="shared" si="32"/>
        <v>165.69268274999996</v>
      </c>
      <c r="AC82" s="8">
        <f t="shared" si="32"/>
        <v>165.69268274999996</v>
      </c>
      <c r="AD82" s="8">
        <f t="shared" si="32"/>
        <v>165.69268274999996</v>
      </c>
      <c r="AE82" s="8">
        <f t="shared" si="32"/>
        <v>165.69268274999996</v>
      </c>
      <c r="AF82" s="8">
        <f t="shared" si="32"/>
        <v>165.69268274999996</v>
      </c>
      <c r="AG82" s="8">
        <f t="shared" si="32"/>
        <v>165.69268274999996</v>
      </c>
      <c r="AH82" s="8">
        <f t="shared" si="32"/>
        <v>165.69268274999996</v>
      </c>
      <c r="AI82" s="8">
        <f t="shared" si="32"/>
        <v>165.69268274999996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2:65" ht="12.75">
      <c r="B83" s="15" t="s">
        <v>61</v>
      </c>
      <c r="C83" s="226" t="s">
        <v>257</v>
      </c>
      <c r="F83" s="200">
        <v>1.4863982599999996</v>
      </c>
      <c r="G83" s="8">
        <f aca="true" t="shared" si="33" ref="G83:AI83">F83*(1+G$80)</f>
        <v>1.4863982599999996</v>
      </c>
      <c r="H83" s="8">
        <f t="shared" si="33"/>
        <v>1.4863982599999996</v>
      </c>
      <c r="I83" s="8">
        <f t="shared" si="33"/>
        <v>1.4863982599999996</v>
      </c>
      <c r="J83" s="8">
        <f t="shared" si="33"/>
        <v>1.4863982599999996</v>
      </c>
      <c r="K83" s="8">
        <f t="shared" si="33"/>
        <v>1.4863982599999996</v>
      </c>
      <c r="L83" s="8">
        <f t="shared" si="33"/>
        <v>1.4863982599999996</v>
      </c>
      <c r="M83" s="8">
        <f t="shared" si="33"/>
        <v>1.4863982599999996</v>
      </c>
      <c r="N83" s="8">
        <f t="shared" si="33"/>
        <v>1.4863982599999996</v>
      </c>
      <c r="O83" s="8">
        <f t="shared" si="33"/>
        <v>1.4863982599999996</v>
      </c>
      <c r="P83" s="8">
        <f t="shared" si="33"/>
        <v>1.4863982599999996</v>
      </c>
      <c r="Q83" s="8">
        <f t="shared" si="33"/>
        <v>1.4863982599999996</v>
      </c>
      <c r="R83" s="8">
        <f t="shared" si="33"/>
        <v>1.4863982599999996</v>
      </c>
      <c r="S83" s="8">
        <f t="shared" si="33"/>
        <v>1.4863982599999996</v>
      </c>
      <c r="T83" s="8">
        <f t="shared" si="33"/>
        <v>1.4863982599999996</v>
      </c>
      <c r="U83" s="8">
        <f t="shared" si="33"/>
        <v>1.4863982599999996</v>
      </c>
      <c r="V83" s="8">
        <f t="shared" si="33"/>
        <v>1.4863982599999996</v>
      </c>
      <c r="W83" s="8">
        <f t="shared" si="33"/>
        <v>1.4863982599999996</v>
      </c>
      <c r="X83" s="8">
        <f t="shared" si="33"/>
        <v>1.4863982599999996</v>
      </c>
      <c r="Y83" s="8">
        <f t="shared" si="33"/>
        <v>1.4863982599999996</v>
      </c>
      <c r="Z83" s="8">
        <f t="shared" si="33"/>
        <v>1.4863982599999996</v>
      </c>
      <c r="AA83" s="8">
        <f t="shared" si="33"/>
        <v>1.4863982599999996</v>
      </c>
      <c r="AB83" s="8">
        <f t="shared" si="33"/>
        <v>1.4863982599999996</v>
      </c>
      <c r="AC83" s="8">
        <f t="shared" si="33"/>
        <v>1.4863982599999996</v>
      </c>
      <c r="AD83" s="8">
        <f t="shared" si="33"/>
        <v>1.4863982599999996</v>
      </c>
      <c r="AE83" s="8">
        <f t="shared" si="33"/>
        <v>1.4863982599999996</v>
      </c>
      <c r="AF83" s="8">
        <f t="shared" si="33"/>
        <v>1.4863982599999996</v>
      </c>
      <c r="AG83" s="8">
        <f t="shared" si="33"/>
        <v>1.4863982599999996</v>
      </c>
      <c r="AH83" s="8">
        <f t="shared" si="33"/>
        <v>1.4863982599999996</v>
      </c>
      <c r="AI83" s="8">
        <f t="shared" si="33"/>
        <v>1.4863982599999996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2:65" ht="12.75">
      <c r="B84" s="15" t="s">
        <v>62</v>
      </c>
      <c r="C84" s="226" t="s">
        <v>257</v>
      </c>
      <c r="F84" s="200">
        <v>4.683172599999999</v>
      </c>
      <c r="G84" s="8">
        <f aca="true" t="shared" si="34" ref="G84:AI84">F84*(1+G$80)</f>
        <v>4.683172599999999</v>
      </c>
      <c r="H84" s="8">
        <f t="shared" si="34"/>
        <v>4.683172599999999</v>
      </c>
      <c r="I84" s="8">
        <f t="shared" si="34"/>
        <v>4.683172599999999</v>
      </c>
      <c r="J84" s="8">
        <f t="shared" si="34"/>
        <v>4.683172599999999</v>
      </c>
      <c r="K84" s="8">
        <f t="shared" si="34"/>
        <v>4.683172599999999</v>
      </c>
      <c r="L84" s="8">
        <f t="shared" si="34"/>
        <v>4.683172599999999</v>
      </c>
      <c r="M84" s="8">
        <f t="shared" si="34"/>
        <v>4.683172599999999</v>
      </c>
      <c r="N84" s="8">
        <f t="shared" si="34"/>
        <v>4.683172599999999</v>
      </c>
      <c r="O84" s="8">
        <f t="shared" si="34"/>
        <v>4.683172599999999</v>
      </c>
      <c r="P84" s="8">
        <f t="shared" si="34"/>
        <v>4.683172599999999</v>
      </c>
      <c r="Q84" s="8">
        <f t="shared" si="34"/>
        <v>4.683172599999999</v>
      </c>
      <c r="R84" s="8">
        <f t="shared" si="34"/>
        <v>4.683172599999999</v>
      </c>
      <c r="S84" s="8">
        <f t="shared" si="34"/>
        <v>4.683172599999999</v>
      </c>
      <c r="T84" s="8">
        <f t="shared" si="34"/>
        <v>4.683172599999999</v>
      </c>
      <c r="U84" s="8">
        <f t="shared" si="34"/>
        <v>4.683172599999999</v>
      </c>
      <c r="V84" s="8">
        <f t="shared" si="34"/>
        <v>4.683172599999999</v>
      </c>
      <c r="W84" s="8">
        <f t="shared" si="34"/>
        <v>4.683172599999999</v>
      </c>
      <c r="X84" s="8">
        <f t="shared" si="34"/>
        <v>4.683172599999999</v>
      </c>
      <c r="Y84" s="8">
        <f t="shared" si="34"/>
        <v>4.683172599999999</v>
      </c>
      <c r="Z84" s="8">
        <f t="shared" si="34"/>
        <v>4.683172599999999</v>
      </c>
      <c r="AA84" s="8">
        <f t="shared" si="34"/>
        <v>4.683172599999999</v>
      </c>
      <c r="AB84" s="8">
        <f t="shared" si="34"/>
        <v>4.683172599999999</v>
      </c>
      <c r="AC84" s="8">
        <f t="shared" si="34"/>
        <v>4.683172599999999</v>
      </c>
      <c r="AD84" s="8">
        <f t="shared" si="34"/>
        <v>4.683172599999999</v>
      </c>
      <c r="AE84" s="8">
        <f t="shared" si="34"/>
        <v>4.683172599999999</v>
      </c>
      <c r="AF84" s="8">
        <f t="shared" si="34"/>
        <v>4.683172599999999</v>
      </c>
      <c r="AG84" s="8">
        <f t="shared" si="34"/>
        <v>4.683172599999999</v>
      </c>
      <c r="AH84" s="8">
        <f t="shared" si="34"/>
        <v>4.683172599999999</v>
      </c>
      <c r="AI84" s="8">
        <f t="shared" si="34"/>
        <v>4.683172599999999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2:65" ht="12.75">
      <c r="B85" s="15" t="s">
        <v>65</v>
      </c>
      <c r="C85" s="15" t="s">
        <v>225</v>
      </c>
      <c r="F85" s="202">
        <v>0.012248606424523347</v>
      </c>
      <c r="G85" s="93">
        <f aca="true" t="shared" si="35" ref="G85:AI85">F85*(1+G$80)</f>
        <v>0.012248606424523347</v>
      </c>
      <c r="H85" s="93">
        <f t="shared" si="35"/>
        <v>0.012248606424523347</v>
      </c>
      <c r="I85" s="93">
        <f t="shared" si="35"/>
        <v>0.012248606424523347</v>
      </c>
      <c r="J85" s="93">
        <f t="shared" si="35"/>
        <v>0.012248606424523347</v>
      </c>
      <c r="K85" s="93">
        <f t="shared" si="35"/>
        <v>0.012248606424523347</v>
      </c>
      <c r="L85" s="93">
        <f t="shared" si="35"/>
        <v>0.012248606424523347</v>
      </c>
      <c r="M85" s="93">
        <f t="shared" si="35"/>
        <v>0.012248606424523347</v>
      </c>
      <c r="N85" s="93">
        <f t="shared" si="35"/>
        <v>0.012248606424523347</v>
      </c>
      <c r="O85" s="93">
        <f t="shared" si="35"/>
        <v>0.012248606424523347</v>
      </c>
      <c r="P85" s="93">
        <f t="shared" si="35"/>
        <v>0.012248606424523347</v>
      </c>
      <c r="Q85" s="93">
        <f t="shared" si="35"/>
        <v>0.012248606424523347</v>
      </c>
      <c r="R85" s="93">
        <f t="shared" si="35"/>
        <v>0.012248606424523347</v>
      </c>
      <c r="S85" s="93">
        <f t="shared" si="35"/>
        <v>0.012248606424523347</v>
      </c>
      <c r="T85" s="93">
        <f t="shared" si="35"/>
        <v>0.012248606424523347</v>
      </c>
      <c r="U85" s="93">
        <f t="shared" si="35"/>
        <v>0.012248606424523347</v>
      </c>
      <c r="V85" s="93">
        <f t="shared" si="35"/>
        <v>0.012248606424523347</v>
      </c>
      <c r="W85" s="93">
        <f t="shared" si="35"/>
        <v>0.012248606424523347</v>
      </c>
      <c r="X85" s="93">
        <f t="shared" si="35"/>
        <v>0.012248606424523347</v>
      </c>
      <c r="Y85" s="93">
        <f t="shared" si="35"/>
        <v>0.012248606424523347</v>
      </c>
      <c r="Z85" s="93">
        <f t="shared" si="35"/>
        <v>0.012248606424523347</v>
      </c>
      <c r="AA85" s="93">
        <f t="shared" si="35"/>
        <v>0.012248606424523347</v>
      </c>
      <c r="AB85" s="93">
        <f t="shared" si="35"/>
        <v>0.012248606424523347</v>
      </c>
      <c r="AC85" s="93">
        <f t="shared" si="35"/>
        <v>0.012248606424523347</v>
      </c>
      <c r="AD85" s="93">
        <f t="shared" si="35"/>
        <v>0.012248606424523347</v>
      </c>
      <c r="AE85" s="93">
        <f t="shared" si="35"/>
        <v>0.012248606424523347</v>
      </c>
      <c r="AF85" s="93">
        <f t="shared" si="35"/>
        <v>0.012248606424523347</v>
      </c>
      <c r="AG85" s="93">
        <f t="shared" si="35"/>
        <v>0.012248606424523347</v>
      </c>
      <c r="AH85" s="93">
        <f t="shared" si="35"/>
        <v>0.012248606424523347</v>
      </c>
      <c r="AI85" s="93">
        <f t="shared" si="35"/>
        <v>0.012248606424523347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2:65" ht="12.75">
      <c r="B86" s="15" t="s">
        <v>18</v>
      </c>
      <c r="C86" s="15" t="s">
        <v>223</v>
      </c>
      <c r="F86" s="200">
        <v>4.96</v>
      </c>
      <c r="G86" s="92">
        <v>5.31</v>
      </c>
      <c r="H86" s="92">
        <v>5.66</v>
      </c>
      <c r="I86" s="92">
        <v>6.06</v>
      </c>
      <c r="J86" s="92">
        <v>6.53</v>
      </c>
      <c r="K86" s="92">
        <v>6.91</v>
      </c>
      <c r="L86" s="92">
        <v>7.22</v>
      </c>
      <c r="M86" s="92">
        <v>7.59</v>
      </c>
      <c r="N86" s="92">
        <v>7.93</v>
      </c>
      <c r="O86" s="92">
        <v>8.32</v>
      </c>
      <c r="P86" s="92">
        <v>8.62</v>
      </c>
      <c r="Q86" s="92">
        <v>8.99</v>
      </c>
      <c r="R86" s="92">
        <v>9.38</v>
      </c>
      <c r="S86" s="92">
        <v>9.8</v>
      </c>
      <c r="T86" s="92">
        <v>10.28</v>
      </c>
      <c r="U86" s="92">
        <v>10.68</v>
      </c>
      <c r="V86" s="92">
        <v>11.46</v>
      </c>
      <c r="W86" s="92">
        <v>12.23</v>
      </c>
      <c r="X86" s="92">
        <v>12.84</v>
      </c>
      <c r="Y86" s="92">
        <v>13.48</v>
      </c>
      <c r="Z86" s="92">
        <v>14.15</v>
      </c>
      <c r="AA86" s="92">
        <v>14.85</v>
      </c>
      <c r="AB86" s="92">
        <v>15.6</v>
      </c>
      <c r="AC86" s="92">
        <v>16.37</v>
      </c>
      <c r="AD86" s="92">
        <v>17.19</v>
      </c>
      <c r="AE86" s="92">
        <v>17.9</v>
      </c>
      <c r="AF86" s="92">
        <v>18.766367670938447</v>
      </c>
      <c r="AG86" s="92">
        <v>19.670595944531495</v>
      </c>
      <c r="AH86" s="92">
        <v>20.614178306931574</v>
      </c>
      <c r="AI86" s="92">
        <v>21.594323338091105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2:65" ht="12.75">
      <c r="B87" s="15" t="s">
        <v>53</v>
      </c>
      <c r="C87" s="226" t="s">
        <v>257</v>
      </c>
      <c r="F87" s="200">
        <v>0</v>
      </c>
      <c r="G87" s="8">
        <f aca="true" t="shared" si="36" ref="G87:AI87">F87*(1+G$80)</f>
        <v>0</v>
      </c>
      <c r="H87" s="8">
        <f t="shared" si="36"/>
        <v>0</v>
      </c>
      <c r="I87" s="8">
        <f t="shared" si="36"/>
        <v>0</v>
      </c>
      <c r="J87" s="8">
        <f t="shared" si="36"/>
        <v>0</v>
      </c>
      <c r="K87" s="8">
        <f t="shared" si="36"/>
        <v>0</v>
      </c>
      <c r="L87" s="8">
        <f t="shared" si="36"/>
        <v>0</v>
      </c>
      <c r="M87" s="8">
        <f t="shared" si="36"/>
        <v>0</v>
      </c>
      <c r="N87" s="8">
        <f t="shared" si="36"/>
        <v>0</v>
      </c>
      <c r="O87" s="8">
        <f t="shared" si="36"/>
        <v>0</v>
      </c>
      <c r="P87" s="8">
        <f t="shared" si="36"/>
        <v>0</v>
      </c>
      <c r="Q87" s="8">
        <f t="shared" si="36"/>
        <v>0</v>
      </c>
      <c r="R87" s="8">
        <f t="shared" si="36"/>
        <v>0</v>
      </c>
      <c r="S87" s="8">
        <f t="shared" si="36"/>
        <v>0</v>
      </c>
      <c r="T87" s="8">
        <f t="shared" si="36"/>
        <v>0</v>
      </c>
      <c r="U87" s="8">
        <f t="shared" si="36"/>
        <v>0</v>
      </c>
      <c r="V87" s="8">
        <f t="shared" si="36"/>
        <v>0</v>
      </c>
      <c r="W87" s="8">
        <f t="shared" si="36"/>
        <v>0</v>
      </c>
      <c r="X87" s="8">
        <f t="shared" si="36"/>
        <v>0</v>
      </c>
      <c r="Y87" s="8">
        <f t="shared" si="36"/>
        <v>0</v>
      </c>
      <c r="Z87" s="8">
        <f t="shared" si="36"/>
        <v>0</v>
      </c>
      <c r="AA87" s="8">
        <f t="shared" si="36"/>
        <v>0</v>
      </c>
      <c r="AB87" s="8">
        <f t="shared" si="36"/>
        <v>0</v>
      </c>
      <c r="AC87" s="8">
        <f t="shared" si="36"/>
        <v>0</v>
      </c>
      <c r="AD87" s="8">
        <f t="shared" si="36"/>
        <v>0</v>
      </c>
      <c r="AE87" s="8">
        <f t="shared" si="36"/>
        <v>0</v>
      </c>
      <c r="AF87" s="8">
        <f t="shared" si="36"/>
        <v>0</v>
      </c>
      <c r="AG87" s="8">
        <f t="shared" si="36"/>
        <v>0</v>
      </c>
      <c r="AH87" s="8">
        <f t="shared" si="36"/>
        <v>0</v>
      </c>
      <c r="AI87" s="8">
        <f t="shared" si="36"/>
        <v>0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2:35" ht="12.75" hidden="1">
      <c r="B88" t="s">
        <v>236</v>
      </c>
      <c r="C88" s="15" t="s">
        <v>224</v>
      </c>
      <c r="F88" s="207">
        <v>0</v>
      </c>
      <c r="G88" s="8">
        <f aca="true" t="shared" si="37" ref="G88:AI88">F88*(1+G$80)</f>
        <v>0</v>
      </c>
      <c r="H88" s="8">
        <f t="shared" si="37"/>
        <v>0</v>
      </c>
      <c r="I88" s="8">
        <f t="shared" si="37"/>
        <v>0</v>
      </c>
      <c r="J88" s="8">
        <f t="shared" si="37"/>
        <v>0</v>
      </c>
      <c r="K88" s="8">
        <f t="shared" si="37"/>
        <v>0</v>
      </c>
      <c r="L88" s="8">
        <f t="shared" si="37"/>
        <v>0</v>
      </c>
      <c r="M88" s="8">
        <f t="shared" si="37"/>
        <v>0</v>
      </c>
      <c r="N88" s="8">
        <f t="shared" si="37"/>
        <v>0</v>
      </c>
      <c r="O88" s="8">
        <f t="shared" si="37"/>
        <v>0</v>
      </c>
      <c r="P88" s="8">
        <f t="shared" si="37"/>
        <v>0</v>
      </c>
      <c r="Q88" s="8">
        <f t="shared" si="37"/>
        <v>0</v>
      </c>
      <c r="R88" s="8">
        <f t="shared" si="37"/>
        <v>0</v>
      </c>
      <c r="S88" s="8">
        <f t="shared" si="37"/>
        <v>0</v>
      </c>
      <c r="T88" s="8">
        <f t="shared" si="37"/>
        <v>0</v>
      </c>
      <c r="U88" s="8">
        <f t="shared" si="37"/>
        <v>0</v>
      </c>
      <c r="V88" s="8">
        <f t="shared" si="37"/>
        <v>0</v>
      </c>
      <c r="W88" s="8">
        <f t="shared" si="37"/>
        <v>0</v>
      </c>
      <c r="X88" s="8">
        <f t="shared" si="37"/>
        <v>0</v>
      </c>
      <c r="Y88" s="8">
        <f t="shared" si="37"/>
        <v>0</v>
      </c>
      <c r="Z88" s="8">
        <f t="shared" si="37"/>
        <v>0</v>
      </c>
      <c r="AA88" s="8">
        <f t="shared" si="37"/>
        <v>0</v>
      </c>
      <c r="AB88" s="8">
        <f t="shared" si="37"/>
        <v>0</v>
      </c>
      <c r="AC88" s="8">
        <f t="shared" si="37"/>
        <v>0</v>
      </c>
      <c r="AD88" s="8">
        <f t="shared" si="37"/>
        <v>0</v>
      </c>
      <c r="AE88" s="8">
        <f t="shared" si="37"/>
        <v>0</v>
      </c>
      <c r="AF88" s="8">
        <f t="shared" si="37"/>
        <v>0</v>
      </c>
      <c r="AG88" s="8">
        <f t="shared" si="37"/>
        <v>0</v>
      </c>
      <c r="AH88" s="8">
        <f t="shared" si="37"/>
        <v>0</v>
      </c>
      <c r="AI88" s="8">
        <f t="shared" si="37"/>
        <v>0</v>
      </c>
    </row>
    <row r="89" spans="2:35" ht="12.75" hidden="1">
      <c r="B89" s="162" t="s">
        <v>259</v>
      </c>
      <c r="C89" s="15" t="s">
        <v>224</v>
      </c>
      <c r="F89" s="207">
        <v>0</v>
      </c>
      <c r="G89" s="8">
        <f aca="true" t="shared" si="38" ref="G89:AI89">F89*(1+G$80)</f>
        <v>0</v>
      </c>
      <c r="H89" s="8">
        <f t="shared" si="38"/>
        <v>0</v>
      </c>
      <c r="I89" s="8">
        <f t="shared" si="38"/>
        <v>0</v>
      </c>
      <c r="J89" s="8">
        <f t="shared" si="38"/>
        <v>0</v>
      </c>
      <c r="K89" s="8">
        <f t="shared" si="38"/>
        <v>0</v>
      </c>
      <c r="L89" s="8">
        <f t="shared" si="38"/>
        <v>0</v>
      </c>
      <c r="M89" s="8">
        <f t="shared" si="38"/>
        <v>0</v>
      </c>
      <c r="N89" s="8">
        <f t="shared" si="38"/>
        <v>0</v>
      </c>
      <c r="O89" s="8">
        <f t="shared" si="38"/>
        <v>0</v>
      </c>
      <c r="P89" s="8">
        <f t="shared" si="38"/>
        <v>0</v>
      </c>
      <c r="Q89" s="8">
        <f t="shared" si="38"/>
        <v>0</v>
      </c>
      <c r="R89" s="8">
        <f t="shared" si="38"/>
        <v>0</v>
      </c>
      <c r="S89" s="8">
        <f t="shared" si="38"/>
        <v>0</v>
      </c>
      <c r="T89" s="8">
        <f t="shared" si="38"/>
        <v>0</v>
      </c>
      <c r="U89" s="8">
        <f t="shared" si="38"/>
        <v>0</v>
      </c>
      <c r="V89" s="8">
        <f t="shared" si="38"/>
        <v>0</v>
      </c>
      <c r="W89" s="8">
        <f t="shared" si="38"/>
        <v>0</v>
      </c>
      <c r="X89" s="8">
        <f t="shared" si="38"/>
        <v>0</v>
      </c>
      <c r="Y89" s="8">
        <f t="shared" si="38"/>
        <v>0</v>
      </c>
      <c r="Z89" s="8">
        <f t="shared" si="38"/>
        <v>0</v>
      </c>
      <c r="AA89" s="8">
        <f t="shared" si="38"/>
        <v>0</v>
      </c>
      <c r="AB89" s="8">
        <f t="shared" si="38"/>
        <v>0</v>
      </c>
      <c r="AC89" s="8">
        <f t="shared" si="38"/>
        <v>0</v>
      </c>
      <c r="AD89" s="8">
        <f t="shared" si="38"/>
        <v>0</v>
      </c>
      <c r="AE89" s="8">
        <f t="shared" si="38"/>
        <v>0</v>
      </c>
      <c r="AF89" s="8">
        <f t="shared" si="38"/>
        <v>0</v>
      </c>
      <c r="AG89" s="8">
        <f t="shared" si="38"/>
        <v>0</v>
      </c>
      <c r="AH89" s="8">
        <f t="shared" si="38"/>
        <v>0</v>
      </c>
      <c r="AI89" s="8">
        <f t="shared" si="38"/>
        <v>0</v>
      </c>
    </row>
    <row r="90" spans="2:35" ht="12.75" hidden="1">
      <c r="B90" t="s">
        <v>235</v>
      </c>
      <c r="C90" s="15" t="s">
        <v>224</v>
      </c>
      <c r="F90" s="207">
        <v>0</v>
      </c>
      <c r="G90" s="8">
        <f aca="true" t="shared" si="39" ref="G90:AI90">F90*(1+G$80)</f>
        <v>0</v>
      </c>
      <c r="H90" s="8">
        <f t="shared" si="39"/>
        <v>0</v>
      </c>
      <c r="I90" s="8">
        <f t="shared" si="39"/>
        <v>0</v>
      </c>
      <c r="J90" s="8">
        <f t="shared" si="39"/>
        <v>0</v>
      </c>
      <c r="K90" s="8">
        <f t="shared" si="39"/>
        <v>0</v>
      </c>
      <c r="L90" s="8">
        <f t="shared" si="39"/>
        <v>0</v>
      </c>
      <c r="M90" s="8">
        <f t="shared" si="39"/>
        <v>0</v>
      </c>
      <c r="N90" s="8">
        <f t="shared" si="39"/>
        <v>0</v>
      </c>
      <c r="O90" s="8">
        <f t="shared" si="39"/>
        <v>0</v>
      </c>
      <c r="P90" s="8">
        <f t="shared" si="39"/>
        <v>0</v>
      </c>
      <c r="Q90" s="8">
        <f t="shared" si="39"/>
        <v>0</v>
      </c>
      <c r="R90" s="8">
        <f t="shared" si="39"/>
        <v>0</v>
      </c>
      <c r="S90" s="8">
        <f t="shared" si="39"/>
        <v>0</v>
      </c>
      <c r="T90" s="8">
        <f t="shared" si="39"/>
        <v>0</v>
      </c>
      <c r="U90" s="8">
        <f t="shared" si="39"/>
        <v>0</v>
      </c>
      <c r="V90" s="8">
        <f t="shared" si="39"/>
        <v>0</v>
      </c>
      <c r="W90" s="8">
        <f t="shared" si="39"/>
        <v>0</v>
      </c>
      <c r="X90" s="8">
        <f t="shared" si="39"/>
        <v>0</v>
      </c>
      <c r="Y90" s="8">
        <f t="shared" si="39"/>
        <v>0</v>
      </c>
      <c r="Z90" s="8">
        <f t="shared" si="39"/>
        <v>0</v>
      </c>
      <c r="AA90" s="8">
        <f t="shared" si="39"/>
        <v>0</v>
      </c>
      <c r="AB90" s="8">
        <f t="shared" si="39"/>
        <v>0</v>
      </c>
      <c r="AC90" s="8">
        <f t="shared" si="39"/>
        <v>0</v>
      </c>
      <c r="AD90" s="8">
        <f t="shared" si="39"/>
        <v>0</v>
      </c>
      <c r="AE90" s="8">
        <f t="shared" si="39"/>
        <v>0</v>
      </c>
      <c r="AF90" s="8">
        <f t="shared" si="39"/>
        <v>0</v>
      </c>
      <c r="AG90" s="8">
        <f t="shared" si="39"/>
        <v>0</v>
      </c>
      <c r="AH90" s="8">
        <f t="shared" si="39"/>
        <v>0</v>
      </c>
      <c r="AI90" s="8">
        <f t="shared" si="39"/>
        <v>0</v>
      </c>
    </row>
    <row r="91" spans="2:35" ht="12.75">
      <c r="B91" s="15"/>
      <c r="C91" s="15"/>
      <c r="F91" s="6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19" t="s">
        <v>40</v>
      </c>
      <c r="B92" s="55"/>
      <c r="C92" s="22">
        <v>-1000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2:35" ht="12.75">
      <c r="B93" s="15"/>
      <c r="C93" s="15"/>
      <c r="E93" t="s">
        <v>83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2:35" ht="12.75">
      <c r="B94" s="15" t="s">
        <v>27</v>
      </c>
      <c r="C94" s="15"/>
      <c r="E94" s="98">
        <f>NPV('10MW PV Solar Master'!$E$36,F94:AI94)*(((1+'10MW PV Solar Master'!$E$36)^'10MW PV Solar Master'!$E$38*'10MW PV Solar Master'!$E$36)/((1+'10MW PV Solar Master'!$E$36)^'10MW PV Solar Master'!$E$38-1))</f>
        <v>0</v>
      </c>
      <c r="F94" s="66">
        <f aca="true" t="shared" si="40" ref="F94:AI94">F82*F70/1000</f>
        <v>0</v>
      </c>
      <c r="G94" s="66">
        <f t="shared" si="40"/>
        <v>0</v>
      </c>
      <c r="H94" s="66">
        <f t="shared" si="40"/>
        <v>0</v>
      </c>
      <c r="I94" s="66">
        <f t="shared" si="40"/>
        <v>0</v>
      </c>
      <c r="J94" s="66">
        <f t="shared" si="40"/>
        <v>0</v>
      </c>
      <c r="K94" s="66">
        <f t="shared" si="40"/>
        <v>0</v>
      </c>
      <c r="L94" s="66">
        <f t="shared" si="40"/>
        <v>0</v>
      </c>
      <c r="M94" s="66">
        <f t="shared" si="40"/>
        <v>0</v>
      </c>
      <c r="N94" s="66">
        <f t="shared" si="40"/>
        <v>0</v>
      </c>
      <c r="O94" s="66">
        <f t="shared" si="40"/>
        <v>0</v>
      </c>
      <c r="P94" s="66">
        <f t="shared" si="40"/>
        <v>0</v>
      </c>
      <c r="Q94" s="66">
        <f t="shared" si="40"/>
        <v>0</v>
      </c>
      <c r="R94" s="66">
        <f t="shared" si="40"/>
        <v>0</v>
      </c>
      <c r="S94" s="66">
        <f t="shared" si="40"/>
        <v>0</v>
      </c>
      <c r="T94" s="66">
        <f t="shared" si="40"/>
        <v>0</v>
      </c>
      <c r="U94" s="66">
        <f t="shared" si="40"/>
        <v>0</v>
      </c>
      <c r="V94" s="66">
        <f t="shared" si="40"/>
        <v>0</v>
      </c>
      <c r="W94" s="66">
        <f t="shared" si="40"/>
        <v>0</v>
      </c>
      <c r="X94" s="66">
        <f t="shared" si="40"/>
        <v>0</v>
      </c>
      <c r="Y94" s="66">
        <f t="shared" si="40"/>
        <v>0</v>
      </c>
      <c r="Z94" s="66">
        <f t="shared" si="40"/>
        <v>0</v>
      </c>
      <c r="AA94" s="66">
        <f t="shared" si="40"/>
        <v>0</v>
      </c>
      <c r="AB94" s="66">
        <f t="shared" si="40"/>
        <v>0</v>
      </c>
      <c r="AC94" s="66">
        <f t="shared" si="40"/>
        <v>0</v>
      </c>
      <c r="AD94" s="66">
        <f t="shared" si="40"/>
        <v>0</v>
      </c>
      <c r="AE94" s="66">
        <f t="shared" si="40"/>
        <v>0</v>
      </c>
      <c r="AF94" s="66">
        <f t="shared" si="40"/>
        <v>0</v>
      </c>
      <c r="AG94" s="66">
        <f t="shared" si="40"/>
        <v>0</v>
      </c>
      <c r="AH94" s="66">
        <f t="shared" si="40"/>
        <v>0</v>
      </c>
      <c r="AI94" s="66">
        <f t="shared" si="40"/>
        <v>0</v>
      </c>
    </row>
    <row r="95" spans="2:35" ht="12.75">
      <c r="B95" s="15" t="s">
        <v>61</v>
      </c>
      <c r="C95" s="15"/>
      <c r="E95" s="98">
        <f>NPV('10MW PV Solar Master'!$E$36,F95:AI95)*(((1+'10MW PV Solar Master'!$E$36)^'10MW PV Solar Master'!$E$38*'10MW PV Solar Master'!$E$36)/((1+'10MW PV Solar Master'!$E$36)^'10MW PV Solar Master'!$E$38-1))</f>
        <v>0</v>
      </c>
      <c r="F95" s="66">
        <f aca="true" t="shared" si="41" ref="F95:AI95">F83*F71/1000</f>
        <v>0</v>
      </c>
      <c r="G95" s="66">
        <f t="shared" si="41"/>
        <v>0</v>
      </c>
      <c r="H95" s="66">
        <f t="shared" si="41"/>
        <v>0</v>
      </c>
      <c r="I95" s="66">
        <f t="shared" si="41"/>
        <v>0</v>
      </c>
      <c r="J95" s="66">
        <f t="shared" si="41"/>
        <v>0</v>
      </c>
      <c r="K95" s="66">
        <f t="shared" si="41"/>
        <v>0</v>
      </c>
      <c r="L95" s="66">
        <f t="shared" si="41"/>
        <v>0</v>
      </c>
      <c r="M95" s="66">
        <f t="shared" si="41"/>
        <v>0</v>
      </c>
      <c r="N95" s="66">
        <f t="shared" si="41"/>
        <v>0</v>
      </c>
      <c r="O95" s="66">
        <f t="shared" si="41"/>
        <v>0</v>
      </c>
      <c r="P95" s="66">
        <f t="shared" si="41"/>
        <v>0</v>
      </c>
      <c r="Q95" s="66">
        <f t="shared" si="41"/>
        <v>0</v>
      </c>
      <c r="R95" s="66">
        <f t="shared" si="41"/>
        <v>0</v>
      </c>
      <c r="S95" s="66">
        <f t="shared" si="41"/>
        <v>0</v>
      </c>
      <c r="T95" s="66">
        <f t="shared" si="41"/>
        <v>0</v>
      </c>
      <c r="U95" s="66">
        <f t="shared" si="41"/>
        <v>0</v>
      </c>
      <c r="V95" s="66">
        <f t="shared" si="41"/>
        <v>0</v>
      </c>
      <c r="W95" s="66">
        <f t="shared" si="41"/>
        <v>0</v>
      </c>
      <c r="X95" s="66">
        <f t="shared" si="41"/>
        <v>0</v>
      </c>
      <c r="Y95" s="66">
        <f t="shared" si="41"/>
        <v>0</v>
      </c>
      <c r="Z95" s="66">
        <f t="shared" si="41"/>
        <v>0</v>
      </c>
      <c r="AA95" s="66">
        <f t="shared" si="41"/>
        <v>0</v>
      </c>
      <c r="AB95" s="66">
        <f t="shared" si="41"/>
        <v>0</v>
      </c>
      <c r="AC95" s="66">
        <f t="shared" si="41"/>
        <v>0</v>
      </c>
      <c r="AD95" s="66">
        <f t="shared" si="41"/>
        <v>0</v>
      </c>
      <c r="AE95" s="66">
        <f t="shared" si="41"/>
        <v>0</v>
      </c>
      <c r="AF95" s="66">
        <f t="shared" si="41"/>
        <v>0</v>
      </c>
      <c r="AG95" s="66">
        <f t="shared" si="41"/>
        <v>0</v>
      </c>
      <c r="AH95" s="66">
        <f t="shared" si="41"/>
        <v>0</v>
      </c>
      <c r="AI95" s="66">
        <f t="shared" si="41"/>
        <v>0</v>
      </c>
    </row>
    <row r="96" spans="2:35" ht="12.75">
      <c r="B96" s="15" t="s">
        <v>62</v>
      </c>
      <c r="C96" s="15"/>
      <c r="E96" s="98">
        <f>NPV('10MW PV Solar Master'!$E$36,F96:AI96)*(((1+'10MW PV Solar Master'!$E$36)^'10MW PV Solar Master'!$E$38*'10MW PV Solar Master'!$E$36)/((1+'10MW PV Solar Master'!$E$36)^'10MW PV Solar Master'!$E$38-1))</f>
        <v>0</v>
      </c>
      <c r="F96" s="66">
        <f aca="true" t="shared" si="42" ref="F96:AI96">F84*F72/1000</f>
        <v>0</v>
      </c>
      <c r="G96" s="66">
        <f t="shared" si="42"/>
        <v>0</v>
      </c>
      <c r="H96" s="66">
        <f t="shared" si="42"/>
        <v>0</v>
      </c>
      <c r="I96" s="66">
        <f t="shared" si="42"/>
        <v>0</v>
      </c>
      <c r="J96" s="66">
        <f t="shared" si="42"/>
        <v>0</v>
      </c>
      <c r="K96" s="66">
        <f t="shared" si="42"/>
        <v>0</v>
      </c>
      <c r="L96" s="66">
        <f t="shared" si="42"/>
        <v>0</v>
      </c>
      <c r="M96" s="66">
        <f t="shared" si="42"/>
        <v>0</v>
      </c>
      <c r="N96" s="66">
        <f t="shared" si="42"/>
        <v>0</v>
      </c>
      <c r="O96" s="66">
        <f t="shared" si="42"/>
        <v>0</v>
      </c>
      <c r="P96" s="66">
        <f t="shared" si="42"/>
        <v>0</v>
      </c>
      <c r="Q96" s="66">
        <f t="shared" si="42"/>
        <v>0</v>
      </c>
      <c r="R96" s="66">
        <f t="shared" si="42"/>
        <v>0</v>
      </c>
      <c r="S96" s="66">
        <f t="shared" si="42"/>
        <v>0</v>
      </c>
      <c r="T96" s="66">
        <f t="shared" si="42"/>
        <v>0</v>
      </c>
      <c r="U96" s="66">
        <f t="shared" si="42"/>
        <v>0</v>
      </c>
      <c r="V96" s="66">
        <f t="shared" si="42"/>
        <v>0</v>
      </c>
      <c r="W96" s="66">
        <f t="shared" si="42"/>
        <v>0</v>
      </c>
      <c r="X96" s="66">
        <f t="shared" si="42"/>
        <v>0</v>
      </c>
      <c r="Y96" s="66">
        <f t="shared" si="42"/>
        <v>0</v>
      </c>
      <c r="Z96" s="66">
        <f t="shared" si="42"/>
        <v>0</v>
      </c>
      <c r="AA96" s="66">
        <f t="shared" si="42"/>
        <v>0</v>
      </c>
      <c r="AB96" s="66">
        <f t="shared" si="42"/>
        <v>0</v>
      </c>
      <c r="AC96" s="66">
        <f t="shared" si="42"/>
        <v>0</v>
      </c>
      <c r="AD96" s="66">
        <f t="shared" si="42"/>
        <v>0</v>
      </c>
      <c r="AE96" s="66">
        <f t="shared" si="42"/>
        <v>0</v>
      </c>
      <c r="AF96" s="66">
        <f t="shared" si="42"/>
        <v>0</v>
      </c>
      <c r="AG96" s="66">
        <f t="shared" si="42"/>
        <v>0</v>
      </c>
      <c r="AH96" s="66">
        <f t="shared" si="42"/>
        <v>0</v>
      </c>
      <c r="AI96" s="66">
        <f t="shared" si="42"/>
        <v>0</v>
      </c>
    </row>
    <row r="97" spans="2:35" ht="12.75">
      <c r="B97" s="15" t="s">
        <v>65</v>
      </c>
      <c r="C97" s="15"/>
      <c r="E97" s="98">
        <f>NPV('10MW PV Solar Master'!$E$36,F97:AI97)*(((1+'10MW PV Solar Master'!$E$36)^'10MW PV Solar Master'!$E$38*'10MW PV Solar Master'!$E$36)/((1+'10MW PV Solar Master'!$E$36)^'10MW PV Solar Master'!$E$38-1))</f>
        <v>0.018830762544933734</v>
      </c>
      <c r="F97" s="66">
        <f aca="true" t="shared" si="43" ref="F97:AI97">(F85*$F$36*F39*F31+(F85*$F$36*F39*F32)*($L$34/$F$34))/1000</f>
        <v>0.018830762544933707</v>
      </c>
      <c r="G97" s="66">
        <f t="shared" si="43"/>
        <v>0.018830762544933707</v>
      </c>
      <c r="H97" s="66">
        <f t="shared" si="43"/>
        <v>0.018830762544933707</v>
      </c>
      <c r="I97" s="66">
        <f t="shared" si="43"/>
        <v>0.018830762544933707</v>
      </c>
      <c r="J97" s="66">
        <f t="shared" si="43"/>
        <v>0.018830762544933707</v>
      </c>
      <c r="K97" s="66">
        <f t="shared" si="43"/>
        <v>0.018830762544933707</v>
      </c>
      <c r="L97" s="66">
        <f t="shared" si="43"/>
        <v>0.018830762544933707</v>
      </c>
      <c r="M97" s="66">
        <f t="shared" si="43"/>
        <v>0.018830762544933707</v>
      </c>
      <c r="N97" s="66">
        <f t="shared" si="43"/>
        <v>0.018830762544933707</v>
      </c>
      <c r="O97" s="66">
        <f t="shared" si="43"/>
        <v>0.018830762544933707</v>
      </c>
      <c r="P97" s="66">
        <f t="shared" si="43"/>
        <v>0.018830762544933707</v>
      </c>
      <c r="Q97" s="66">
        <f t="shared" si="43"/>
        <v>0.018830762544933707</v>
      </c>
      <c r="R97" s="66">
        <f t="shared" si="43"/>
        <v>0.018830762544933707</v>
      </c>
      <c r="S97" s="66">
        <f t="shared" si="43"/>
        <v>0.018830762544933707</v>
      </c>
      <c r="T97" s="66">
        <f t="shared" si="43"/>
        <v>0.018830762544933707</v>
      </c>
      <c r="U97" s="66">
        <f t="shared" si="43"/>
        <v>0.018830762544933707</v>
      </c>
      <c r="V97" s="66">
        <f t="shared" si="43"/>
        <v>0.018830762544933707</v>
      </c>
      <c r="W97" s="66">
        <f t="shared" si="43"/>
        <v>0.018830762544933707</v>
      </c>
      <c r="X97" s="66">
        <f t="shared" si="43"/>
        <v>0.018830762544933707</v>
      </c>
      <c r="Y97" s="66">
        <f t="shared" si="43"/>
        <v>0.018830762544933707</v>
      </c>
      <c r="Z97" s="66">
        <f t="shared" si="43"/>
        <v>0.018830762544933707</v>
      </c>
      <c r="AA97" s="66">
        <f t="shared" si="43"/>
        <v>0.018830762544933707</v>
      </c>
      <c r="AB97" s="66">
        <f t="shared" si="43"/>
        <v>0.018830762544933707</v>
      </c>
      <c r="AC97" s="66">
        <f t="shared" si="43"/>
        <v>0.018830762544933707</v>
      </c>
      <c r="AD97" s="66">
        <f t="shared" si="43"/>
        <v>0.018830762544933707</v>
      </c>
      <c r="AE97" s="66">
        <f t="shared" si="43"/>
        <v>0.018830762544933707</v>
      </c>
      <c r="AF97" s="66">
        <f t="shared" si="43"/>
        <v>0.018830762544933707</v>
      </c>
      <c r="AG97" s="66">
        <f t="shared" si="43"/>
        <v>0.018830762544933707</v>
      </c>
      <c r="AH97" s="66">
        <f t="shared" si="43"/>
        <v>0.018830762544933707</v>
      </c>
      <c r="AI97" s="66">
        <f t="shared" si="43"/>
        <v>0.018830762544933707</v>
      </c>
    </row>
    <row r="98" spans="2:35" ht="12.75">
      <c r="B98" s="15" t="s">
        <v>18</v>
      </c>
      <c r="C98" s="15"/>
      <c r="E98" s="98">
        <f>NPV('10MW PV Solar Master'!$E$36,F98:AI98)*(((1+'10MW PV Solar Master'!$E$36)^'10MW PV Solar Master'!$E$38*'10MW PV Solar Master'!$E$36)/((1+'10MW PV Solar Master'!$E$36)^'10MW PV Solar Master'!$E$38-1))</f>
        <v>0</v>
      </c>
      <c r="F98" s="66">
        <f aca="true" t="shared" si="44" ref="F98:AI98">F86*F65/1000</f>
        <v>0</v>
      </c>
      <c r="G98" s="66">
        <f t="shared" si="44"/>
        <v>0</v>
      </c>
      <c r="H98" s="66">
        <f t="shared" si="44"/>
        <v>0</v>
      </c>
      <c r="I98" s="66">
        <f t="shared" si="44"/>
        <v>0</v>
      </c>
      <c r="J98" s="66">
        <f t="shared" si="44"/>
        <v>0</v>
      </c>
      <c r="K98" s="66">
        <f t="shared" si="44"/>
        <v>0</v>
      </c>
      <c r="L98" s="66">
        <f t="shared" si="44"/>
        <v>0</v>
      </c>
      <c r="M98" s="66">
        <f t="shared" si="44"/>
        <v>0</v>
      </c>
      <c r="N98" s="66">
        <f t="shared" si="44"/>
        <v>0</v>
      </c>
      <c r="O98" s="66">
        <f t="shared" si="44"/>
        <v>0</v>
      </c>
      <c r="P98" s="66">
        <f t="shared" si="44"/>
        <v>0</v>
      </c>
      <c r="Q98" s="66">
        <f t="shared" si="44"/>
        <v>0</v>
      </c>
      <c r="R98" s="66">
        <f t="shared" si="44"/>
        <v>0</v>
      </c>
      <c r="S98" s="66">
        <f t="shared" si="44"/>
        <v>0</v>
      </c>
      <c r="T98" s="66">
        <f t="shared" si="44"/>
        <v>0</v>
      </c>
      <c r="U98" s="66">
        <f t="shared" si="44"/>
        <v>0</v>
      </c>
      <c r="V98" s="66">
        <f t="shared" si="44"/>
        <v>0</v>
      </c>
      <c r="W98" s="66">
        <f t="shared" si="44"/>
        <v>0</v>
      </c>
      <c r="X98" s="66">
        <f t="shared" si="44"/>
        <v>0</v>
      </c>
      <c r="Y98" s="66">
        <f t="shared" si="44"/>
        <v>0</v>
      </c>
      <c r="Z98" s="66">
        <f t="shared" si="44"/>
        <v>0</v>
      </c>
      <c r="AA98" s="66">
        <f t="shared" si="44"/>
        <v>0</v>
      </c>
      <c r="AB98" s="66">
        <f t="shared" si="44"/>
        <v>0</v>
      </c>
      <c r="AC98" s="66">
        <f t="shared" si="44"/>
        <v>0</v>
      </c>
      <c r="AD98" s="66">
        <f t="shared" si="44"/>
        <v>0</v>
      </c>
      <c r="AE98" s="66">
        <f t="shared" si="44"/>
        <v>0</v>
      </c>
      <c r="AF98" s="66">
        <f t="shared" si="44"/>
        <v>0</v>
      </c>
      <c r="AG98" s="66">
        <f t="shared" si="44"/>
        <v>0</v>
      </c>
      <c r="AH98" s="66">
        <f t="shared" si="44"/>
        <v>0</v>
      </c>
      <c r="AI98" s="66">
        <f t="shared" si="44"/>
        <v>0</v>
      </c>
    </row>
    <row r="99" spans="2:35" ht="12.75">
      <c r="B99" s="15" t="s">
        <v>59</v>
      </c>
      <c r="C99" s="15"/>
      <c r="E99" s="98">
        <f>NPV('10MW PV Solar Master'!$E$36,F99:AI99)*(((1+'10MW PV Solar Master'!$E$36)^'10MW PV Solar Master'!$E$38*'10MW PV Solar Master'!$E$36)/((1+'10MW PV Solar Master'!$E$36)^'10MW PV Solar Master'!$E$38-1))</f>
        <v>0</v>
      </c>
      <c r="F99" s="66">
        <f aca="true" t="shared" si="45" ref="F99:AI99">F87*F73/1000</f>
        <v>0</v>
      </c>
      <c r="G99" s="66">
        <f t="shared" si="45"/>
        <v>0</v>
      </c>
      <c r="H99" s="66">
        <f t="shared" si="45"/>
        <v>0</v>
      </c>
      <c r="I99" s="66">
        <f t="shared" si="45"/>
        <v>0</v>
      </c>
      <c r="J99" s="66">
        <f t="shared" si="45"/>
        <v>0</v>
      </c>
      <c r="K99" s="66">
        <f t="shared" si="45"/>
        <v>0</v>
      </c>
      <c r="L99" s="66">
        <f t="shared" si="45"/>
        <v>0</v>
      </c>
      <c r="M99" s="66">
        <f t="shared" si="45"/>
        <v>0</v>
      </c>
      <c r="N99" s="66">
        <f t="shared" si="45"/>
        <v>0</v>
      </c>
      <c r="O99" s="66">
        <f t="shared" si="45"/>
        <v>0</v>
      </c>
      <c r="P99" s="66">
        <f t="shared" si="45"/>
        <v>0</v>
      </c>
      <c r="Q99" s="66">
        <f t="shared" si="45"/>
        <v>0</v>
      </c>
      <c r="R99" s="66">
        <f t="shared" si="45"/>
        <v>0</v>
      </c>
      <c r="S99" s="66">
        <f t="shared" si="45"/>
        <v>0</v>
      </c>
      <c r="T99" s="66">
        <f t="shared" si="45"/>
        <v>0</v>
      </c>
      <c r="U99" s="66">
        <f t="shared" si="45"/>
        <v>0</v>
      </c>
      <c r="V99" s="66">
        <f t="shared" si="45"/>
        <v>0</v>
      </c>
      <c r="W99" s="66">
        <f t="shared" si="45"/>
        <v>0</v>
      </c>
      <c r="X99" s="66">
        <f t="shared" si="45"/>
        <v>0</v>
      </c>
      <c r="Y99" s="66">
        <f t="shared" si="45"/>
        <v>0</v>
      </c>
      <c r="Z99" s="66">
        <f t="shared" si="45"/>
        <v>0</v>
      </c>
      <c r="AA99" s="66">
        <f t="shared" si="45"/>
        <v>0</v>
      </c>
      <c r="AB99" s="66">
        <f t="shared" si="45"/>
        <v>0</v>
      </c>
      <c r="AC99" s="66">
        <f t="shared" si="45"/>
        <v>0</v>
      </c>
      <c r="AD99" s="66">
        <f t="shared" si="45"/>
        <v>0</v>
      </c>
      <c r="AE99" s="66">
        <f t="shared" si="45"/>
        <v>0</v>
      </c>
      <c r="AF99" s="66">
        <f t="shared" si="45"/>
        <v>0</v>
      </c>
      <c r="AG99" s="66">
        <f t="shared" si="45"/>
        <v>0</v>
      </c>
      <c r="AH99" s="66">
        <f t="shared" si="45"/>
        <v>0</v>
      </c>
      <c r="AI99" s="66">
        <f t="shared" si="45"/>
        <v>0</v>
      </c>
    </row>
    <row r="100" spans="2:35" ht="12.75" hidden="1">
      <c r="B100" t="s">
        <v>236</v>
      </c>
      <c r="C100" s="15"/>
      <c r="E100" s="98">
        <f>NPV('10MW PV Solar Master'!$E$36,F100:AI100)*(((1+'10MW PV Solar Master'!$E$36)^'10MW PV Solar Master'!$E$38*'10MW PV Solar Master'!$E$36)/((1+'10MW PV Solar Master'!$E$36)^'10MW PV Solar Master'!$E$38-1))</f>
        <v>0</v>
      </c>
      <c r="F100" s="66">
        <f aca="true" t="shared" si="46" ref="F100:AI100">F88*F74/1000</f>
        <v>0</v>
      </c>
      <c r="G100" s="66">
        <f t="shared" si="46"/>
        <v>0</v>
      </c>
      <c r="H100" s="66">
        <f t="shared" si="46"/>
        <v>0</v>
      </c>
      <c r="I100" s="66">
        <f t="shared" si="46"/>
        <v>0</v>
      </c>
      <c r="J100" s="66">
        <f t="shared" si="46"/>
        <v>0</v>
      </c>
      <c r="K100" s="66">
        <f t="shared" si="46"/>
        <v>0</v>
      </c>
      <c r="L100" s="66">
        <f t="shared" si="46"/>
        <v>0</v>
      </c>
      <c r="M100" s="66">
        <f t="shared" si="46"/>
        <v>0</v>
      </c>
      <c r="N100" s="66">
        <f t="shared" si="46"/>
        <v>0</v>
      </c>
      <c r="O100" s="66">
        <f t="shared" si="46"/>
        <v>0</v>
      </c>
      <c r="P100" s="66">
        <f t="shared" si="46"/>
        <v>0</v>
      </c>
      <c r="Q100" s="66">
        <f t="shared" si="46"/>
        <v>0</v>
      </c>
      <c r="R100" s="66">
        <f t="shared" si="46"/>
        <v>0</v>
      </c>
      <c r="S100" s="66">
        <f t="shared" si="46"/>
        <v>0</v>
      </c>
      <c r="T100" s="66">
        <f t="shared" si="46"/>
        <v>0</v>
      </c>
      <c r="U100" s="66">
        <f t="shared" si="46"/>
        <v>0</v>
      </c>
      <c r="V100" s="66">
        <f t="shared" si="46"/>
        <v>0</v>
      </c>
      <c r="W100" s="66">
        <f t="shared" si="46"/>
        <v>0</v>
      </c>
      <c r="X100" s="66">
        <f t="shared" si="46"/>
        <v>0</v>
      </c>
      <c r="Y100" s="66">
        <f t="shared" si="46"/>
        <v>0</v>
      </c>
      <c r="Z100" s="66">
        <f t="shared" si="46"/>
        <v>0</v>
      </c>
      <c r="AA100" s="66">
        <f t="shared" si="46"/>
        <v>0</v>
      </c>
      <c r="AB100" s="66">
        <f t="shared" si="46"/>
        <v>0</v>
      </c>
      <c r="AC100" s="66">
        <f t="shared" si="46"/>
        <v>0</v>
      </c>
      <c r="AD100" s="66">
        <f t="shared" si="46"/>
        <v>0</v>
      </c>
      <c r="AE100" s="66">
        <f t="shared" si="46"/>
        <v>0</v>
      </c>
      <c r="AF100" s="66">
        <f t="shared" si="46"/>
        <v>0</v>
      </c>
      <c r="AG100" s="66">
        <f t="shared" si="46"/>
        <v>0</v>
      </c>
      <c r="AH100" s="66">
        <f t="shared" si="46"/>
        <v>0</v>
      </c>
      <c r="AI100" s="66">
        <f t="shared" si="46"/>
        <v>0</v>
      </c>
    </row>
    <row r="101" spans="2:35" ht="12.75" hidden="1">
      <c r="B101" s="162" t="s">
        <v>259</v>
      </c>
      <c r="C101" s="15"/>
      <c r="E101" s="98">
        <f>NPV('10MW PV Solar Master'!$E$36,F101:AI101)*(((1+'10MW PV Solar Master'!$E$36)^'10MW PV Solar Master'!$E$38*'10MW PV Solar Master'!$E$36)/((1+'10MW PV Solar Master'!$E$36)^'10MW PV Solar Master'!$E$38-1))</f>
        <v>0</v>
      </c>
      <c r="F101" s="66">
        <f aca="true" t="shared" si="47" ref="F101:AI101">F89*F74/1000</f>
        <v>0</v>
      </c>
      <c r="G101" s="66">
        <f t="shared" si="47"/>
        <v>0</v>
      </c>
      <c r="H101" s="66">
        <f t="shared" si="47"/>
        <v>0</v>
      </c>
      <c r="I101" s="66">
        <f t="shared" si="47"/>
        <v>0</v>
      </c>
      <c r="J101" s="66">
        <f t="shared" si="47"/>
        <v>0</v>
      </c>
      <c r="K101" s="66">
        <f t="shared" si="47"/>
        <v>0</v>
      </c>
      <c r="L101" s="66">
        <f t="shared" si="47"/>
        <v>0</v>
      </c>
      <c r="M101" s="66">
        <f t="shared" si="47"/>
        <v>0</v>
      </c>
      <c r="N101" s="66">
        <f t="shared" si="47"/>
        <v>0</v>
      </c>
      <c r="O101" s="66">
        <f t="shared" si="47"/>
        <v>0</v>
      </c>
      <c r="P101" s="66">
        <f t="shared" si="47"/>
        <v>0</v>
      </c>
      <c r="Q101" s="66">
        <f t="shared" si="47"/>
        <v>0</v>
      </c>
      <c r="R101" s="66">
        <f t="shared" si="47"/>
        <v>0</v>
      </c>
      <c r="S101" s="66">
        <f t="shared" si="47"/>
        <v>0</v>
      </c>
      <c r="T101" s="66">
        <f t="shared" si="47"/>
        <v>0</v>
      </c>
      <c r="U101" s="66">
        <f t="shared" si="47"/>
        <v>0</v>
      </c>
      <c r="V101" s="66">
        <f t="shared" si="47"/>
        <v>0</v>
      </c>
      <c r="W101" s="66">
        <f t="shared" si="47"/>
        <v>0</v>
      </c>
      <c r="X101" s="66">
        <f t="shared" si="47"/>
        <v>0</v>
      </c>
      <c r="Y101" s="66">
        <f t="shared" si="47"/>
        <v>0</v>
      </c>
      <c r="Z101" s="66">
        <f t="shared" si="47"/>
        <v>0</v>
      </c>
      <c r="AA101" s="66">
        <f t="shared" si="47"/>
        <v>0</v>
      </c>
      <c r="AB101" s="66">
        <f t="shared" si="47"/>
        <v>0</v>
      </c>
      <c r="AC101" s="66">
        <f t="shared" si="47"/>
        <v>0</v>
      </c>
      <c r="AD101" s="66">
        <f t="shared" si="47"/>
        <v>0</v>
      </c>
      <c r="AE101" s="66">
        <f t="shared" si="47"/>
        <v>0</v>
      </c>
      <c r="AF101" s="66">
        <f t="shared" si="47"/>
        <v>0</v>
      </c>
      <c r="AG101" s="66">
        <f t="shared" si="47"/>
        <v>0</v>
      </c>
      <c r="AH101" s="66">
        <f t="shared" si="47"/>
        <v>0</v>
      </c>
      <c r="AI101" s="66">
        <f t="shared" si="47"/>
        <v>0</v>
      </c>
    </row>
    <row r="102" spans="2:35" ht="12.75" hidden="1">
      <c r="B102" t="s">
        <v>235</v>
      </c>
      <c r="C102" s="15"/>
      <c r="E102" s="98">
        <f>NPV('10MW PV Solar Master'!$E$36,F102:AI102)*(((1+'10MW PV Solar Master'!$E$36)^'10MW PV Solar Master'!$E$38*'10MW PV Solar Master'!$E$36)/((1+'10MW PV Solar Master'!$E$36)^'10MW PV Solar Master'!$E$38-1))</f>
        <v>0</v>
      </c>
      <c r="F102" s="66">
        <f aca="true" t="shared" si="48" ref="F102:AI102">F90*F75/1000</f>
        <v>0</v>
      </c>
      <c r="G102" s="66">
        <f t="shared" si="48"/>
        <v>0</v>
      </c>
      <c r="H102" s="66">
        <f t="shared" si="48"/>
        <v>0</v>
      </c>
      <c r="I102" s="66">
        <f t="shared" si="48"/>
        <v>0</v>
      </c>
      <c r="J102" s="66">
        <f t="shared" si="48"/>
        <v>0</v>
      </c>
      <c r="K102" s="66">
        <f t="shared" si="48"/>
        <v>0</v>
      </c>
      <c r="L102" s="66">
        <f t="shared" si="48"/>
        <v>0</v>
      </c>
      <c r="M102" s="66">
        <f t="shared" si="48"/>
        <v>0</v>
      </c>
      <c r="N102" s="66">
        <f t="shared" si="48"/>
        <v>0</v>
      </c>
      <c r="O102" s="66">
        <f t="shared" si="48"/>
        <v>0</v>
      </c>
      <c r="P102" s="66">
        <f t="shared" si="48"/>
        <v>0</v>
      </c>
      <c r="Q102" s="66">
        <f t="shared" si="48"/>
        <v>0</v>
      </c>
      <c r="R102" s="66">
        <f t="shared" si="48"/>
        <v>0</v>
      </c>
      <c r="S102" s="66">
        <f t="shared" si="48"/>
        <v>0</v>
      </c>
      <c r="T102" s="66">
        <f t="shared" si="48"/>
        <v>0</v>
      </c>
      <c r="U102" s="66">
        <f t="shared" si="48"/>
        <v>0</v>
      </c>
      <c r="V102" s="66">
        <f t="shared" si="48"/>
        <v>0</v>
      </c>
      <c r="W102" s="66">
        <f t="shared" si="48"/>
        <v>0</v>
      </c>
      <c r="X102" s="66">
        <f t="shared" si="48"/>
        <v>0</v>
      </c>
      <c r="Y102" s="66">
        <f t="shared" si="48"/>
        <v>0</v>
      </c>
      <c r="Z102" s="66">
        <f t="shared" si="48"/>
        <v>0</v>
      </c>
      <c r="AA102" s="66">
        <f t="shared" si="48"/>
        <v>0</v>
      </c>
      <c r="AB102" s="66">
        <f t="shared" si="48"/>
        <v>0</v>
      </c>
      <c r="AC102" s="66">
        <f t="shared" si="48"/>
        <v>0</v>
      </c>
      <c r="AD102" s="66">
        <f t="shared" si="48"/>
        <v>0</v>
      </c>
      <c r="AE102" s="66">
        <f t="shared" si="48"/>
        <v>0</v>
      </c>
      <c r="AF102" s="66">
        <f t="shared" si="48"/>
        <v>0</v>
      </c>
      <c r="AG102" s="66">
        <f t="shared" si="48"/>
        <v>0</v>
      </c>
      <c r="AH102" s="66">
        <f t="shared" si="48"/>
        <v>0</v>
      </c>
      <c r="AI102" s="66">
        <f t="shared" si="48"/>
        <v>0</v>
      </c>
    </row>
    <row r="103" spans="2:35" ht="12.75">
      <c r="B103" s="15"/>
      <c r="C103" s="1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12.75">
      <c r="B104" s="15" t="s">
        <v>41</v>
      </c>
      <c r="C104" s="15"/>
      <c r="E104" s="98">
        <f>NPV('10MW PV Solar Master'!$E$36,F104:AI104)*(((1+'10MW PV Solar Master'!$E$36)^'10MW PV Solar Master'!$E$38*'10MW PV Solar Master'!$E$36)/((1+'10MW PV Solar Master'!$E$36)^'10MW PV Solar Master'!$E$38-1))</f>
        <v>0.018830762544933734</v>
      </c>
      <c r="F104" s="66">
        <f aca="true" t="shared" si="49" ref="F104:AI104">SUM(F94:F103)</f>
        <v>0.018830762544933707</v>
      </c>
      <c r="G104" s="66">
        <f t="shared" si="49"/>
        <v>0.018830762544933707</v>
      </c>
      <c r="H104" s="66">
        <f t="shared" si="49"/>
        <v>0.018830762544933707</v>
      </c>
      <c r="I104" s="66">
        <f t="shared" si="49"/>
        <v>0.018830762544933707</v>
      </c>
      <c r="J104" s="66">
        <f t="shared" si="49"/>
        <v>0.018830762544933707</v>
      </c>
      <c r="K104" s="66">
        <f t="shared" si="49"/>
        <v>0.018830762544933707</v>
      </c>
      <c r="L104" s="66">
        <f t="shared" si="49"/>
        <v>0.018830762544933707</v>
      </c>
      <c r="M104" s="66">
        <f t="shared" si="49"/>
        <v>0.018830762544933707</v>
      </c>
      <c r="N104" s="66">
        <f t="shared" si="49"/>
        <v>0.018830762544933707</v>
      </c>
      <c r="O104" s="66">
        <f t="shared" si="49"/>
        <v>0.018830762544933707</v>
      </c>
      <c r="P104" s="66">
        <f t="shared" si="49"/>
        <v>0.018830762544933707</v>
      </c>
      <c r="Q104" s="66">
        <f t="shared" si="49"/>
        <v>0.018830762544933707</v>
      </c>
      <c r="R104" s="66">
        <f t="shared" si="49"/>
        <v>0.018830762544933707</v>
      </c>
      <c r="S104" s="66">
        <f t="shared" si="49"/>
        <v>0.018830762544933707</v>
      </c>
      <c r="T104" s="66">
        <f t="shared" si="49"/>
        <v>0.018830762544933707</v>
      </c>
      <c r="U104" s="66">
        <f t="shared" si="49"/>
        <v>0.018830762544933707</v>
      </c>
      <c r="V104" s="66">
        <f t="shared" si="49"/>
        <v>0.018830762544933707</v>
      </c>
      <c r="W104" s="66">
        <f t="shared" si="49"/>
        <v>0.018830762544933707</v>
      </c>
      <c r="X104" s="66">
        <f t="shared" si="49"/>
        <v>0.018830762544933707</v>
      </c>
      <c r="Y104" s="66">
        <f t="shared" si="49"/>
        <v>0.018830762544933707</v>
      </c>
      <c r="Z104" s="66">
        <f t="shared" si="49"/>
        <v>0.018830762544933707</v>
      </c>
      <c r="AA104" s="66">
        <f t="shared" si="49"/>
        <v>0.018830762544933707</v>
      </c>
      <c r="AB104" s="66">
        <f t="shared" si="49"/>
        <v>0.018830762544933707</v>
      </c>
      <c r="AC104" s="66">
        <f t="shared" si="49"/>
        <v>0.018830762544933707</v>
      </c>
      <c r="AD104" s="66">
        <f t="shared" si="49"/>
        <v>0.018830762544933707</v>
      </c>
      <c r="AE104" s="66">
        <f t="shared" si="49"/>
        <v>0.018830762544933707</v>
      </c>
      <c r="AF104" s="66">
        <f t="shared" si="49"/>
        <v>0.018830762544933707</v>
      </c>
      <c r="AG104" s="66">
        <f t="shared" si="49"/>
        <v>0.018830762544933707</v>
      </c>
      <c r="AH104" s="66">
        <f t="shared" si="49"/>
        <v>0.018830762544933707</v>
      </c>
      <c r="AI104" s="66">
        <f t="shared" si="49"/>
        <v>0.018830762544933707</v>
      </c>
    </row>
    <row r="105" spans="2:35" ht="13.5" thickBot="1">
      <c r="B105" s="17"/>
      <c r="D105" s="15"/>
      <c r="E105" s="1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3.5" thickTop="1">
      <c r="A106" s="57"/>
      <c r="B106" s="58"/>
      <c r="C106" s="57"/>
      <c r="D106" s="58"/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ht="12.75">
      <c r="A107" s="19" t="s">
        <v>85</v>
      </c>
      <c r="B107" s="55"/>
      <c r="C107" s="22">
        <v>-1000</v>
      </c>
      <c r="D107" s="15"/>
      <c r="E107" s="15"/>
      <c r="F107" s="102"/>
      <c r="G107" s="203">
        <v>0.024</v>
      </c>
      <c r="H107" s="69">
        <f aca="true" t="shared" si="50" ref="H107:AI107">G107</f>
        <v>0.024</v>
      </c>
      <c r="I107" s="69">
        <f t="shared" si="50"/>
        <v>0.024</v>
      </c>
      <c r="J107" s="69">
        <f t="shared" si="50"/>
        <v>0.024</v>
      </c>
      <c r="K107" s="69">
        <f t="shared" si="50"/>
        <v>0.024</v>
      </c>
      <c r="L107" s="69">
        <f t="shared" si="50"/>
        <v>0.024</v>
      </c>
      <c r="M107" s="69">
        <f t="shared" si="50"/>
        <v>0.024</v>
      </c>
      <c r="N107" s="69">
        <f t="shared" si="50"/>
        <v>0.024</v>
      </c>
      <c r="O107" s="69">
        <f t="shared" si="50"/>
        <v>0.024</v>
      </c>
      <c r="P107" s="69">
        <f t="shared" si="50"/>
        <v>0.024</v>
      </c>
      <c r="Q107" s="69">
        <f t="shared" si="50"/>
        <v>0.024</v>
      </c>
      <c r="R107" s="69">
        <f t="shared" si="50"/>
        <v>0.024</v>
      </c>
      <c r="S107" s="69">
        <f t="shared" si="50"/>
        <v>0.024</v>
      </c>
      <c r="T107" s="69">
        <f t="shared" si="50"/>
        <v>0.024</v>
      </c>
      <c r="U107" s="69">
        <f t="shared" si="50"/>
        <v>0.024</v>
      </c>
      <c r="V107" s="69">
        <f t="shared" si="50"/>
        <v>0.024</v>
      </c>
      <c r="W107" s="69">
        <f t="shared" si="50"/>
        <v>0.024</v>
      </c>
      <c r="X107" s="69">
        <f t="shared" si="50"/>
        <v>0.024</v>
      </c>
      <c r="Y107" s="69">
        <f t="shared" si="50"/>
        <v>0.024</v>
      </c>
      <c r="Z107" s="69">
        <f t="shared" si="50"/>
        <v>0.024</v>
      </c>
      <c r="AA107" s="69">
        <f t="shared" si="50"/>
        <v>0.024</v>
      </c>
      <c r="AB107" s="69">
        <f t="shared" si="50"/>
        <v>0.024</v>
      </c>
      <c r="AC107" s="69">
        <f t="shared" si="50"/>
        <v>0.024</v>
      </c>
      <c r="AD107" s="69">
        <f t="shared" si="50"/>
        <v>0.024</v>
      </c>
      <c r="AE107" s="69">
        <f t="shared" si="50"/>
        <v>0.024</v>
      </c>
      <c r="AF107" s="69">
        <f t="shared" si="50"/>
        <v>0.024</v>
      </c>
      <c r="AG107" s="69">
        <f t="shared" si="50"/>
        <v>0.024</v>
      </c>
      <c r="AH107" s="69">
        <f t="shared" si="50"/>
        <v>0.024</v>
      </c>
      <c r="AI107" s="69">
        <f t="shared" si="50"/>
        <v>0.024</v>
      </c>
    </row>
    <row r="108" spans="1:35" ht="12.75">
      <c r="A108" s="2"/>
      <c r="B108" s="15" t="s">
        <v>86</v>
      </c>
      <c r="C108" s="2"/>
      <c r="D108" s="15"/>
      <c r="E108" s="98">
        <f>NPV('10MW PV Solar Master'!$E$36,F108:AI108)*(((1+'10MW PV Solar Master'!$E$36)^'10MW PV Solar Master'!$E$38*'10MW PV Solar Master'!$E$36)/((1+'10MW PV Solar Master'!$E$36)^'10MW PV Solar Master'!$E$38-1))</f>
        <v>0</v>
      </c>
      <c r="F108" s="236">
        <v>0</v>
      </c>
      <c r="G108" s="103">
        <f aca="true" t="shared" si="51" ref="G108:AI108">F108*(1+G107)</f>
        <v>0</v>
      </c>
      <c r="H108" s="103">
        <f t="shared" si="51"/>
        <v>0</v>
      </c>
      <c r="I108" s="103">
        <f t="shared" si="51"/>
        <v>0</v>
      </c>
      <c r="J108" s="103">
        <f t="shared" si="51"/>
        <v>0</v>
      </c>
      <c r="K108" s="103">
        <f t="shared" si="51"/>
        <v>0</v>
      </c>
      <c r="L108" s="103">
        <f t="shared" si="51"/>
        <v>0</v>
      </c>
      <c r="M108" s="103">
        <f t="shared" si="51"/>
        <v>0</v>
      </c>
      <c r="N108" s="103">
        <f t="shared" si="51"/>
        <v>0</v>
      </c>
      <c r="O108" s="103">
        <f t="shared" si="51"/>
        <v>0</v>
      </c>
      <c r="P108" s="103">
        <f t="shared" si="51"/>
        <v>0</v>
      </c>
      <c r="Q108" s="103">
        <f t="shared" si="51"/>
        <v>0</v>
      </c>
      <c r="R108" s="103">
        <f t="shared" si="51"/>
        <v>0</v>
      </c>
      <c r="S108" s="103">
        <f t="shared" si="51"/>
        <v>0</v>
      </c>
      <c r="T108" s="103">
        <f t="shared" si="51"/>
        <v>0</v>
      </c>
      <c r="U108" s="103">
        <f t="shared" si="51"/>
        <v>0</v>
      </c>
      <c r="V108" s="103">
        <f t="shared" si="51"/>
        <v>0</v>
      </c>
      <c r="W108" s="103">
        <f t="shared" si="51"/>
        <v>0</v>
      </c>
      <c r="X108" s="103">
        <f t="shared" si="51"/>
        <v>0</v>
      </c>
      <c r="Y108" s="103">
        <f t="shared" si="51"/>
        <v>0</v>
      </c>
      <c r="Z108" s="103">
        <f t="shared" si="51"/>
        <v>0</v>
      </c>
      <c r="AA108" s="103">
        <f t="shared" si="51"/>
        <v>0</v>
      </c>
      <c r="AB108" s="103">
        <f t="shared" si="51"/>
        <v>0</v>
      </c>
      <c r="AC108" s="103">
        <f t="shared" si="51"/>
        <v>0</v>
      </c>
      <c r="AD108" s="103">
        <f t="shared" si="51"/>
        <v>0</v>
      </c>
      <c r="AE108" s="103">
        <f t="shared" si="51"/>
        <v>0</v>
      </c>
      <c r="AF108" s="103">
        <f t="shared" si="51"/>
        <v>0</v>
      </c>
      <c r="AG108" s="103">
        <f t="shared" si="51"/>
        <v>0</v>
      </c>
      <c r="AH108" s="103">
        <f t="shared" si="51"/>
        <v>0</v>
      </c>
      <c r="AI108" s="103">
        <f t="shared" si="51"/>
        <v>0</v>
      </c>
    </row>
    <row r="109" spans="1:35" ht="12.75">
      <c r="A109" s="2"/>
      <c r="B109" s="15"/>
      <c r="C109" s="2"/>
      <c r="D109" s="15"/>
      <c r="E109" s="1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</row>
    <row r="110" spans="1:35" ht="12.75">
      <c r="A110" s="2"/>
      <c r="B110" s="15"/>
      <c r="C110" s="2"/>
      <c r="D110" s="15"/>
      <c r="E110" s="15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</row>
    <row r="111" spans="1:35" ht="12.75">
      <c r="A111" s="19" t="s">
        <v>87</v>
      </c>
      <c r="B111" s="55"/>
      <c r="C111" s="22">
        <v>-1000</v>
      </c>
      <c r="E111" s="1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2"/>
      <c r="B112" s="15" t="s">
        <v>56</v>
      </c>
      <c r="C112" s="12" t="s">
        <v>13</v>
      </c>
      <c r="F112" s="64"/>
      <c r="G112" s="203">
        <v>0.024</v>
      </c>
      <c r="H112" s="69">
        <f aca="true" t="shared" si="52" ref="H112:AI112">G112</f>
        <v>0.024</v>
      </c>
      <c r="I112" s="69">
        <f t="shared" si="52"/>
        <v>0.024</v>
      </c>
      <c r="J112" s="69">
        <f t="shared" si="52"/>
        <v>0.024</v>
      </c>
      <c r="K112" s="69">
        <f t="shared" si="52"/>
        <v>0.024</v>
      </c>
      <c r="L112" s="69">
        <f t="shared" si="52"/>
        <v>0.024</v>
      </c>
      <c r="M112" s="69">
        <f t="shared" si="52"/>
        <v>0.024</v>
      </c>
      <c r="N112" s="69">
        <f t="shared" si="52"/>
        <v>0.024</v>
      </c>
      <c r="O112" s="69">
        <f t="shared" si="52"/>
        <v>0.024</v>
      </c>
      <c r="P112" s="69">
        <f t="shared" si="52"/>
        <v>0.024</v>
      </c>
      <c r="Q112" s="69">
        <f t="shared" si="52"/>
        <v>0.024</v>
      </c>
      <c r="R112" s="69">
        <f t="shared" si="52"/>
        <v>0.024</v>
      </c>
      <c r="S112" s="69">
        <f t="shared" si="52"/>
        <v>0.024</v>
      </c>
      <c r="T112" s="69">
        <f t="shared" si="52"/>
        <v>0.024</v>
      </c>
      <c r="U112" s="69">
        <f t="shared" si="52"/>
        <v>0.024</v>
      </c>
      <c r="V112" s="69">
        <f t="shared" si="52"/>
        <v>0.024</v>
      </c>
      <c r="W112" s="69">
        <f t="shared" si="52"/>
        <v>0.024</v>
      </c>
      <c r="X112" s="69">
        <f t="shared" si="52"/>
        <v>0.024</v>
      </c>
      <c r="Y112" s="69">
        <f t="shared" si="52"/>
        <v>0.024</v>
      </c>
      <c r="Z112" s="69">
        <f t="shared" si="52"/>
        <v>0.024</v>
      </c>
      <c r="AA112" s="69">
        <f t="shared" si="52"/>
        <v>0.024</v>
      </c>
      <c r="AB112" s="69">
        <f t="shared" si="52"/>
        <v>0.024</v>
      </c>
      <c r="AC112" s="69">
        <f t="shared" si="52"/>
        <v>0.024</v>
      </c>
      <c r="AD112" s="69">
        <f t="shared" si="52"/>
        <v>0.024</v>
      </c>
      <c r="AE112" s="69">
        <f t="shared" si="52"/>
        <v>0.024</v>
      </c>
      <c r="AF112" s="69">
        <f t="shared" si="52"/>
        <v>0.024</v>
      </c>
      <c r="AG112" s="69">
        <f t="shared" si="52"/>
        <v>0.024</v>
      </c>
      <c r="AH112" s="69">
        <f t="shared" si="52"/>
        <v>0.024</v>
      </c>
      <c r="AI112" s="69">
        <f t="shared" si="52"/>
        <v>0.024</v>
      </c>
    </row>
    <row r="113" spans="1:35" ht="12.75">
      <c r="A113" s="2"/>
      <c r="B113" s="15"/>
      <c r="C113" s="12"/>
      <c r="E113" s="63" t="s">
        <v>83</v>
      </c>
      <c r="F113" s="64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2.75">
      <c r="A114" s="217"/>
      <c r="B114" s="234" t="s">
        <v>274</v>
      </c>
      <c r="C114" s="2"/>
      <c r="D114" s="12"/>
      <c r="E114" s="98">
        <f>NPV('10MW PV Solar Master'!$E$36,F114:AI114)*(((1+'10MW PV Solar Master'!$E$36)^'10MW PV Solar Master'!$E$38*'10MW PV Solar Master'!$E$36)/((1+'10MW PV Solar Master'!$E$36)^'10MW PV Solar Master'!$E$38-1))</f>
        <v>19.316474835939662</v>
      </c>
      <c r="F114" s="161">
        <v>15</v>
      </c>
      <c r="G114" s="103">
        <f aca="true" t="shared" si="53" ref="G114:AI114">F114*(1+G112)</f>
        <v>15.36</v>
      </c>
      <c r="H114" s="103">
        <f t="shared" si="53"/>
        <v>15.72864</v>
      </c>
      <c r="I114" s="103">
        <f t="shared" si="53"/>
        <v>16.106127360000002</v>
      </c>
      <c r="J114" s="103">
        <f t="shared" si="53"/>
        <v>16.492674416640003</v>
      </c>
      <c r="K114" s="103">
        <f t="shared" si="53"/>
        <v>16.888498602639363</v>
      </c>
      <c r="L114" s="103">
        <f t="shared" si="53"/>
        <v>17.29382256910271</v>
      </c>
      <c r="M114" s="103">
        <f t="shared" si="53"/>
        <v>17.708874310761175</v>
      </c>
      <c r="N114" s="103">
        <f t="shared" si="53"/>
        <v>18.133887294219445</v>
      </c>
      <c r="O114" s="103">
        <f t="shared" si="53"/>
        <v>18.569100589280712</v>
      </c>
      <c r="P114" s="103">
        <f t="shared" si="53"/>
        <v>19.01475900342345</v>
      </c>
      <c r="Q114" s="103">
        <f t="shared" si="53"/>
        <v>19.471113219505614</v>
      </c>
      <c r="R114" s="103">
        <f t="shared" si="53"/>
        <v>19.938419936773748</v>
      </c>
      <c r="S114" s="103">
        <f t="shared" si="53"/>
        <v>20.416942015256318</v>
      </c>
      <c r="T114" s="103">
        <f t="shared" si="53"/>
        <v>20.90694862362247</v>
      </c>
      <c r="U114" s="103">
        <f t="shared" si="53"/>
        <v>21.40871539058941</v>
      </c>
      <c r="V114" s="103">
        <f t="shared" si="53"/>
        <v>21.922524559963556</v>
      </c>
      <c r="W114" s="103">
        <f t="shared" si="53"/>
        <v>22.448665149402682</v>
      </c>
      <c r="X114" s="103">
        <f t="shared" si="53"/>
        <v>22.98743311298835</v>
      </c>
      <c r="Y114" s="103">
        <f t="shared" si="53"/>
        <v>23.53913150770007</v>
      </c>
      <c r="Z114" s="103">
        <f t="shared" si="53"/>
        <v>24.104070663884873</v>
      </c>
      <c r="AA114" s="103">
        <f t="shared" si="53"/>
        <v>24.68256835981811</v>
      </c>
      <c r="AB114" s="103">
        <f t="shared" si="53"/>
        <v>25.274950000453746</v>
      </c>
      <c r="AC114" s="103">
        <f t="shared" si="53"/>
        <v>25.881548800464635</v>
      </c>
      <c r="AD114" s="103">
        <f t="shared" si="53"/>
        <v>26.502705971675788</v>
      </c>
      <c r="AE114" s="103">
        <f t="shared" si="53"/>
        <v>27.13877091499601</v>
      </c>
      <c r="AF114" s="103">
        <f t="shared" si="53"/>
        <v>27.790101416955913</v>
      </c>
      <c r="AG114" s="103">
        <f t="shared" si="53"/>
        <v>28.457063850962857</v>
      </c>
      <c r="AH114" s="103">
        <f t="shared" si="53"/>
        <v>29.140033383385965</v>
      </c>
      <c r="AI114" s="103">
        <f t="shared" si="53"/>
        <v>29.839394184587228</v>
      </c>
    </row>
    <row r="115" spans="1:35" ht="12.75">
      <c r="A115" s="217"/>
      <c r="B115" s="235"/>
      <c r="C115" s="2"/>
      <c r="D115" s="12"/>
      <c r="E115" s="98"/>
      <c r="F115" s="236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ht="12.75">
      <c r="A116" s="217"/>
      <c r="B116" s="235"/>
      <c r="C116" s="2"/>
      <c r="D116" s="12"/>
      <c r="E116" s="98"/>
      <c r="F116" s="236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</row>
    <row r="117" spans="1:35" ht="12.75">
      <c r="A117" s="217"/>
      <c r="B117" s="235"/>
      <c r="C117" s="2"/>
      <c r="D117" s="12"/>
      <c r="E117" s="98"/>
      <c r="F117" s="236"/>
      <c r="G117" s="236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ht="12.75">
      <c r="A118" s="217"/>
      <c r="B118" s="235"/>
      <c r="C118" s="2"/>
      <c r="D118" s="12"/>
      <c r="E118" s="98"/>
      <c r="F118" s="236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</row>
    <row r="119" spans="2:61" ht="12.75">
      <c r="B119" s="234"/>
      <c r="D119" s="63"/>
      <c r="E119" s="98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</row>
    <row r="120" spans="2:61" ht="12.75">
      <c r="B120" s="235"/>
      <c r="D120" s="63"/>
      <c r="E120" s="98"/>
      <c r="F120" s="236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</row>
    <row r="121" spans="2:61" ht="12.75">
      <c r="B121" s="235"/>
      <c r="D121" s="63"/>
      <c r="E121" s="98"/>
      <c r="F121" s="236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</row>
    <row r="122" spans="2:61" ht="12.75">
      <c r="B122" s="234"/>
      <c r="D122" s="15"/>
      <c r="E122" s="98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</row>
    <row r="123" spans="2:61" ht="12.75">
      <c r="B123" s="235"/>
      <c r="D123" s="15"/>
      <c r="E123" s="98"/>
      <c r="F123" s="236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</row>
    <row r="124" spans="2:61" ht="12.75">
      <c r="B124" s="235"/>
      <c r="D124" s="15"/>
      <c r="E124" s="98"/>
      <c r="F124" s="236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</row>
    <row r="125" spans="2:61" ht="12.75">
      <c r="B125" s="17"/>
      <c r="D125" s="15"/>
      <c r="E125" s="98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</row>
    <row r="126" spans="2:61" ht="12.75">
      <c r="B126" s="235"/>
      <c r="D126" s="15"/>
      <c r="E126" s="98"/>
      <c r="F126" s="236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</row>
    <row r="127" spans="2:61" ht="12.75">
      <c r="B127" s="235"/>
      <c r="D127" s="15"/>
      <c r="E127" s="98"/>
      <c r="F127" s="236"/>
      <c r="G127" s="161"/>
      <c r="H127" s="161"/>
      <c r="I127" s="161"/>
      <c r="J127" s="236"/>
      <c r="K127" s="103"/>
      <c r="L127" s="103"/>
      <c r="M127" s="103"/>
      <c r="N127" s="103"/>
      <c r="O127" s="103"/>
      <c r="P127" s="237"/>
      <c r="Q127" s="237"/>
      <c r="R127" s="237"/>
      <c r="S127" s="237"/>
      <c r="T127" s="103"/>
      <c r="U127" s="237"/>
      <c r="V127" s="237"/>
      <c r="W127" s="237"/>
      <c r="X127" s="237"/>
      <c r="Y127" s="103"/>
      <c r="Z127" s="237"/>
      <c r="AA127" s="237"/>
      <c r="AB127" s="237"/>
      <c r="AC127" s="237"/>
      <c r="AD127" s="103"/>
      <c r="AE127" s="237"/>
      <c r="AF127" s="237"/>
      <c r="AG127" s="237"/>
      <c r="AH127" s="237"/>
      <c r="AI127" s="103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</row>
    <row r="128" spans="2:61" ht="12.75">
      <c r="B128" s="17"/>
      <c r="D128" s="15"/>
      <c r="E128" s="98"/>
      <c r="F128" s="236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</row>
    <row r="129" spans="2:61" ht="12.75">
      <c r="B129" s="17"/>
      <c r="D129" s="15"/>
      <c r="E129" s="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</row>
    <row r="130" spans="2:61" ht="12.75">
      <c r="B130" s="234"/>
      <c r="D130" s="15"/>
      <c r="E130" s="98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</row>
    <row r="131" spans="2:61" ht="12.75">
      <c r="B131" s="234"/>
      <c r="D131" s="15"/>
      <c r="E131" s="98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</row>
    <row r="132" spans="2:61" ht="12.75">
      <c r="B132" s="234"/>
      <c r="D132" s="15"/>
      <c r="E132" s="98">
        <f>NPV('10MW PV Solar Master'!$E$36,F132:AI132)*(((1+'10MW PV Solar Master'!$E$36)^'10MW PV Solar Master'!$E$38*'10MW PV Solar Master'!$E$36)/((1+'10MW PV Solar Master'!$E$36)^'10MW PV Solar Master'!$E$38-1))</f>
        <v>19.316474835939662</v>
      </c>
      <c r="F132" s="161">
        <f aca="true" t="shared" si="54" ref="F132:AI132">SUM(F114:F131)</f>
        <v>15</v>
      </c>
      <c r="G132" s="161">
        <f t="shared" si="54"/>
        <v>15.36</v>
      </c>
      <c r="H132" s="161">
        <f t="shared" si="54"/>
        <v>15.72864</v>
      </c>
      <c r="I132" s="161">
        <f t="shared" si="54"/>
        <v>16.106127360000002</v>
      </c>
      <c r="J132" s="161">
        <f t="shared" si="54"/>
        <v>16.492674416640003</v>
      </c>
      <c r="K132" s="161">
        <f t="shared" si="54"/>
        <v>16.888498602639363</v>
      </c>
      <c r="L132" s="161">
        <f t="shared" si="54"/>
        <v>17.29382256910271</v>
      </c>
      <c r="M132" s="161">
        <f t="shared" si="54"/>
        <v>17.708874310761175</v>
      </c>
      <c r="N132" s="161">
        <f t="shared" si="54"/>
        <v>18.133887294219445</v>
      </c>
      <c r="O132" s="161">
        <f t="shared" si="54"/>
        <v>18.569100589280712</v>
      </c>
      <c r="P132" s="161">
        <f t="shared" si="54"/>
        <v>19.01475900342345</v>
      </c>
      <c r="Q132" s="161">
        <f t="shared" si="54"/>
        <v>19.471113219505614</v>
      </c>
      <c r="R132" s="161">
        <f t="shared" si="54"/>
        <v>19.938419936773748</v>
      </c>
      <c r="S132" s="161">
        <f t="shared" si="54"/>
        <v>20.416942015256318</v>
      </c>
      <c r="T132" s="161">
        <f t="shared" si="54"/>
        <v>20.90694862362247</v>
      </c>
      <c r="U132" s="161">
        <f t="shared" si="54"/>
        <v>21.40871539058941</v>
      </c>
      <c r="V132" s="161">
        <f t="shared" si="54"/>
        <v>21.922524559963556</v>
      </c>
      <c r="W132" s="161">
        <f t="shared" si="54"/>
        <v>22.448665149402682</v>
      </c>
      <c r="X132" s="161">
        <f t="shared" si="54"/>
        <v>22.98743311298835</v>
      </c>
      <c r="Y132" s="161">
        <f t="shared" si="54"/>
        <v>23.53913150770007</v>
      </c>
      <c r="Z132" s="161">
        <f t="shared" si="54"/>
        <v>24.104070663884873</v>
      </c>
      <c r="AA132" s="161">
        <f t="shared" si="54"/>
        <v>24.68256835981811</v>
      </c>
      <c r="AB132" s="161">
        <f t="shared" si="54"/>
        <v>25.274950000453746</v>
      </c>
      <c r="AC132" s="161">
        <f t="shared" si="54"/>
        <v>25.881548800464635</v>
      </c>
      <c r="AD132" s="161">
        <f t="shared" si="54"/>
        <v>26.502705971675788</v>
      </c>
      <c r="AE132" s="161">
        <f t="shared" si="54"/>
        <v>27.13877091499601</v>
      </c>
      <c r="AF132" s="161">
        <f t="shared" si="54"/>
        <v>27.790101416955913</v>
      </c>
      <c r="AG132" s="161">
        <f t="shared" si="54"/>
        <v>28.457063850962857</v>
      </c>
      <c r="AH132" s="161">
        <f t="shared" si="54"/>
        <v>29.140033383385965</v>
      </c>
      <c r="AI132" s="161">
        <f t="shared" si="54"/>
        <v>29.839394184587228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</row>
    <row r="133" spans="2:61" ht="12.75">
      <c r="B133" s="17"/>
      <c r="D133" s="15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</row>
    <row r="134" spans="1:61" ht="12.75">
      <c r="A134" s="19" t="s">
        <v>42</v>
      </c>
      <c r="B134" s="55"/>
      <c r="C134" s="22"/>
      <c r="D134" s="15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</row>
    <row r="135" spans="1:61" ht="12.75">
      <c r="A135" s="2"/>
      <c r="B135" s="15"/>
      <c r="C135" s="12"/>
      <c r="D135" s="15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</row>
    <row r="136" spans="1:61" ht="12.75">
      <c r="A136" s="2"/>
      <c r="B136" s="15" t="s">
        <v>71</v>
      </c>
      <c r="C136" s="12"/>
      <c r="D136" s="15"/>
      <c r="E136" s="63"/>
      <c r="F136" t="s">
        <v>69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</row>
    <row r="137" spans="2:35" ht="12.75">
      <c r="B137" s="15" t="s">
        <v>43</v>
      </c>
      <c r="D137" s="15"/>
      <c r="F137" s="192">
        <v>0</v>
      </c>
      <c r="G137" s="1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2:35" ht="12.75">
      <c r="B138" s="15" t="s">
        <v>44</v>
      </c>
      <c r="D138" s="15"/>
      <c r="F138" s="192">
        <v>0</v>
      </c>
      <c r="G138" s="1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2:35" ht="12.75">
      <c r="B139" s="15" t="s">
        <v>45</v>
      </c>
      <c r="D139" s="15"/>
      <c r="F139">
        <v>0</v>
      </c>
      <c r="G139" s="1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2:35" ht="12.75">
      <c r="B140" s="15"/>
      <c r="D140" s="15"/>
      <c r="F140" s="1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2:35" ht="12.75">
      <c r="B141" s="15" t="s">
        <v>46</v>
      </c>
      <c r="D141" s="15" t="s">
        <v>28</v>
      </c>
      <c r="F141" s="204">
        <v>126585.57592647334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2:35" ht="12.75">
      <c r="B142" s="15" t="s">
        <v>47</v>
      </c>
      <c r="D142" s="15" t="s">
        <v>28</v>
      </c>
      <c r="F142" s="204">
        <v>101268.46074117887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2:35" ht="12.75">
      <c r="B143" s="15" t="s">
        <v>48</v>
      </c>
      <c r="D143" s="15" t="s">
        <v>28</v>
      </c>
      <c r="F143" s="74">
        <v>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2:35" ht="12.75">
      <c r="B144" s="15"/>
      <c r="D144" s="15"/>
      <c r="F144" s="7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2:35" ht="12.75">
      <c r="B145" s="15" t="s">
        <v>55</v>
      </c>
      <c r="D145" s="15"/>
      <c r="E145" s="16"/>
      <c r="F145" s="69"/>
      <c r="G145" s="203">
        <v>0.009</v>
      </c>
      <c r="H145" s="69">
        <f aca="true" t="shared" si="55" ref="H145:AI145">G145</f>
        <v>0.009</v>
      </c>
      <c r="I145" s="69">
        <f t="shared" si="55"/>
        <v>0.009</v>
      </c>
      <c r="J145" s="69">
        <f t="shared" si="55"/>
        <v>0.009</v>
      </c>
      <c r="K145" s="69">
        <f t="shared" si="55"/>
        <v>0.009</v>
      </c>
      <c r="L145" s="69">
        <f t="shared" si="55"/>
        <v>0.009</v>
      </c>
      <c r="M145" s="69">
        <f t="shared" si="55"/>
        <v>0.009</v>
      </c>
      <c r="N145" s="69">
        <f t="shared" si="55"/>
        <v>0.009</v>
      </c>
      <c r="O145" s="69">
        <f t="shared" si="55"/>
        <v>0.009</v>
      </c>
      <c r="P145" s="69">
        <f t="shared" si="55"/>
        <v>0.009</v>
      </c>
      <c r="Q145" s="69">
        <f t="shared" si="55"/>
        <v>0.009</v>
      </c>
      <c r="R145" s="69">
        <f t="shared" si="55"/>
        <v>0.009</v>
      </c>
      <c r="S145" s="69">
        <f t="shared" si="55"/>
        <v>0.009</v>
      </c>
      <c r="T145" s="69">
        <f t="shared" si="55"/>
        <v>0.009</v>
      </c>
      <c r="U145" s="69">
        <f t="shared" si="55"/>
        <v>0.009</v>
      </c>
      <c r="V145" s="69">
        <f t="shared" si="55"/>
        <v>0.009</v>
      </c>
      <c r="W145" s="69">
        <f t="shared" si="55"/>
        <v>0.009</v>
      </c>
      <c r="X145" s="69">
        <f t="shared" si="55"/>
        <v>0.009</v>
      </c>
      <c r="Y145" s="69">
        <f t="shared" si="55"/>
        <v>0.009</v>
      </c>
      <c r="Z145" s="69">
        <f t="shared" si="55"/>
        <v>0.009</v>
      </c>
      <c r="AA145" s="69">
        <f t="shared" si="55"/>
        <v>0.009</v>
      </c>
      <c r="AB145" s="69">
        <f t="shared" si="55"/>
        <v>0.009</v>
      </c>
      <c r="AC145" s="69">
        <f t="shared" si="55"/>
        <v>0.009</v>
      </c>
      <c r="AD145" s="69">
        <f t="shared" si="55"/>
        <v>0.009</v>
      </c>
      <c r="AE145" s="69">
        <f t="shared" si="55"/>
        <v>0.009</v>
      </c>
      <c r="AF145" s="69">
        <f t="shared" si="55"/>
        <v>0.009</v>
      </c>
      <c r="AG145" s="69">
        <f t="shared" si="55"/>
        <v>0.009</v>
      </c>
      <c r="AH145" s="69">
        <f t="shared" si="55"/>
        <v>0.009</v>
      </c>
      <c r="AI145" s="69">
        <f t="shared" si="55"/>
        <v>0.009</v>
      </c>
    </row>
    <row r="146" spans="2:35" ht="12.75">
      <c r="B146" s="15" t="s">
        <v>46</v>
      </c>
      <c r="D146" s="61">
        <v>-1000</v>
      </c>
      <c r="F146" s="16">
        <f>($F$137*$F$141/1000)</f>
        <v>0</v>
      </c>
      <c r="G146" s="16">
        <f aca="true" t="shared" si="56" ref="G146:AI146">($F$137*($F$141*(1+G145)^(G13-1))/1000)</f>
        <v>0</v>
      </c>
      <c r="H146" s="16">
        <f t="shared" si="56"/>
        <v>0</v>
      </c>
      <c r="I146" s="16">
        <f t="shared" si="56"/>
        <v>0</v>
      </c>
      <c r="J146" s="16">
        <f t="shared" si="56"/>
        <v>0</v>
      </c>
      <c r="K146" s="16">
        <f t="shared" si="56"/>
        <v>0</v>
      </c>
      <c r="L146" s="16">
        <f t="shared" si="56"/>
        <v>0</v>
      </c>
      <c r="M146" s="16">
        <f t="shared" si="56"/>
        <v>0</v>
      </c>
      <c r="N146" s="16">
        <f t="shared" si="56"/>
        <v>0</v>
      </c>
      <c r="O146" s="16">
        <f t="shared" si="56"/>
        <v>0</v>
      </c>
      <c r="P146" s="16">
        <f t="shared" si="56"/>
        <v>0</v>
      </c>
      <c r="Q146" s="16">
        <f t="shared" si="56"/>
        <v>0</v>
      </c>
      <c r="R146" s="16">
        <f t="shared" si="56"/>
        <v>0</v>
      </c>
      <c r="S146" s="16">
        <f t="shared" si="56"/>
        <v>0</v>
      </c>
      <c r="T146" s="16">
        <f t="shared" si="56"/>
        <v>0</v>
      </c>
      <c r="U146" s="16">
        <f t="shared" si="56"/>
        <v>0</v>
      </c>
      <c r="V146" s="16">
        <f t="shared" si="56"/>
        <v>0</v>
      </c>
      <c r="W146" s="16">
        <f t="shared" si="56"/>
        <v>0</v>
      </c>
      <c r="X146" s="16">
        <f t="shared" si="56"/>
        <v>0</v>
      </c>
      <c r="Y146" s="16">
        <f t="shared" si="56"/>
        <v>0</v>
      </c>
      <c r="Z146" s="16">
        <f t="shared" si="56"/>
        <v>0</v>
      </c>
      <c r="AA146" s="16">
        <f t="shared" si="56"/>
        <v>0</v>
      </c>
      <c r="AB146" s="16">
        <f t="shared" si="56"/>
        <v>0</v>
      </c>
      <c r="AC146" s="16">
        <f t="shared" si="56"/>
        <v>0</v>
      </c>
      <c r="AD146" s="16">
        <f t="shared" si="56"/>
        <v>0</v>
      </c>
      <c r="AE146" s="16">
        <f t="shared" si="56"/>
        <v>0</v>
      </c>
      <c r="AF146" s="16">
        <f t="shared" si="56"/>
        <v>0</v>
      </c>
      <c r="AG146" s="16">
        <f t="shared" si="56"/>
        <v>0</v>
      </c>
      <c r="AH146" s="16">
        <f t="shared" si="56"/>
        <v>0</v>
      </c>
      <c r="AI146" s="16">
        <f t="shared" si="56"/>
        <v>0</v>
      </c>
    </row>
    <row r="147" spans="2:35" ht="12.75">
      <c r="B147" s="15" t="s">
        <v>47</v>
      </c>
      <c r="D147" s="61">
        <v>-1000</v>
      </c>
      <c r="F147" s="16">
        <f>($F$138*$F$142/1000)</f>
        <v>0</v>
      </c>
      <c r="G147" s="16">
        <f aca="true" t="shared" si="57" ref="G147:AI147">($F$138*($F$142*(1+G145)^(G13-1))/1000)</f>
        <v>0</v>
      </c>
      <c r="H147" s="16">
        <f t="shared" si="57"/>
        <v>0</v>
      </c>
      <c r="I147" s="16">
        <f t="shared" si="57"/>
        <v>0</v>
      </c>
      <c r="J147" s="16">
        <f t="shared" si="57"/>
        <v>0</v>
      </c>
      <c r="K147" s="16">
        <f t="shared" si="57"/>
        <v>0</v>
      </c>
      <c r="L147" s="16">
        <f t="shared" si="57"/>
        <v>0</v>
      </c>
      <c r="M147" s="16">
        <f t="shared" si="57"/>
        <v>0</v>
      </c>
      <c r="N147" s="16">
        <f t="shared" si="57"/>
        <v>0</v>
      </c>
      <c r="O147" s="16">
        <f t="shared" si="57"/>
        <v>0</v>
      </c>
      <c r="P147" s="16">
        <f t="shared" si="57"/>
        <v>0</v>
      </c>
      <c r="Q147" s="16">
        <f t="shared" si="57"/>
        <v>0</v>
      </c>
      <c r="R147" s="16">
        <f t="shared" si="57"/>
        <v>0</v>
      </c>
      <c r="S147" s="16">
        <f t="shared" si="57"/>
        <v>0</v>
      </c>
      <c r="T147" s="16">
        <f t="shared" si="57"/>
        <v>0</v>
      </c>
      <c r="U147" s="16">
        <f t="shared" si="57"/>
        <v>0</v>
      </c>
      <c r="V147" s="16">
        <f t="shared" si="57"/>
        <v>0</v>
      </c>
      <c r="W147" s="16">
        <f t="shared" si="57"/>
        <v>0</v>
      </c>
      <c r="X147" s="16">
        <f t="shared" si="57"/>
        <v>0</v>
      </c>
      <c r="Y147" s="16">
        <f t="shared" si="57"/>
        <v>0</v>
      </c>
      <c r="Z147" s="16">
        <f t="shared" si="57"/>
        <v>0</v>
      </c>
      <c r="AA147" s="16">
        <f t="shared" si="57"/>
        <v>0</v>
      </c>
      <c r="AB147" s="16">
        <f t="shared" si="57"/>
        <v>0</v>
      </c>
      <c r="AC147" s="16">
        <f t="shared" si="57"/>
        <v>0</v>
      </c>
      <c r="AD147" s="16">
        <f t="shared" si="57"/>
        <v>0</v>
      </c>
      <c r="AE147" s="16">
        <f t="shared" si="57"/>
        <v>0</v>
      </c>
      <c r="AF147" s="16">
        <f t="shared" si="57"/>
        <v>0</v>
      </c>
      <c r="AG147" s="16">
        <f t="shared" si="57"/>
        <v>0</v>
      </c>
      <c r="AH147" s="16">
        <f t="shared" si="57"/>
        <v>0</v>
      </c>
      <c r="AI147" s="16">
        <f t="shared" si="57"/>
        <v>0</v>
      </c>
    </row>
    <row r="148" spans="2:35" ht="12.75">
      <c r="B148" s="15" t="s">
        <v>48</v>
      </c>
      <c r="D148" s="61">
        <v>-1000</v>
      </c>
      <c r="F148" s="16">
        <f>F139*F143/1000</f>
        <v>0</v>
      </c>
      <c r="G148" s="62">
        <f aca="true" t="shared" si="58" ref="G148:AI148">F148*(1+G145)</f>
        <v>0</v>
      </c>
      <c r="H148" s="62">
        <f t="shared" si="58"/>
        <v>0</v>
      </c>
      <c r="I148" s="62">
        <f t="shared" si="58"/>
        <v>0</v>
      </c>
      <c r="J148" s="62">
        <f t="shared" si="58"/>
        <v>0</v>
      </c>
      <c r="K148" s="62">
        <f t="shared" si="58"/>
        <v>0</v>
      </c>
      <c r="L148" s="62">
        <f t="shared" si="58"/>
        <v>0</v>
      </c>
      <c r="M148" s="62">
        <f t="shared" si="58"/>
        <v>0</v>
      </c>
      <c r="N148" s="62">
        <f t="shared" si="58"/>
        <v>0</v>
      </c>
      <c r="O148" s="62">
        <f t="shared" si="58"/>
        <v>0</v>
      </c>
      <c r="P148" s="62">
        <f t="shared" si="58"/>
        <v>0</v>
      </c>
      <c r="Q148" s="62">
        <f t="shared" si="58"/>
        <v>0</v>
      </c>
      <c r="R148" s="62">
        <f t="shared" si="58"/>
        <v>0</v>
      </c>
      <c r="S148" s="62">
        <f t="shared" si="58"/>
        <v>0</v>
      </c>
      <c r="T148" s="62">
        <f t="shared" si="58"/>
        <v>0</v>
      </c>
      <c r="U148" s="62">
        <f t="shared" si="58"/>
        <v>0</v>
      </c>
      <c r="V148" s="62">
        <f t="shared" si="58"/>
        <v>0</v>
      </c>
      <c r="W148" s="62">
        <f t="shared" si="58"/>
        <v>0</v>
      </c>
      <c r="X148" s="62">
        <f t="shared" si="58"/>
        <v>0</v>
      </c>
      <c r="Y148" s="62">
        <f t="shared" si="58"/>
        <v>0</v>
      </c>
      <c r="Z148" s="62">
        <f t="shared" si="58"/>
        <v>0</v>
      </c>
      <c r="AA148" s="62">
        <f t="shared" si="58"/>
        <v>0</v>
      </c>
      <c r="AB148" s="62">
        <f t="shared" si="58"/>
        <v>0</v>
      </c>
      <c r="AC148" s="62">
        <f t="shared" si="58"/>
        <v>0</v>
      </c>
      <c r="AD148" s="62">
        <f t="shared" si="58"/>
        <v>0</v>
      </c>
      <c r="AE148" s="62">
        <f t="shared" si="58"/>
        <v>0</v>
      </c>
      <c r="AF148" s="62">
        <f t="shared" si="58"/>
        <v>0</v>
      </c>
      <c r="AG148" s="62">
        <f t="shared" si="58"/>
        <v>0</v>
      </c>
      <c r="AH148" s="62">
        <f t="shared" si="58"/>
        <v>0</v>
      </c>
      <c r="AI148" s="62">
        <f t="shared" si="58"/>
        <v>0</v>
      </c>
    </row>
    <row r="149" spans="2:35" ht="12.75">
      <c r="B149" s="15"/>
      <c r="D149" s="15"/>
      <c r="E149" t="s">
        <v>83</v>
      </c>
      <c r="F149" s="16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2:35" ht="12.75">
      <c r="B150" s="15" t="s">
        <v>49</v>
      </c>
      <c r="D150" s="61">
        <v>-1000</v>
      </c>
      <c r="E150" s="98">
        <f>NPV('10MW PV Solar Master'!$E$36,F150:AI150)*(((1+'10MW PV Solar Master'!$E$36)^'10MW PV Solar Master'!$E$38*'10MW PV Solar Master'!$E$36)/((1+'10MW PV Solar Master'!$E$36)^'10MW PV Solar Master'!$E$38-1))</f>
        <v>0</v>
      </c>
      <c r="F150" s="16">
        <f aca="true" t="shared" si="59" ref="F150:AI150">SUM(F146:F148)</f>
        <v>0</v>
      </c>
      <c r="G150" s="16">
        <f t="shared" si="59"/>
        <v>0</v>
      </c>
      <c r="H150" s="16">
        <f t="shared" si="59"/>
        <v>0</v>
      </c>
      <c r="I150" s="16">
        <f t="shared" si="59"/>
        <v>0</v>
      </c>
      <c r="J150" s="16">
        <f t="shared" si="59"/>
        <v>0</v>
      </c>
      <c r="K150" s="16">
        <f t="shared" si="59"/>
        <v>0</v>
      </c>
      <c r="L150" s="16">
        <f t="shared" si="59"/>
        <v>0</v>
      </c>
      <c r="M150" s="16">
        <f t="shared" si="59"/>
        <v>0</v>
      </c>
      <c r="N150" s="16">
        <f t="shared" si="59"/>
        <v>0</v>
      </c>
      <c r="O150" s="16">
        <f t="shared" si="59"/>
        <v>0</v>
      </c>
      <c r="P150" s="16">
        <f t="shared" si="59"/>
        <v>0</v>
      </c>
      <c r="Q150" s="16">
        <f t="shared" si="59"/>
        <v>0</v>
      </c>
      <c r="R150" s="16">
        <f t="shared" si="59"/>
        <v>0</v>
      </c>
      <c r="S150" s="16">
        <f t="shared" si="59"/>
        <v>0</v>
      </c>
      <c r="T150" s="16">
        <f t="shared" si="59"/>
        <v>0</v>
      </c>
      <c r="U150" s="16">
        <f t="shared" si="59"/>
        <v>0</v>
      </c>
      <c r="V150" s="16">
        <f t="shared" si="59"/>
        <v>0</v>
      </c>
      <c r="W150" s="16">
        <f t="shared" si="59"/>
        <v>0</v>
      </c>
      <c r="X150" s="16">
        <f t="shared" si="59"/>
        <v>0</v>
      </c>
      <c r="Y150" s="16">
        <f t="shared" si="59"/>
        <v>0</v>
      </c>
      <c r="Z150" s="16">
        <f t="shared" si="59"/>
        <v>0</v>
      </c>
      <c r="AA150" s="16">
        <f t="shared" si="59"/>
        <v>0</v>
      </c>
      <c r="AB150" s="16">
        <f t="shared" si="59"/>
        <v>0</v>
      </c>
      <c r="AC150" s="16">
        <f t="shared" si="59"/>
        <v>0</v>
      </c>
      <c r="AD150" s="16">
        <f t="shared" si="59"/>
        <v>0</v>
      </c>
      <c r="AE150" s="16">
        <f t="shared" si="59"/>
        <v>0</v>
      </c>
      <c r="AF150" s="16">
        <f t="shared" si="59"/>
        <v>0</v>
      </c>
      <c r="AG150" s="16">
        <f t="shared" si="59"/>
        <v>0</v>
      </c>
      <c r="AH150" s="16">
        <f t="shared" si="59"/>
        <v>0</v>
      </c>
      <c r="AI150" s="16">
        <f t="shared" si="59"/>
        <v>0</v>
      </c>
    </row>
    <row r="151" spans="2:35" ht="12.75">
      <c r="B151" s="15"/>
      <c r="C151" s="1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1:35" ht="12.75">
      <c r="A152" s="19" t="s">
        <v>51</v>
      </c>
      <c r="B152" s="55"/>
      <c r="C152" s="22">
        <v>-1000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1:35" ht="12.75">
      <c r="A153" s="2"/>
      <c r="C153" s="12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1:35" ht="12.75">
      <c r="A154" s="2"/>
      <c r="B154" s="15" t="s">
        <v>63</v>
      </c>
      <c r="C154" s="12"/>
      <c r="F154" s="66"/>
      <c r="G154" s="205">
        <v>0.009</v>
      </c>
      <c r="H154" s="72">
        <f aca="true" t="shared" si="60" ref="H154:AI154">G154</f>
        <v>0.009</v>
      </c>
      <c r="I154" s="72">
        <f t="shared" si="60"/>
        <v>0.009</v>
      </c>
      <c r="J154" s="72">
        <f t="shared" si="60"/>
        <v>0.009</v>
      </c>
      <c r="K154" s="72">
        <f t="shared" si="60"/>
        <v>0.009</v>
      </c>
      <c r="L154" s="72">
        <f t="shared" si="60"/>
        <v>0.009</v>
      </c>
      <c r="M154" s="72">
        <f t="shared" si="60"/>
        <v>0.009</v>
      </c>
      <c r="N154" s="72">
        <f t="shared" si="60"/>
        <v>0.009</v>
      </c>
      <c r="O154" s="72">
        <f t="shared" si="60"/>
        <v>0.009</v>
      </c>
      <c r="P154" s="72">
        <f t="shared" si="60"/>
        <v>0.009</v>
      </c>
      <c r="Q154" s="72">
        <f t="shared" si="60"/>
        <v>0.009</v>
      </c>
      <c r="R154" s="72">
        <f t="shared" si="60"/>
        <v>0.009</v>
      </c>
      <c r="S154" s="72">
        <f t="shared" si="60"/>
        <v>0.009</v>
      </c>
      <c r="T154" s="72">
        <f t="shared" si="60"/>
        <v>0.009</v>
      </c>
      <c r="U154" s="72">
        <f t="shared" si="60"/>
        <v>0.009</v>
      </c>
      <c r="V154" s="72">
        <f t="shared" si="60"/>
        <v>0.009</v>
      </c>
      <c r="W154" s="72">
        <f t="shared" si="60"/>
        <v>0.009</v>
      </c>
      <c r="X154" s="72">
        <f t="shared" si="60"/>
        <v>0.009</v>
      </c>
      <c r="Y154" s="72">
        <f t="shared" si="60"/>
        <v>0.009</v>
      </c>
      <c r="Z154" s="72">
        <f t="shared" si="60"/>
        <v>0.009</v>
      </c>
      <c r="AA154" s="72">
        <f t="shared" si="60"/>
        <v>0.009</v>
      </c>
      <c r="AB154" s="72">
        <f t="shared" si="60"/>
        <v>0.009</v>
      </c>
      <c r="AC154" s="72">
        <f t="shared" si="60"/>
        <v>0.009</v>
      </c>
      <c r="AD154" s="72">
        <f t="shared" si="60"/>
        <v>0.009</v>
      </c>
      <c r="AE154" s="72">
        <f t="shared" si="60"/>
        <v>0.009</v>
      </c>
      <c r="AF154" s="72">
        <f t="shared" si="60"/>
        <v>0.009</v>
      </c>
      <c r="AG154" s="72">
        <f t="shared" si="60"/>
        <v>0.009</v>
      </c>
      <c r="AH154" s="72">
        <f t="shared" si="60"/>
        <v>0.009</v>
      </c>
      <c r="AI154" s="72">
        <f t="shared" si="60"/>
        <v>0.009</v>
      </c>
    </row>
    <row r="155" spans="1:35" ht="12.75">
      <c r="A155" s="2"/>
      <c r="B155" s="73"/>
      <c r="C155" s="12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 ht="12.75">
      <c r="B156" s="217" t="s">
        <v>258</v>
      </c>
      <c r="C156" s="15"/>
      <c r="F156" s="236"/>
      <c r="G156" s="66">
        <f aca="true" t="shared" si="61" ref="G156:AI156">F156*(1+G$154)</f>
        <v>0</v>
      </c>
      <c r="H156" s="66">
        <f t="shared" si="61"/>
        <v>0</v>
      </c>
      <c r="I156" s="66">
        <f t="shared" si="61"/>
        <v>0</v>
      </c>
      <c r="J156" s="66">
        <f t="shared" si="61"/>
        <v>0</v>
      </c>
      <c r="K156" s="66">
        <f t="shared" si="61"/>
        <v>0</v>
      </c>
      <c r="L156" s="66">
        <f t="shared" si="61"/>
        <v>0</v>
      </c>
      <c r="M156" s="66">
        <f t="shared" si="61"/>
        <v>0</v>
      </c>
      <c r="N156" s="66">
        <f t="shared" si="61"/>
        <v>0</v>
      </c>
      <c r="O156" s="66">
        <f t="shared" si="61"/>
        <v>0</v>
      </c>
      <c r="P156" s="66">
        <f t="shared" si="61"/>
        <v>0</v>
      </c>
      <c r="Q156" s="66">
        <f t="shared" si="61"/>
        <v>0</v>
      </c>
      <c r="R156" s="66">
        <f t="shared" si="61"/>
        <v>0</v>
      </c>
      <c r="S156" s="66">
        <f t="shared" si="61"/>
        <v>0</v>
      </c>
      <c r="T156" s="66">
        <f t="shared" si="61"/>
        <v>0</v>
      </c>
      <c r="U156" s="66">
        <f t="shared" si="61"/>
        <v>0</v>
      </c>
      <c r="V156" s="66">
        <f t="shared" si="61"/>
        <v>0</v>
      </c>
      <c r="W156" s="66">
        <f t="shared" si="61"/>
        <v>0</v>
      </c>
      <c r="X156" s="66">
        <f t="shared" si="61"/>
        <v>0</v>
      </c>
      <c r="Y156" s="66">
        <f t="shared" si="61"/>
        <v>0</v>
      </c>
      <c r="Z156" s="66">
        <f t="shared" si="61"/>
        <v>0</v>
      </c>
      <c r="AA156" s="66">
        <f t="shared" si="61"/>
        <v>0</v>
      </c>
      <c r="AB156" s="66">
        <f t="shared" si="61"/>
        <v>0</v>
      </c>
      <c r="AC156" s="66">
        <f t="shared" si="61"/>
        <v>0</v>
      </c>
      <c r="AD156" s="66">
        <f t="shared" si="61"/>
        <v>0</v>
      </c>
      <c r="AE156" s="66">
        <f t="shared" si="61"/>
        <v>0</v>
      </c>
      <c r="AF156" s="66">
        <f t="shared" si="61"/>
        <v>0</v>
      </c>
      <c r="AG156" s="66">
        <f t="shared" si="61"/>
        <v>0</v>
      </c>
      <c r="AH156" s="66">
        <f t="shared" si="61"/>
        <v>0</v>
      </c>
      <c r="AI156" s="66">
        <f t="shared" si="61"/>
        <v>0</v>
      </c>
    </row>
    <row r="157" spans="2:35" ht="12.75">
      <c r="B157" s="15"/>
      <c r="C157" s="15"/>
      <c r="F157" s="66"/>
      <c r="G157" s="66"/>
      <c r="H157" s="104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</row>
    <row r="158" spans="2:35" ht="12.75">
      <c r="B158" t="s">
        <v>5</v>
      </c>
      <c r="D158" s="193">
        <v>0.00106</v>
      </c>
      <c r="E158" s="15"/>
      <c r="F158" s="5">
        <v>40.015</v>
      </c>
      <c r="G158" s="5">
        <v>40.015</v>
      </c>
      <c r="H158" s="5">
        <v>40.015</v>
      </c>
      <c r="I158" s="5">
        <v>40.015</v>
      </c>
      <c r="J158" s="5">
        <v>40.015</v>
      </c>
      <c r="K158" s="5">
        <v>40.015</v>
      </c>
      <c r="L158" s="5">
        <v>40.015</v>
      </c>
      <c r="M158" s="5">
        <v>40.015</v>
      </c>
      <c r="N158" s="5">
        <v>40.015</v>
      </c>
      <c r="O158" s="5">
        <v>40.015</v>
      </c>
      <c r="P158" s="5">
        <v>40.015</v>
      </c>
      <c r="Q158" s="5">
        <v>40.015</v>
      </c>
      <c r="R158" s="5">
        <v>40.015</v>
      </c>
      <c r="S158" s="5">
        <v>40.015</v>
      </c>
      <c r="T158" s="5">
        <v>40.015</v>
      </c>
      <c r="U158" s="5">
        <v>40.015</v>
      </c>
      <c r="V158" s="5">
        <v>40.015</v>
      </c>
      <c r="W158" s="5">
        <v>40.015</v>
      </c>
      <c r="X158" s="5">
        <v>40.015</v>
      </c>
      <c r="Y158" s="5">
        <v>40.015</v>
      </c>
      <c r="Z158" s="5">
        <v>40.015</v>
      </c>
      <c r="AA158" s="5">
        <v>40.015</v>
      </c>
      <c r="AB158" s="5">
        <v>40.015</v>
      </c>
      <c r="AC158" s="5">
        <v>40.015</v>
      </c>
      <c r="AD158" s="5">
        <v>40.015</v>
      </c>
      <c r="AE158" s="5">
        <v>40.015</v>
      </c>
      <c r="AF158" s="5">
        <v>40.015</v>
      </c>
      <c r="AG158" s="5">
        <v>40.015</v>
      </c>
      <c r="AH158" s="5">
        <v>40.015</v>
      </c>
      <c r="AI158" s="5">
        <v>40.015</v>
      </c>
    </row>
    <row r="159" spans="2:35" ht="12.75">
      <c r="B159" t="s">
        <v>88</v>
      </c>
      <c r="D159" s="206">
        <v>0.0015</v>
      </c>
      <c r="E159" s="16"/>
      <c r="F159" s="5">
        <f>'10MW PV Solar Master'!F142*$D$159</f>
        <v>52.5915</v>
      </c>
      <c r="G159" s="5">
        <f>'10MW PV Solar Master'!G142*$D$159</f>
        <v>50.778</v>
      </c>
      <c r="H159" s="5">
        <f>'10MW PV Solar Master'!H142*$D$159</f>
        <v>48.9645</v>
      </c>
      <c r="I159" s="5">
        <f>'10MW PV Solar Master'!I142*$D$159</f>
        <v>47.151</v>
      </c>
      <c r="J159" s="5">
        <f>'10MW PV Solar Master'!J142*$D$159</f>
        <v>45.3375</v>
      </c>
      <c r="K159" s="5">
        <f>'10MW PV Solar Master'!K142*$D$159</f>
        <v>43.524</v>
      </c>
      <c r="L159" s="5">
        <f>'10MW PV Solar Master'!L142*$D$159</f>
        <v>41.7105</v>
      </c>
      <c r="M159" s="5">
        <f>'10MW PV Solar Master'!M142*$D$159</f>
        <v>39.897</v>
      </c>
      <c r="N159" s="5">
        <f>'10MW PV Solar Master'!N142*$D$159</f>
        <v>38.0835</v>
      </c>
      <c r="O159" s="5">
        <f>'10MW PV Solar Master'!O142*$D$159</f>
        <v>36.27</v>
      </c>
      <c r="P159" s="5">
        <f>'10MW PV Solar Master'!P142*$D$159</f>
        <v>34.4565</v>
      </c>
      <c r="Q159" s="5">
        <f>'10MW PV Solar Master'!Q142*$D$159</f>
        <v>32.643</v>
      </c>
      <c r="R159" s="5">
        <f>'10MW PV Solar Master'!R142*$D$159</f>
        <v>30.8295</v>
      </c>
      <c r="S159" s="5">
        <f>'10MW PV Solar Master'!S142*$D$159</f>
        <v>29.016000000000002</v>
      </c>
      <c r="T159" s="5">
        <f>'10MW PV Solar Master'!T142*$D$159</f>
        <v>27.2025</v>
      </c>
      <c r="U159" s="5">
        <f>'10MW PV Solar Master'!U142*$D$159</f>
        <v>25.389</v>
      </c>
      <c r="V159" s="5">
        <f>'10MW PV Solar Master'!V142*$D$159</f>
        <v>23.5755</v>
      </c>
      <c r="W159" s="5">
        <f>'10MW PV Solar Master'!W142*$D$159</f>
        <v>21.762</v>
      </c>
      <c r="X159" s="5">
        <f>'10MW PV Solar Master'!X142*$D$159</f>
        <v>19.9485</v>
      </c>
      <c r="Y159" s="5">
        <f>'10MW PV Solar Master'!Y142*$D$159</f>
        <v>18.135</v>
      </c>
      <c r="Z159" s="5">
        <f>'10MW PV Solar Master'!Z142*$D$159</f>
        <v>16.3215</v>
      </c>
      <c r="AA159" s="5">
        <f>'10MW PV Solar Master'!AA142*$D$159</f>
        <v>14.508000000000001</v>
      </c>
      <c r="AB159" s="5">
        <f>'10MW PV Solar Master'!AB142*$D$159</f>
        <v>12.6945</v>
      </c>
      <c r="AC159" s="5">
        <f>'10MW PV Solar Master'!AC142*$D$159</f>
        <v>10.881</v>
      </c>
      <c r="AD159" s="5">
        <f>'10MW PV Solar Master'!AD142*$D$159</f>
        <v>9.0675</v>
      </c>
      <c r="AE159" s="5">
        <f>'10MW PV Solar Master'!AE142*$D$159</f>
        <v>7.2540000000000004</v>
      </c>
      <c r="AF159" s="5">
        <f>'10MW PV Solar Master'!AF142*$D$159</f>
        <v>5.4405</v>
      </c>
      <c r="AG159" s="5">
        <f>'10MW PV Solar Master'!AG142*$D$159</f>
        <v>3.6270000000000002</v>
      </c>
      <c r="AH159" s="5">
        <f>'10MW PV Solar Master'!AH142*$D$159</f>
        <v>1.8135000000000001</v>
      </c>
      <c r="AI159" s="5">
        <f>'10MW PV Solar Master'!AI142*$D$159</f>
        <v>0</v>
      </c>
    </row>
    <row r="160" spans="2:35" ht="12.75">
      <c r="B160" s="15"/>
      <c r="C160" s="15"/>
      <c r="E160" t="s">
        <v>83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</row>
    <row r="161" spans="2:35" ht="12.75">
      <c r="B161" s="15" t="s">
        <v>52</v>
      </c>
      <c r="C161" s="15"/>
      <c r="E161" s="98">
        <f>NPV('10MW PV Solar Master'!$E$36,F161:AI161)*(((1+'10MW PV Solar Master'!$E$36)^'10MW PV Solar Master'!$E$38*'10MW PV Solar Master'!$E$36)/((1+'10MW PV Solar Master'!$E$36)^'10MW PV Solar Master'!$E$38-1))</f>
        <v>74.66399018967162</v>
      </c>
      <c r="F161" s="66">
        <f aca="true" t="shared" si="62" ref="F161:AI161">SUM(F156:F159)</f>
        <v>92.60650000000001</v>
      </c>
      <c r="G161" s="66">
        <f t="shared" si="62"/>
        <v>90.793</v>
      </c>
      <c r="H161" s="66">
        <f t="shared" si="62"/>
        <v>88.9795</v>
      </c>
      <c r="I161" s="66">
        <f t="shared" si="62"/>
        <v>87.166</v>
      </c>
      <c r="J161" s="66">
        <f t="shared" si="62"/>
        <v>85.35249999999999</v>
      </c>
      <c r="K161" s="66">
        <f t="shared" si="62"/>
        <v>83.539</v>
      </c>
      <c r="L161" s="66">
        <f t="shared" si="62"/>
        <v>81.72550000000001</v>
      </c>
      <c r="M161" s="66">
        <f t="shared" si="62"/>
        <v>79.912</v>
      </c>
      <c r="N161" s="66">
        <f t="shared" si="62"/>
        <v>78.0985</v>
      </c>
      <c r="O161" s="66">
        <f t="shared" si="62"/>
        <v>76.285</v>
      </c>
      <c r="P161" s="66">
        <f t="shared" si="62"/>
        <v>74.47149999999999</v>
      </c>
      <c r="Q161" s="66">
        <f t="shared" si="62"/>
        <v>72.658</v>
      </c>
      <c r="R161" s="66">
        <f t="shared" si="62"/>
        <v>70.8445</v>
      </c>
      <c r="S161" s="66">
        <f t="shared" si="62"/>
        <v>69.031</v>
      </c>
      <c r="T161" s="66">
        <f t="shared" si="62"/>
        <v>67.2175</v>
      </c>
      <c r="U161" s="66">
        <f t="shared" si="62"/>
        <v>65.404</v>
      </c>
      <c r="V161" s="66">
        <f t="shared" si="62"/>
        <v>63.590500000000006</v>
      </c>
      <c r="W161" s="66">
        <f t="shared" si="62"/>
        <v>61.777</v>
      </c>
      <c r="X161" s="66">
        <f t="shared" si="62"/>
        <v>59.963499999999996</v>
      </c>
      <c r="Y161" s="66">
        <f t="shared" si="62"/>
        <v>58.150000000000006</v>
      </c>
      <c r="Z161" s="66">
        <f t="shared" si="62"/>
        <v>56.3365</v>
      </c>
      <c r="AA161" s="66">
        <f t="shared" si="62"/>
        <v>54.523</v>
      </c>
      <c r="AB161" s="66">
        <f t="shared" si="62"/>
        <v>52.7095</v>
      </c>
      <c r="AC161" s="66">
        <f t="shared" si="62"/>
        <v>50.896</v>
      </c>
      <c r="AD161" s="66">
        <f t="shared" si="62"/>
        <v>49.0825</v>
      </c>
      <c r="AE161" s="66">
        <f t="shared" si="62"/>
        <v>47.269</v>
      </c>
      <c r="AF161" s="66">
        <f t="shared" si="62"/>
        <v>45.4555</v>
      </c>
      <c r="AG161" s="66">
        <f t="shared" si="62"/>
        <v>43.642</v>
      </c>
      <c r="AH161" s="66">
        <f t="shared" si="62"/>
        <v>41.8285</v>
      </c>
      <c r="AI161" s="66">
        <f t="shared" si="62"/>
        <v>40.015</v>
      </c>
    </row>
    <row r="162" spans="6:7" ht="12.75">
      <c r="F162" s="67"/>
      <c r="G162" s="67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99"/>
    </row>
    <row r="182" ht="12.75">
      <c r="I182" s="99"/>
    </row>
    <row r="183" ht="12.75">
      <c r="I183" s="99"/>
    </row>
    <row r="184" ht="12.75">
      <c r="I184" s="99"/>
    </row>
    <row r="185" ht="12.75">
      <c r="I185" s="99"/>
    </row>
    <row r="186" ht="12.75">
      <c r="I186" s="99"/>
    </row>
    <row r="187" ht="12.75">
      <c r="I187" s="99"/>
    </row>
    <row r="188" ht="12.75">
      <c r="I188" s="99"/>
    </row>
    <row r="189" ht="12.75">
      <c r="I189" s="99"/>
    </row>
    <row r="190" ht="12.75">
      <c r="I190" s="99"/>
    </row>
    <row r="191" ht="12.75">
      <c r="I191" s="99"/>
    </row>
  </sheetData>
  <sheetProtection/>
  <printOptions horizontalCentered="1"/>
  <pageMargins left="1" right="1" top="1" bottom="1" header="0.5" footer="0.5"/>
  <pageSetup fitToHeight="2" fitToWidth="1" horizontalDpi="300" verticalDpi="300" orientation="landscape" paperSize="3" scale="67" r:id="rId1"/>
  <headerFooter alignWithMargins="0">
    <oddFooter>&amp;L&amp;"Arial,Bold"HDR Confidential
&amp;D
&amp;RAttachment #5 to SC-2 Question No. 11
Voyles
Page &amp;P</oddFooter>
  </headerFooter>
  <rowBreaks count="1" manualBreakCount="1">
    <brk id="7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IK243"/>
  <sheetViews>
    <sheetView zoomScale="70" zoomScaleNormal="70" zoomScaleSheetLayoutView="55" workbookViewId="0" topLeftCell="A1">
      <selection activeCell="C3" sqref="C3"/>
    </sheetView>
  </sheetViews>
  <sheetFormatPr defaultColWidth="9.140625" defaultRowHeight="12.75"/>
  <cols>
    <col min="1" max="1" width="9.7109375" style="0" customWidth="1"/>
    <col min="2" max="2" width="19.28125" style="0" customWidth="1"/>
    <col min="3" max="3" width="12.7109375" style="0" customWidth="1"/>
    <col min="4" max="4" width="9.7109375" style="0" customWidth="1"/>
    <col min="5" max="5" width="12.7109375" style="0" customWidth="1"/>
    <col min="6" max="6" width="13.7109375" style="0" bestFit="1" customWidth="1"/>
    <col min="7" max="25" width="11.28125" style="0" customWidth="1"/>
    <col min="26" max="26" width="10.421875" style="0" customWidth="1"/>
    <col min="27" max="27" width="10.7109375" style="0" customWidth="1"/>
    <col min="28" max="35" width="10.8515625" style="0" customWidth="1"/>
  </cols>
  <sheetData>
    <row r="1" spans="1:35" ht="13.5">
      <c r="A1" s="23" t="s">
        <v>243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>
      <c r="A2" s="26" t="e">
        <f>#REF!</f>
        <v>#REF!</v>
      </c>
      <c r="B2" s="27"/>
      <c r="C2" s="27"/>
      <c r="D2" s="2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>
      <c r="A3" s="26" t="s">
        <v>19</v>
      </c>
      <c r="B3" s="27">
        <v>140423</v>
      </c>
      <c r="C3" s="49" t="s">
        <v>272</v>
      </c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>
      <c r="A4" s="26" t="s">
        <v>0</v>
      </c>
      <c r="B4" s="101" t="e">
        <f>#REF!</f>
        <v>#REF!</v>
      </c>
      <c r="C4" s="27"/>
      <c r="D4" s="2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4.25" thickBot="1">
      <c r="A5" s="30" t="s">
        <v>1</v>
      </c>
      <c r="B5" s="31"/>
      <c r="C5" s="31" t="s">
        <v>245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18" t="s">
        <v>208</v>
      </c>
      <c r="B8" s="18"/>
      <c r="C8" s="230"/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105"/>
      <c r="B9" s="106"/>
      <c r="C9" s="106"/>
      <c r="D9" s="106"/>
      <c r="E9" s="106"/>
      <c r="F9" s="106"/>
      <c r="G9" s="107"/>
      <c r="H9" s="14"/>
      <c r="I9" s="105" t="s">
        <v>89</v>
      </c>
      <c r="J9" s="106"/>
      <c r="K9" s="106"/>
      <c r="L9" s="108">
        <v>-1000</v>
      </c>
      <c r="M9" s="107"/>
      <c r="N9" s="14"/>
      <c r="O9" s="105" t="s">
        <v>90</v>
      </c>
      <c r="P9" s="106"/>
      <c r="Q9" s="106"/>
      <c r="R9" s="106"/>
      <c r="S9" s="107"/>
      <c r="T9" s="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109" t="s">
        <v>91</v>
      </c>
      <c r="B10" s="2"/>
      <c r="C10" s="110" t="s">
        <v>92</v>
      </c>
      <c r="D10" s="2"/>
      <c r="E10" s="111" t="e">
        <f>'Option 8 Dispatch'!F34</f>
        <v>#REF!</v>
      </c>
      <c r="F10" s="2" t="s">
        <v>2</v>
      </c>
      <c r="G10" s="112"/>
      <c r="H10" s="14"/>
      <c r="I10" s="109"/>
      <c r="J10" s="2"/>
      <c r="K10" s="2"/>
      <c r="L10" s="2"/>
      <c r="M10" s="112"/>
      <c r="N10" s="14"/>
      <c r="O10" s="109"/>
      <c r="P10" s="2"/>
      <c r="Q10" s="2"/>
      <c r="R10" s="2"/>
      <c r="S10" s="112"/>
      <c r="T10" s="1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109" t="s">
        <v>93</v>
      </c>
      <c r="B11" s="2"/>
      <c r="C11" s="2"/>
      <c r="D11" s="2"/>
      <c r="E11" s="3" t="e">
        <f>'Option 8 Dispatch'!O43</f>
        <v>#REF!</v>
      </c>
      <c r="F11" s="2" t="s">
        <v>2</v>
      </c>
      <c r="G11" s="112"/>
      <c r="H11" s="14"/>
      <c r="I11" s="109" t="s">
        <v>94</v>
      </c>
      <c r="J11" s="2"/>
      <c r="K11" s="2"/>
      <c r="L11" s="2"/>
      <c r="M11" s="112"/>
      <c r="N11" s="14"/>
      <c r="O11" s="95" t="s">
        <v>95</v>
      </c>
      <c r="P11" s="2"/>
      <c r="Q11" s="2"/>
      <c r="R11" s="38" t="s">
        <v>96</v>
      </c>
      <c r="S11" s="113" t="e">
        <f>E165</f>
        <v>#REF!</v>
      </c>
      <c r="T11" s="14"/>
      <c r="U11" s="44"/>
      <c r="V11" s="44"/>
      <c r="W11" s="44"/>
      <c r="X11" s="11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109"/>
      <c r="B12" s="2"/>
      <c r="C12" s="2"/>
      <c r="D12" s="2"/>
      <c r="E12" s="3"/>
      <c r="F12" s="15"/>
      <c r="G12" s="112"/>
      <c r="H12" s="14"/>
      <c r="I12" s="109"/>
      <c r="J12" s="2" t="s">
        <v>97</v>
      </c>
      <c r="K12" s="2"/>
      <c r="L12" s="2"/>
      <c r="M12" s="208"/>
      <c r="N12" s="14"/>
      <c r="O12" s="109"/>
      <c r="P12" s="2" t="s">
        <v>98</v>
      </c>
      <c r="Q12" s="2"/>
      <c r="R12" s="116" t="e">
        <f>+M34*S12</f>
        <v>#REF!</v>
      </c>
      <c r="S12" s="117" t="e">
        <f>#REF!</f>
        <v>#REF!</v>
      </c>
      <c r="T12" s="14"/>
      <c r="U12" s="44"/>
      <c r="V12" s="44"/>
      <c r="W12" s="44"/>
      <c r="X12" s="11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109" t="s">
        <v>99</v>
      </c>
      <c r="B13" s="2"/>
      <c r="C13" s="2"/>
      <c r="D13" s="2"/>
      <c r="E13" s="3" t="e">
        <f>'Option 8 Dispatch'!F35</f>
        <v>#REF!</v>
      </c>
      <c r="F13" s="2" t="s">
        <v>3</v>
      </c>
      <c r="G13" s="112"/>
      <c r="H13" s="14"/>
      <c r="I13" s="223"/>
      <c r="J13" s="15"/>
      <c r="K13" s="15"/>
      <c r="L13" s="15"/>
      <c r="M13" s="184"/>
      <c r="N13" s="14"/>
      <c r="O13" s="109"/>
      <c r="P13" s="2" t="s">
        <v>101</v>
      </c>
      <c r="Q13" s="2"/>
      <c r="R13" s="2"/>
      <c r="S13" s="211" t="e">
        <f>#REF!</f>
        <v>#REF!</v>
      </c>
      <c r="T13" s="14"/>
      <c r="U13" s="44"/>
      <c r="V13" s="44"/>
      <c r="W13" s="44"/>
      <c r="X13" s="11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 thickBot="1">
      <c r="A14" s="222" t="s">
        <v>102</v>
      </c>
      <c r="B14" s="125"/>
      <c r="C14" s="125"/>
      <c r="D14" s="125"/>
      <c r="E14" s="137" t="e">
        <f>'Option 8 Dispatch'!E45</f>
        <v>#REF!</v>
      </c>
      <c r="F14" s="125" t="s">
        <v>3</v>
      </c>
      <c r="G14" s="127"/>
      <c r="H14" s="14"/>
      <c r="I14" s="118"/>
      <c r="J14" s="15"/>
      <c r="K14" s="15"/>
      <c r="L14" s="15"/>
      <c r="M14" s="224"/>
      <c r="N14" s="14"/>
      <c r="O14" s="109"/>
      <c r="P14" s="2" t="s">
        <v>103</v>
      </c>
      <c r="Q14" s="225" t="s">
        <v>104</v>
      </c>
      <c r="R14" s="2"/>
      <c r="S14" s="39">
        <v>80</v>
      </c>
      <c r="T14" s="14"/>
      <c r="U14" s="44"/>
      <c r="V14" s="44"/>
      <c r="W14" s="44"/>
      <c r="X14" s="11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14"/>
      <c r="B15" s="14"/>
      <c r="C15" s="14"/>
      <c r="D15" s="14"/>
      <c r="E15" s="14"/>
      <c r="F15" s="14"/>
      <c r="G15" s="14"/>
      <c r="H15" s="14"/>
      <c r="I15" s="118"/>
      <c r="J15" s="15"/>
      <c r="K15" s="15"/>
      <c r="L15" s="15"/>
      <c r="M15" s="184"/>
      <c r="N15" s="14"/>
      <c r="O15" s="109"/>
      <c r="P15" s="2" t="s">
        <v>105</v>
      </c>
      <c r="Q15" s="2"/>
      <c r="R15" s="2"/>
      <c r="S15" s="115" t="e">
        <f>+(((1+S13/4)^S14)*(S13/4)/((1+S13/4)^S14-1)*(M34*S12))</f>
        <v>#REF!</v>
      </c>
      <c r="T15" s="14"/>
      <c r="U15" s="44"/>
      <c r="V15" s="44"/>
      <c r="W15" s="44"/>
      <c r="X15" s="12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14"/>
      <c r="B16" s="14"/>
      <c r="C16" s="14"/>
      <c r="D16" s="14"/>
      <c r="E16" s="14"/>
      <c r="F16" s="14"/>
      <c r="G16" s="14"/>
      <c r="H16" s="14"/>
      <c r="I16" s="118"/>
      <c r="J16" s="15"/>
      <c r="K16" s="15"/>
      <c r="L16" s="51"/>
      <c r="M16" s="184"/>
      <c r="N16" s="14"/>
      <c r="O16" s="95" t="s">
        <v>107</v>
      </c>
      <c r="P16" s="2"/>
      <c r="Q16" s="2"/>
      <c r="R16" s="2"/>
      <c r="S16" s="112"/>
      <c r="T16" s="14"/>
      <c r="U16" s="44"/>
      <c r="V16" s="44"/>
      <c r="W16" s="44"/>
      <c r="X16" s="11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2.75">
      <c r="A17" s="14"/>
      <c r="B17" s="14"/>
      <c r="C17" s="14"/>
      <c r="D17" s="14"/>
      <c r="E17" s="14"/>
      <c r="F17" s="14"/>
      <c r="G17" s="14"/>
      <c r="H17" s="14"/>
      <c r="I17" s="109" t="s">
        <v>108</v>
      </c>
      <c r="J17" s="2"/>
      <c r="K17" s="2"/>
      <c r="L17" s="2"/>
      <c r="M17" s="112"/>
      <c r="N17" s="14"/>
      <c r="O17" s="109"/>
      <c r="P17" s="2" t="s">
        <v>98</v>
      </c>
      <c r="Q17" s="2"/>
      <c r="R17" s="122" t="e">
        <f>+M34*S17</f>
        <v>#REF!</v>
      </c>
      <c r="S17" s="117" t="e">
        <f>1-S12</f>
        <v>#REF!</v>
      </c>
      <c r="T17" s="14"/>
      <c r="U17" s="44"/>
      <c r="V17" s="44"/>
      <c r="W17" s="44"/>
      <c r="X17" s="11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109"/>
      <c r="J18" s="226" t="s">
        <v>241</v>
      </c>
      <c r="K18" s="2"/>
      <c r="L18" s="2"/>
      <c r="M18" s="115"/>
      <c r="N18" s="14"/>
      <c r="O18" s="109"/>
      <c r="P18" s="2" t="s">
        <v>109</v>
      </c>
      <c r="Q18" s="2"/>
      <c r="R18" s="2" t="s">
        <v>110</v>
      </c>
      <c r="S18" s="123">
        <v>0.0973</v>
      </c>
      <c r="T18" s="14"/>
      <c r="U18" s="44"/>
      <c r="V18" s="44"/>
      <c r="W18" s="44"/>
      <c r="X18" s="11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3.5" thickBot="1">
      <c r="A19" s="14"/>
      <c r="B19" s="14"/>
      <c r="C19" s="14"/>
      <c r="D19" s="14"/>
      <c r="E19" s="14"/>
      <c r="F19" s="14"/>
      <c r="G19" s="14"/>
      <c r="H19" s="14"/>
      <c r="I19" s="109"/>
      <c r="J19" s="226" t="s">
        <v>100</v>
      </c>
      <c r="K19" s="2"/>
      <c r="L19" s="2"/>
      <c r="M19" s="115"/>
      <c r="N19" s="14"/>
      <c r="O19" s="124"/>
      <c r="P19" s="125" t="s">
        <v>111</v>
      </c>
      <c r="Q19" s="125"/>
      <c r="R19" s="125"/>
      <c r="S19" s="126" t="e">
        <f>R17*(S18)</f>
        <v>#REF!</v>
      </c>
      <c r="T19" s="243" t="s">
        <v>263</v>
      </c>
      <c r="U19" s="44"/>
      <c r="V19" s="44"/>
      <c r="W19" s="44"/>
      <c r="X19" s="11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14"/>
      <c r="B20" s="14"/>
      <c r="C20" s="14"/>
      <c r="D20" s="14"/>
      <c r="E20" s="14"/>
      <c r="F20" s="14"/>
      <c r="G20" s="14"/>
      <c r="H20" s="14"/>
      <c r="I20" s="109"/>
      <c r="J20" s="2"/>
      <c r="K20" s="2"/>
      <c r="L20" s="2"/>
      <c r="M20" s="112"/>
      <c r="N20" s="14"/>
      <c r="O20" s="44"/>
      <c r="P20" s="44"/>
      <c r="Q20" s="44"/>
      <c r="R20" s="128" t="s">
        <v>113</v>
      </c>
      <c r="S20" s="129" t="e">
        <f>E163</f>
        <v>#VALUE!</v>
      </c>
      <c r="T20" s="14"/>
      <c r="U20" s="44"/>
      <c r="V20" s="44"/>
      <c r="W20" s="44"/>
      <c r="X20" s="11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3.5" thickBot="1">
      <c r="A21" s="14"/>
      <c r="B21" s="14"/>
      <c r="C21" s="14"/>
      <c r="D21" s="14"/>
      <c r="E21" s="14"/>
      <c r="F21" s="14"/>
      <c r="G21" s="14"/>
      <c r="H21" s="14"/>
      <c r="I21" s="109"/>
      <c r="J21" s="2"/>
      <c r="K21" s="2"/>
      <c r="L21" s="2"/>
      <c r="M21" s="112"/>
      <c r="N21" s="14"/>
      <c r="O21" s="44"/>
      <c r="P21" s="44"/>
      <c r="Q21" s="44"/>
      <c r="R21" s="130" t="s">
        <v>82</v>
      </c>
      <c r="S21" s="131" t="e">
        <f>E162</f>
        <v>#REF!</v>
      </c>
      <c r="T21" s="14"/>
      <c r="U21" s="44"/>
      <c r="V21" s="44"/>
      <c r="W21" s="44"/>
      <c r="X21" s="11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3.5" hidden="1" thickBot="1">
      <c r="A22" s="14"/>
      <c r="B22" s="14"/>
      <c r="C22" s="14"/>
      <c r="D22" s="14"/>
      <c r="E22" s="14"/>
      <c r="F22" s="14"/>
      <c r="G22" s="14"/>
      <c r="H22" s="14"/>
      <c r="I22" s="109"/>
      <c r="J22" s="2" t="s">
        <v>209</v>
      </c>
      <c r="K22" s="2"/>
      <c r="L22" s="2"/>
      <c r="M22" s="115">
        <f>M12*0.00575</f>
        <v>0</v>
      </c>
      <c r="N22" s="14"/>
      <c r="O22" s="44"/>
      <c r="P22" s="44"/>
      <c r="Q22" s="44"/>
      <c r="R22" s="44"/>
      <c r="S22" s="44"/>
      <c r="T22" s="14"/>
      <c r="U22" s="44"/>
      <c r="V22" s="44"/>
      <c r="W22" s="44"/>
      <c r="X22" s="11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3.5" hidden="1" thickBot="1">
      <c r="A23" s="14"/>
      <c r="B23" s="14"/>
      <c r="C23" s="14"/>
      <c r="D23" s="14"/>
      <c r="E23" s="14"/>
      <c r="F23" s="14"/>
      <c r="G23" s="14"/>
      <c r="H23" s="14"/>
      <c r="I23" s="109"/>
      <c r="J23" s="2" t="s">
        <v>210</v>
      </c>
      <c r="K23" s="2"/>
      <c r="L23" s="2"/>
      <c r="M23" s="115">
        <f>M12*0.0039</f>
        <v>0</v>
      </c>
      <c r="N23" s="14"/>
      <c r="O23" s="44"/>
      <c r="P23" s="44"/>
      <c r="Q23" s="44"/>
      <c r="R23" s="44"/>
      <c r="S23" s="44"/>
      <c r="T23" s="1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3.5" hidden="1" thickBot="1">
      <c r="A24" s="14"/>
      <c r="B24" s="14"/>
      <c r="C24" s="14"/>
      <c r="D24" s="14"/>
      <c r="E24" s="14"/>
      <c r="F24" s="14"/>
      <c r="G24" s="14"/>
      <c r="H24" s="14"/>
      <c r="I24" s="109"/>
      <c r="J24" s="2" t="s">
        <v>112</v>
      </c>
      <c r="K24" s="2"/>
      <c r="L24" s="39">
        <v>0.015</v>
      </c>
      <c r="M24" s="115" t="e">
        <f>+IF(S12=0,0,L24*M12)</f>
        <v>#REF!</v>
      </c>
      <c r="N24" s="14"/>
      <c r="O24" s="44"/>
      <c r="P24" s="44"/>
      <c r="Q24" s="44"/>
      <c r="R24" s="44"/>
      <c r="S24" s="44"/>
      <c r="T24" s="14"/>
      <c r="U24" s="44"/>
      <c r="V24" s="44"/>
      <c r="W24" s="44"/>
      <c r="X24" s="11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3.5" hidden="1" thickBot="1">
      <c r="A25" s="14"/>
      <c r="B25" s="14"/>
      <c r="C25" s="14"/>
      <c r="D25" s="14"/>
      <c r="E25" s="14"/>
      <c r="F25" s="14"/>
      <c r="G25" s="14"/>
      <c r="H25" s="14"/>
      <c r="I25" s="109"/>
      <c r="J25" s="2" t="s">
        <v>114</v>
      </c>
      <c r="K25" s="2"/>
      <c r="L25" s="209" t="e">
        <f>IF(#REF!="Y",#REF!/12/2*S13,0)</f>
        <v>#REF!</v>
      </c>
      <c r="M25" s="115" t="e">
        <f>L25*M12</f>
        <v>#REF!</v>
      </c>
      <c r="N25" s="14"/>
      <c r="O25" s="44"/>
      <c r="P25" s="44"/>
      <c r="Q25" s="44"/>
      <c r="R25" s="44"/>
      <c r="S25" s="44"/>
      <c r="T25" s="14"/>
      <c r="U25" s="44"/>
      <c r="V25" s="44"/>
      <c r="W25" s="44"/>
      <c r="X25" s="11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3.5" hidden="1" thickBot="1">
      <c r="A26" s="44"/>
      <c r="B26" s="44"/>
      <c r="C26" s="44"/>
      <c r="D26" s="44"/>
      <c r="E26" s="44"/>
      <c r="F26" s="44"/>
      <c r="G26" s="44"/>
      <c r="H26" s="14"/>
      <c r="I26" s="109"/>
      <c r="J26" s="2" t="s">
        <v>211</v>
      </c>
      <c r="K26" s="2"/>
      <c r="L26" s="2"/>
      <c r="M26" s="115">
        <f>M12*0.0094</f>
        <v>0</v>
      </c>
      <c r="N26" s="14"/>
      <c r="O26" s="44"/>
      <c r="P26" s="44"/>
      <c r="Q26" s="44"/>
      <c r="R26" s="44"/>
      <c r="S26" s="44"/>
      <c r="T26" s="14"/>
      <c r="U26" s="44"/>
      <c r="V26" s="44"/>
      <c r="W26" s="44"/>
      <c r="X26" s="11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3.5" hidden="1" thickBot="1">
      <c r="A27" s="44"/>
      <c r="B27" s="44"/>
      <c r="C27" s="44"/>
      <c r="D27" s="44"/>
      <c r="E27" s="44"/>
      <c r="F27" s="44"/>
      <c r="G27" s="44"/>
      <c r="H27" s="14"/>
      <c r="I27" s="109"/>
      <c r="J27" s="15" t="s">
        <v>100</v>
      </c>
      <c r="K27" s="2"/>
      <c r="L27" s="39">
        <v>0.1</v>
      </c>
      <c r="M27" s="115">
        <f>M12*L27</f>
        <v>0</v>
      </c>
      <c r="N27" s="14"/>
      <c r="O27" s="44"/>
      <c r="P27" s="44"/>
      <c r="Q27" s="44"/>
      <c r="R27" s="44"/>
      <c r="S27" s="44"/>
      <c r="T27" s="14"/>
      <c r="U27" s="44"/>
      <c r="V27" s="44"/>
      <c r="W27" s="44"/>
      <c r="X27" s="11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3.5" hidden="1" thickBot="1">
      <c r="A28" s="44"/>
      <c r="B28" s="44"/>
      <c r="C28" s="44"/>
      <c r="D28" s="44"/>
      <c r="E28" s="120"/>
      <c r="F28" s="44"/>
      <c r="G28" s="44"/>
      <c r="H28" s="14"/>
      <c r="I28" s="109"/>
      <c r="J28" s="2" t="s">
        <v>212</v>
      </c>
      <c r="K28" s="2"/>
      <c r="L28" s="2"/>
      <c r="M28" s="115">
        <f>M12*0.0044</f>
        <v>0</v>
      </c>
      <c r="N28" s="14"/>
      <c r="O28" s="44"/>
      <c r="P28" s="44"/>
      <c r="Q28" s="44"/>
      <c r="R28" s="44"/>
      <c r="S28" s="120"/>
      <c r="T28" s="1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hidden="1" thickBot="1">
      <c r="A29" s="44"/>
      <c r="B29" s="44"/>
      <c r="C29" s="44"/>
      <c r="D29" s="44"/>
      <c r="E29" s="120"/>
      <c r="F29" s="44"/>
      <c r="G29" s="44"/>
      <c r="H29" s="14"/>
      <c r="I29" s="109"/>
      <c r="J29" s="2" t="s">
        <v>115</v>
      </c>
      <c r="K29" s="2"/>
      <c r="L29" s="39" t="s">
        <v>116</v>
      </c>
      <c r="M29" s="115">
        <f>M12*0.0079</f>
        <v>0</v>
      </c>
      <c r="N29" s="14"/>
      <c r="O29" s="44"/>
      <c r="P29" s="44"/>
      <c r="Q29" s="44"/>
      <c r="R29" s="44"/>
      <c r="S29" s="120"/>
      <c r="T29" s="1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hidden="1" thickBot="1">
      <c r="A30" s="44"/>
      <c r="B30" s="44"/>
      <c r="C30" s="44"/>
      <c r="D30" s="44"/>
      <c r="E30" s="120"/>
      <c r="F30" s="44"/>
      <c r="G30" s="44"/>
      <c r="H30" s="14"/>
      <c r="I30" s="109"/>
      <c r="J30" s="2" t="s">
        <v>213</v>
      </c>
      <c r="K30" s="2"/>
      <c r="L30" s="2"/>
      <c r="M30" s="115">
        <f>M12*1.03^(2014-32/12-2007)-M12</f>
        <v>0</v>
      </c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11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132"/>
      <c r="B31" s="133"/>
      <c r="C31" s="133"/>
      <c r="D31" s="133"/>
      <c r="E31" s="134"/>
      <c r="F31" s="133"/>
      <c r="G31" s="135"/>
      <c r="H31" s="14"/>
      <c r="I31" s="109"/>
      <c r="J31" s="2"/>
      <c r="K31" s="2"/>
      <c r="L31" s="2"/>
      <c r="M31" s="115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11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09"/>
      <c r="B32" s="39" t="s">
        <v>117</v>
      </c>
      <c r="C32" s="2" t="s">
        <v>118</v>
      </c>
      <c r="D32" s="2"/>
      <c r="E32" s="212" t="e">
        <f>#REF!</f>
        <v>#REF!</v>
      </c>
      <c r="F32" s="15" t="s">
        <v>205</v>
      </c>
      <c r="G32" s="112"/>
      <c r="H32" s="14"/>
      <c r="I32" s="109"/>
      <c r="J32" s="2"/>
      <c r="K32" s="2"/>
      <c r="L32" s="2"/>
      <c r="M32" s="112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109"/>
      <c r="B33" s="2"/>
      <c r="C33" s="2"/>
      <c r="D33" s="2"/>
      <c r="E33" s="136"/>
      <c r="F33" s="2"/>
      <c r="G33" s="112"/>
      <c r="H33" s="14"/>
      <c r="I33" s="109"/>
      <c r="J33" s="2" t="s">
        <v>106</v>
      </c>
      <c r="K33" s="2"/>
      <c r="L33" s="121" t="e">
        <f>M33/M34</f>
        <v>#DIV/0!</v>
      </c>
      <c r="M33" s="115">
        <f>SUM(M18:M19)</f>
        <v>0</v>
      </c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09"/>
      <c r="B34" s="39" t="s">
        <v>119</v>
      </c>
      <c r="C34" s="2"/>
      <c r="D34" s="2"/>
      <c r="E34" s="212" t="e">
        <f>#REF!</f>
        <v>#REF!</v>
      </c>
      <c r="F34" s="2" t="s">
        <v>195</v>
      </c>
      <c r="G34" s="112"/>
      <c r="H34" s="14"/>
      <c r="I34" s="124" t="s">
        <v>120</v>
      </c>
      <c r="J34" s="125"/>
      <c r="K34" s="125"/>
      <c r="L34" s="125"/>
      <c r="M34" s="126">
        <f>M12+M33</f>
        <v>0</v>
      </c>
      <c r="N34" s="14"/>
      <c r="O34" s="14"/>
      <c r="P34" s="14"/>
      <c r="Q34" s="14"/>
      <c r="R34" s="14"/>
      <c r="S34" s="14"/>
      <c r="T34" s="14"/>
      <c r="U34" s="44"/>
      <c r="V34" s="44"/>
      <c r="W34" s="44"/>
      <c r="X34" s="11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09"/>
      <c r="B35" s="2"/>
      <c r="C35" s="2"/>
      <c r="D35" s="2"/>
      <c r="E35" s="2"/>
      <c r="F35" s="2"/>
      <c r="G35" s="1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thickBot="1">
      <c r="A36" s="109"/>
      <c r="B36" s="39" t="s">
        <v>121</v>
      </c>
      <c r="C36" s="2"/>
      <c r="D36" s="2"/>
      <c r="E36" s="213" t="e">
        <f>#REF!</f>
        <v>#REF!</v>
      </c>
      <c r="F36" s="2"/>
      <c r="G36" s="112"/>
      <c r="H36" s="14"/>
      <c r="I36" s="138" t="s">
        <v>199</v>
      </c>
      <c r="J36" s="139"/>
      <c r="K36" s="139"/>
      <c r="L36" s="139"/>
      <c r="M36" s="140" t="e">
        <f>M34/E11*1000</f>
        <v>#REF!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3.5" thickBot="1">
      <c r="A37" s="124"/>
      <c r="B37" s="125"/>
      <c r="C37" s="125"/>
      <c r="D37" s="125"/>
      <c r="E37" s="137"/>
      <c r="F37" s="125"/>
      <c r="G37" s="12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3.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3.5" thickBot="1">
      <c r="A40" s="138" t="s">
        <v>122</v>
      </c>
      <c r="B40" s="139"/>
      <c r="C40" s="14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10" t="s">
        <v>4</v>
      </c>
      <c r="B42" s="10"/>
      <c r="C42" s="10"/>
      <c r="D42" s="10"/>
      <c r="E42" s="10">
        <v>2016</v>
      </c>
      <c r="F42" s="10">
        <v>2017</v>
      </c>
      <c r="G42" s="10">
        <f aca="true" t="shared" si="0" ref="G42:AI42">F42+1</f>
        <v>2018</v>
      </c>
      <c r="H42" s="10">
        <f t="shared" si="0"/>
        <v>2019</v>
      </c>
      <c r="I42" s="10">
        <f t="shared" si="0"/>
        <v>2020</v>
      </c>
      <c r="J42" s="10">
        <f t="shared" si="0"/>
        <v>2021</v>
      </c>
      <c r="K42" s="10">
        <f t="shared" si="0"/>
        <v>2022</v>
      </c>
      <c r="L42" s="10">
        <f t="shared" si="0"/>
        <v>2023</v>
      </c>
      <c r="M42" s="10">
        <f t="shared" si="0"/>
        <v>2024</v>
      </c>
      <c r="N42" s="10">
        <f t="shared" si="0"/>
        <v>2025</v>
      </c>
      <c r="O42" s="10">
        <f t="shared" si="0"/>
        <v>2026</v>
      </c>
      <c r="P42" s="10">
        <f t="shared" si="0"/>
        <v>2027</v>
      </c>
      <c r="Q42" s="10">
        <f t="shared" si="0"/>
        <v>2028</v>
      </c>
      <c r="R42" s="10">
        <f t="shared" si="0"/>
        <v>2029</v>
      </c>
      <c r="S42" s="10">
        <f t="shared" si="0"/>
        <v>2030</v>
      </c>
      <c r="T42" s="10">
        <f t="shared" si="0"/>
        <v>2031</v>
      </c>
      <c r="U42" s="10">
        <f t="shared" si="0"/>
        <v>2032</v>
      </c>
      <c r="V42" s="10">
        <f t="shared" si="0"/>
        <v>2033</v>
      </c>
      <c r="W42" s="10">
        <f t="shared" si="0"/>
        <v>2034</v>
      </c>
      <c r="X42" s="10">
        <f t="shared" si="0"/>
        <v>2035</v>
      </c>
      <c r="Y42" s="10">
        <f t="shared" si="0"/>
        <v>2036</v>
      </c>
      <c r="Z42" s="10">
        <f t="shared" si="0"/>
        <v>2037</v>
      </c>
      <c r="AA42" s="10">
        <f t="shared" si="0"/>
        <v>2038</v>
      </c>
      <c r="AB42" s="10">
        <f t="shared" si="0"/>
        <v>2039</v>
      </c>
      <c r="AC42" s="10">
        <f t="shared" si="0"/>
        <v>2040</v>
      </c>
      <c r="AD42" s="10">
        <f t="shared" si="0"/>
        <v>2041</v>
      </c>
      <c r="AE42" s="10">
        <f t="shared" si="0"/>
        <v>2042</v>
      </c>
      <c r="AF42" s="10">
        <f t="shared" si="0"/>
        <v>2043</v>
      </c>
      <c r="AG42" s="10">
        <f t="shared" si="0"/>
        <v>2044</v>
      </c>
      <c r="AH42" s="10">
        <f t="shared" si="0"/>
        <v>2045</v>
      </c>
      <c r="AI42" s="10">
        <f t="shared" si="0"/>
        <v>2046</v>
      </c>
    </row>
    <row r="43" spans="1:35" ht="13.5" thickBot="1">
      <c r="A43" s="11"/>
      <c r="B43" s="11"/>
      <c r="C43" s="11"/>
      <c r="D43" s="11"/>
      <c r="E43" s="11">
        <v>0</v>
      </c>
      <c r="F43" s="11">
        <v>1</v>
      </c>
      <c r="G43" s="11">
        <v>2</v>
      </c>
      <c r="H43" s="11">
        <v>3</v>
      </c>
      <c r="I43" s="11">
        <v>4</v>
      </c>
      <c r="J43" s="11">
        <v>5</v>
      </c>
      <c r="K43" s="11">
        <v>6</v>
      </c>
      <c r="L43" s="11">
        <v>7</v>
      </c>
      <c r="M43" s="11">
        <v>8</v>
      </c>
      <c r="N43" s="11">
        <v>9</v>
      </c>
      <c r="O43" s="11">
        <v>10</v>
      </c>
      <c r="P43" s="11">
        <v>11</v>
      </c>
      <c r="Q43" s="11">
        <v>12</v>
      </c>
      <c r="R43" s="11">
        <v>13</v>
      </c>
      <c r="S43" s="11">
        <v>14</v>
      </c>
      <c r="T43" s="11">
        <v>15</v>
      </c>
      <c r="U43" s="11">
        <v>16</v>
      </c>
      <c r="V43" s="11">
        <v>17</v>
      </c>
      <c r="W43" s="11">
        <v>18</v>
      </c>
      <c r="X43" s="11">
        <v>19</v>
      </c>
      <c r="Y43" s="11">
        <v>20</v>
      </c>
      <c r="Z43" s="11">
        <f aca="true" t="shared" si="1" ref="Z43:AI43">Y43+1</f>
        <v>21</v>
      </c>
      <c r="AA43" s="11">
        <f t="shared" si="1"/>
        <v>22</v>
      </c>
      <c r="AB43" s="11">
        <f t="shared" si="1"/>
        <v>23</v>
      </c>
      <c r="AC43" s="11">
        <f t="shared" si="1"/>
        <v>24</v>
      </c>
      <c r="AD43" s="11">
        <f t="shared" si="1"/>
        <v>25</v>
      </c>
      <c r="AE43" s="11">
        <f t="shared" si="1"/>
        <v>26</v>
      </c>
      <c r="AF43" s="11">
        <f t="shared" si="1"/>
        <v>27</v>
      </c>
      <c r="AG43" s="11">
        <f t="shared" si="1"/>
        <v>28</v>
      </c>
      <c r="AH43" s="11">
        <f t="shared" si="1"/>
        <v>29</v>
      </c>
      <c r="AI43" s="11">
        <f t="shared" si="1"/>
        <v>30</v>
      </c>
    </row>
    <row r="44" ht="13.5" thickTop="1"/>
    <row r="45" spans="1:2" ht="13.5" thickBot="1">
      <c r="A45" s="9" t="s">
        <v>123</v>
      </c>
      <c r="B45" s="9"/>
    </row>
    <row r="46" spans="2:35" ht="13.5" thickTop="1">
      <c r="B46" s="162" t="s">
        <v>260</v>
      </c>
      <c r="C46" s="2"/>
      <c r="F46" s="193" t="e">
        <f>#REF!</f>
        <v>#REF!</v>
      </c>
      <c r="G46" s="6" t="e">
        <f aca="true" t="shared" si="2" ref="G46:AI46">F46</f>
        <v>#REF!</v>
      </c>
      <c r="H46" s="6" t="e">
        <f t="shared" si="2"/>
        <v>#REF!</v>
      </c>
      <c r="I46" s="6" t="e">
        <f t="shared" si="2"/>
        <v>#REF!</v>
      </c>
      <c r="J46" s="6" t="e">
        <f t="shared" si="2"/>
        <v>#REF!</v>
      </c>
      <c r="K46" s="6" t="e">
        <f t="shared" si="2"/>
        <v>#REF!</v>
      </c>
      <c r="L46" s="6" t="e">
        <f t="shared" si="2"/>
        <v>#REF!</v>
      </c>
      <c r="M46" s="6" t="e">
        <f t="shared" si="2"/>
        <v>#REF!</v>
      </c>
      <c r="N46" s="6" t="e">
        <f t="shared" si="2"/>
        <v>#REF!</v>
      </c>
      <c r="O46" s="6" t="e">
        <f t="shared" si="2"/>
        <v>#REF!</v>
      </c>
      <c r="P46" s="6" t="e">
        <f t="shared" si="2"/>
        <v>#REF!</v>
      </c>
      <c r="Q46" s="6" t="e">
        <f t="shared" si="2"/>
        <v>#REF!</v>
      </c>
      <c r="R46" s="6" t="e">
        <f t="shared" si="2"/>
        <v>#REF!</v>
      </c>
      <c r="S46" s="6" t="e">
        <f t="shared" si="2"/>
        <v>#REF!</v>
      </c>
      <c r="T46" s="6" t="e">
        <f t="shared" si="2"/>
        <v>#REF!</v>
      </c>
      <c r="U46" s="6" t="e">
        <f t="shared" si="2"/>
        <v>#REF!</v>
      </c>
      <c r="V46" s="6" t="e">
        <f t="shared" si="2"/>
        <v>#REF!</v>
      </c>
      <c r="W46" s="6" t="e">
        <f t="shared" si="2"/>
        <v>#REF!</v>
      </c>
      <c r="X46" s="6" t="e">
        <f t="shared" si="2"/>
        <v>#REF!</v>
      </c>
      <c r="Y46" s="6" t="e">
        <f t="shared" si="2"/>
        <v>#REF!</v>
      </c>
      <c r="Z46" s="6" t="e">
        <f t="shared" si="2"/>
        <v>#REF!</v>
      </c>
      <c r="AA46" s="6" t="e">
        <f t="shared" si="2"/>
        <v>#REF!</v>
      </c>
      <c r="AB46" s="6" t="e">
        <f t="shared" si="2"/>
        <v>#REF!</v>
      </c>
      <c r="AC46" s="6" t="e">
        <f t="shared" si="2"/>
        <v>#REF!</v>
      </c>
      <c r="AD46" s="6" t="e">
        <f t="shared" si="2"/>
        <v>#REF!</v>
      </c>
      <c r="AE46" s="6" t="e">
        <f t="shared" si="2"/>
        <v>#REF!</v>
      </c>
      <c r="AF46" s="6" t="e">
        <f t="shared" si="2"/>
        <v>#REF!</v>
      </c>
      <c r="AG46" s="6" t="e">
        <f t="shared" si="2"/>
        <v>#REF!</v>
      </c>
      <c r="AH46" s="6" t="e">
        <f t="shared" si="2"/>
        <v>#REF!</v>
      </c>
      <c r="AI46" s="6" t="e">
        <f t="shared" si="2"/>
        <v>#REF!</v>
      </c>
    </row>
    <row r="47" spans="2:35" ht="12.75">
      <c r="B47" t="s">
        <v>229</v>
      </c>
      <c r="F47" s="193" t="e">
        <f>#REF!</f>
        <v>#REF!</v>
      </c>
      <c r="G47" s="6" t="e">
        <f aca="true" t="shared" si="3" ref="G47:AI47">F47</f>
        <v>#REF!</v>
      </c>
      <c r="H47" s="6" t="e">
        <f t="shared" si="3"/>
        <v>#REF!</v>
      </c>
      <c r="I47" s="6" t="e">
        <f t="shared" si="3"/>
        <v>#REF!</v>
      </c>
      <c r="J47" s="6" t="e">
        <f t="shared" si="3"/>
        <v>#REF!</v>
      </c>
      <c r="K47" s="6" t="e">
        <f t="shared" si="3"/>
        <v>#REF!</v>
      </c>
      <c r="L47" s="6" t="e">
        <f t="shared" si="3"/>
        <v>#REF!</v>
      </c>
      <c r="M47" s="6" t="e">
        <f t="shared" si="3"/>
        <v>#REF!</v>
      </c>
      <c r="N47" s="6" t="e">
        <f t="shared" si="3"/>
        <v>#REF!</v>
      </c>
      <c r="O47" s="6" t="e">
        <f t="shared" si="3"/>
        <v>#REF!</v>
      </c>
      <c r="P47" s="6" t="e">
        <f t="shared" si="3"/>
        <v>#REF!</v>
      </c>
      <c r="Q47" s="6" t="e">
        <f t="shared" si="3"/>
        <v>#REF!</v>
      </c>
      <c r="R47" s="6" t="e">
        <f t="shared" si="3"/>
        <v>#REF!</v>
      </c>
      <c r="S47" s="6" t="e">
        <f t="shared" si="3"/>
        <v>#REF!</v>
      </c>
      <c r="T47" s="6" t="e">
        <f t="shared" si="3"/>
        <v>#REF!</v>
      </c>
      <c r="U47" s="6" t="e">
        <f t="shared" si="3"/>
        <v>#REF!</v>
      </c>
      <c r="V47" s="6" t="e">
        <f t="shared" si="3"/>
        <v>#REF!</v>
      </c>
      <c r="W47" s="6" t="e">
        <f t="shared" si="3"/>
        <v>#REF!</v>
      </c>
      <c r="X47" s="6" t="e">
        <f t="shared" si="3"/>
        <v>#REF!</v>
      </c>
      <c r="Y47" s="6" t="e">
        <f t="shared" si="3"/>
        <v>#REF!</v>
      </c>
      <c r="Z47" s="6" t="e">
        <f t="shared" si="3"/>
        <v>#REF!</v>
      </c>
      <c r="AA47" s="6" t="e">
        <f t="shared" si="3"/>
        <v>#REF!</v>
      </c>
      <c r="AB47" s="6" t="e">
        <f t="shared" si="3"/>
        <v>#REF!</v>
      </c>
      <c r="AC47" s="6" t="e">
        <f t="shared" si="3"/>
        <v>#REF!</v>
      </c>
      <c r="AD47" s="6" t="e">
        <f t="shared" si="3"/>
        <v>#REF!</v>
      </c>
      <c r="AE47" s="6" t="e">
        <f t="shared" si="3"/>
        <v>#REF!</v>
      </c>
      <c r="AF47" s="6" t="e">
        <f t="shared" si="3"/>
        <v>#REF!</v>
      </c>
      <c r="AG47" s="6" t="e">
        <f t="shared" si="3"/>
        <v>#REF!</v>
      </c>
      <c r="AH47" s="6" t="e">
        <f t="shared" si="3"/>
        <v>#REF!</v>
      </c>
      <c r="AI47" s="6" t="e">
        <f t="shared" si="3"/>
        <v>#REF!</v>
      </c>
    </row>
    <row r="49" spans="1:2" ht="13.5" thickBot="1">
      <c r="A49" s="9" t="s">
        <v>124</v>
      </c>
      <c r="B49" s="9"/>
    </row>
    <row r="50" ht="13.5" thickTop="1"/>
    <row r="51" spans="2:5" ht="12.75">
      <c r="B51" s="33" t="s">
        <v>6</v>
      </c>
      <c r="C51" s="34"/>
      <c r="E51" t="s">
        <v>126</v>
      </c>
    </row>
    <row r="52" spans="1:35" ht="12.75">
      <c r="A52" s="15"/>
      <c r="B52" s="162" t="s">
        <v>206</v>
      </c>
      <c r="C52" s="162" t="s">
        <v>223</v>
      </c>
      <c r="E52" s="142" t="e">
        <f>AVERAGE(F52:AI52)</f>
        <v>#REF!</v>
      </c>
      <c r="F52" s="7" t="e">
        <f>'Option 8 Dispatch'!F81</f>
        <v>#REF!</v>
      </c>
      <c r="G52" s="7" t="e">
        <f>'Option 8 Dispatch'!G81</f>
        <v>#REF!</v>
      </c>
      <c r="H52" s="7" t="e">
        <f>'Option 8 Dispatch'!H81</f>
        <v>#REF!</v>
      </c>
      <c r="I52" s="7" t="e">
        <f>'Option 8 Dispatch'!I81</f>
        <v>#REF!</v>
      </c>
      <c r="J52" s="7" t="e">
        <f>'Option 8 Dispatch'!J81</f>
        <v>#REF!</v>
      </c>
      <c r="K52" s="7" t="e">
        <f>'Option 8 Dispatch'!K81</f>
        <v>#REF!</v>
      </c>
      <c r="L52" s="7" t="e">
        <f>'Option 8 Dispatch'!L81</f>
        <v>#REF!</v>
      </c>
      <c r="M52" s="7" t="e">
        <f>'Option 8 Dispatch'!M81</f>
        <v>#REF!</v>
      </c>
      <c r="N52" s="7" t="e">
        <f>'Option 8 Dispatch'!N81</f>
        <v>#REF!</v>
      </c>
      <c r="O52" s="7" t="e">
        <f>'Option 8 Dispatch'!O81</f>
        <v>#REF!</v>
      </c>
      <c r="P52" s="7" t="e">
        <f>'Option 8 Dispatch'!P81</f>
        <v>#REF!</v>
      </c>
      <c r="Q52" s="7" t="e">
        <f>'Option 8 Dispatch'!Q81</f>
        <v>#REF!</v>
      </c>
      <c r="R52" s="7" t="e">
        <f>'Option 8 Dispatch'!R81</f>
        <v>#REF!</v>
      </c>
      <c r="S52" s="7" t="e">
        <f>'Option 8 Dispatch'!S81</f>
        <v>#REF!</v>
      </c>
      <c r="T52" s="7" t="e">
        <f>'Option 8 Dispatch'!T81</f>
        <v>#REF!</v>
      </c>
      <c r="U52" s="7" t="e">
        <f>'Option 8 Dispatch'!U81</f>
        <v>#REF!</v>
      </c>
      <c r="V52" s="7" t="e">
        <f>'Option 8 Dispatch'!V81</f>
        <v>#REF!</v>
      </c>
      <c r="W52" s="7" t="e">
        <f>'Option 8 Dispatch'!W81</f>
        <v>#REF!</v>
      </c>
      <c r="X52" s="7" t="e">
        <f>'Option 8 Dispatch'!X81</f>
        <v>#REF!</v>
      </c>
      <c r="Y52" s="7" t="e">
        <f>'Option 8 Dispatch'!Y81</f>
        <v>#REF!</v>
      </c>
      <c r="Z52" s="7" t="e">
        <f>'Option 8 Dispatch'!Z81</f>
        <v>#REF!</v>
      </c>
      <c r="AA52" s="7" t="e">
        <f>'Option 8 Dispatch'!AA81</f>
        <v>#REF!</v>
      </c>
      <c r="AB52" s="7" t="e">
        <f>'Option 8 Dispatch'!AB81</f>
        <v>#REF!</v>
      </c>
      <c r="AC52" s="7" t="e">
        <f>'Option 8 Dispatch'!AC81</f>
        <v>#REF!</v>
      </c>
      <c r="AD52" s="7" t="e">
        <f>'Option 8 Dispatch'!AD81</f>
        <v>#REF!</v>
      </c>
      <c r="AE52" s="7" t="e">
        <f>'Option 8 Dispatch'!AE81</f>
        <v>#REF!</v>
      </c>
      <c r="AF52" s="7" t="e">
        <f>'Option 8 Dispatch'!AF81</f>
        <v>#REF!</v>
      </c>
      <c r="AG52" s="7" t="e">
        <f>'Option 8 Dispatch'!AG81</f>
        <v>#REF!</v>
      </c>
      <c r="AH52" s="7" t="e">
        <f>'Option 8 Dispatch'!AH81</f>
        <v>#REF!</v>
      </c>
      <c r="AI52" s="7" t="e">
        <f>'Option 8 Dispatch'!AI81</f>
        <v>#REF!</v>
      </c>
    </row>
    <row r="53" spans="1:35" ht="12.75">
      <c r="A53" s="15"/>
      <c r="B53" s="162" t="s">
        <v>267</v>
      </c>
      <c r="C53" s="162"/>
      <c r="E53" s="61">
        <v>-1000</v>
      </c>
      <c r="F53" s="7">
        <v>15421.2792</v>
      </c>
      <c r="G53" s="7">
        <f aca="true" t="shared" si="4" ref="G53:AI53">F53</f>
        <v>15421.2792</v>
      </c>
      <c r="H53" s="7">
        <f t="shared" si="4"/>
        <v>15421.2792</v>
      </c>
      <c r="I53" s="7">
        <f t="shared" si="4"/>
        <v>15421.2792</v>
      </c>
      <c r="J53" s="7">
        <f t="shared" si="4"/>
        <v>15421.2792</v>
      </c>
      <c r="K53" s="7">
        <f t="shared" si="4"/>
        <v>15421.2792</v>
      </c>
      <c r="L53" s="7">
        <f t="shared" si="4"/>
        <v>15421.2792</v>
      </c>
      <c r="M53" s="7">
        <f t="shared" si="4"/>
        <v>15421.2792</v>
      </c>
      <c r="N53" s="7">
        <f t="shared" si="4"/>
        <v>15421.2792</v>
      </c>
      <c r="O53" s="7">
        <f t="shared" si="4"/>
        <v>15421.2792</v>
      </c>
      <c r="P53" s="7">
        <f t="shared" si="4"/>
        <v>15421.2792</v>
      </c>
      <c r="Q53" s="7">
        <f t="shared" si="4"/>
        <v>15421.2792</v>
      </c>
      <c r="R53" s="7">
        <f t="shared" si="4"/>
        <v>15421.2792</v>
      </c>
      <c r="S53" s="7">
        <f t="shared" si="4"/>
        <v>15421.2792</v>
      </c>
      <c r="T53" s="7">
        <f t="shared" si="4"/>
        <v>15421.2792</v>
      </c>
      <c r="U53" s="7">
        <f t="shared" si="4"/>
        <v>15421.2792</v>
      </c>
      <c r="V53" s="7">
        <f t="shared" si="4"/>
        <v>15421.2792</v>
      </c>
      <c r="W53" s="7">
        <f t="shared" si="4"/>
        <v>15421.2792</v>
      </c>
      <c r="X53" s="7">
        <f t="shared" si="4"/>
        <v>15421.2792</v>
      </c>
      <c r="Y53" s="7">
        <f t="shared" si="4"/>
        <v>15421.2792</v>
      </c>
      <c r="Z53" s="7">
        <f t="shared" si="4"/>
        <v>15421.2792</v>
      </c>
      <c r="AA53" s="7">
        <f t="shared" si="4"/>
        <v>15421.2792</v>
      </c>
      <c r="AB53" s="7">
        <f t="shared" si="4"/>
        <v>15421.2792</v>
      </c>
      <c r="AC53" s="7">
        <f t="shared" si="4"/>
        <v>15421.2792</v>
      </c>
      <c r="AD53" s="7">
        <f t="shared" si="4"/>
        <v>15421.2792</v>
      </c>
      <c r="AE53" s="7">
        <f t="shared" si="4"/>
        <v>15421.2792</v>
      </c>
      <c r="AF53" s="7">
        <f t="shared" si="4"/>
        <v>15421.2792</v>
      </c>
      <c r="AG53" s="7">
        <f t="shared" si="4"/>
        <v>15421.2792</v>
      </c>
      <c r="AH53" s="7">
        <f t="shared" si="4"/>
        <v>15421.2792</v>
      </c>
      <c r="AI53" s="7">
        <f t="shared" si="4"/>
        <v>15421.2792</v>
      </c>
    </row>
    <row r="54" spans="1:35" ht="12.75">
      <c r="A54" s="15"/>
      <c r="E54" s="3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2.75">
      <c r="A55">
        <v>0</v>
      </c>
      <c r="B55" s="39" t="s">
        <v>127</v>
      </c>
      <c r="C55" s="143" t="s">
        <v>128</v>
      </c>
      <c r="D55" s="143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>
      <c r="A56" s="148" t="e">
        <f>NPV($E$36,F56:AI56)*(((1+$E$36)^#REF!*$E$36)/((1+$E$36)^#REF!-1))</f>
        <v>#REF!</v>
      </c>
      <c r="B56" s="144" t="s">
        <v>129</v>
      </c>
      <c r="C56" s="229" t="s">
        <v>242</v>
      </c>
      <c r="D56" s="10"/>
      <c r="E56" s="145" t="s">
        <v>130</v>
      </c>
      <c r="F56" s="146" t="e">
        <f aca="true" t="shared" si="5" ref="F56:AI56">(SUM(F57:F58)*12*$E$11)/$E$67</f>
        <v>#REF!</v>
      </c>
      <c r="G56" s="146" t="e">
        <f t="shared" si="5"/>
        <v>#REF!</v>
      </c>
      <c r="H56" s="146" t="e">
        <f t="shared" si="5"/>
        <v>#REF!</v>
      </c>
      <c r="I56" s="146" t="e">
        <f t="shared" si="5"/>
        <v>#REF!</v>
      </c>
      <c r="J56" s="146" t="e">
        <f t="shared" si="5"/>
        <v>#REF!</v>
      </c>
      <c r="K56" s="146" t="e">
        <f t="shared" si="5"/>
        <v>#REF!</v>
      </c>
      <c r="L56" s="146" t="e">
        <f t="shared" si="5"/>
        <v>#REF!</v>
      </c>
      <c r="M56" s="146" t="e">
        <f t="shared" si="5"/>
        <v>#REF!</v>
      </c>
      <c r="N56" s="146" t="e">
        <f t="shared" si="5"/>
        <v>#REF!</v>
      </c>
      <c r="O56" s="146" t="e">
        <f t="shared" si="5"/>
        <v>#REF!</v>
      </c>
      <c r="P56" s="146" t="e">
        <f t="shared" si="5"/>
        <v>#REF!</v>
      </c>
      <c r="Q56" s="146" t="e">
        <f t="shared" si="5"/>
        <v>#REF!</v>
      </c>
      <c r="R56" s="146" t="e">
        <f t="shared" si="5"/>
        <v>#REF!</v>
      </c>
      <c r="S56" s="146" t="e">
        <f t="shared" si="5"/>
        <v>#REF!</v>
      </c>
      <c r="T56" s="146" t="e">
        <f t="shared" si="5"/>
        <v>#REF!</v>
      </c>
      <c r="U56" s="146" t="e">
        <f t="shared" si="5"/>
        <v>#REF!</v>
      </c>
      <c r="V56" s="146" t="e">
        <f t="shared" si="5"/>
        <v>#REF!</v>
      </c>
      <c r="W56" s="146" t="e">
        <f t="shared" si="5"/>
        <v>#REF!</v>
      </c>
      <c r="X56" s="146" t="e">
        <f t="shared" si="5"/>
        <v>#REF!</v>
      </c>
      <c r="Y56" s="146" t="e">
        <f t="shared" si="5"/>
        <v>#REF!</v>
      </c>
      <c r="Z56" s="146" t="e">
        <f t="shared" si="5"/>
        <v>#REF!</v>
      </c>
      <c r="AA56" s="146" t="e">
        <f t="shared" si="5"/>
        <v>#REF!</v>
      </c>
      <c r="AB56" s="146" t="e">
        <f t="shared" si="5"/>
        <v>#REF!</v>
      </c>
      <c r="AC56" s="146" t="e">
        <f t="shared" si="5"/>
        <v>#REF!</v>
      </c>
      <c r="AD56" s="146" t="e">
        <f t="shared" si="5"/>
        <v>#REF!</v>
      </c>
      <c r="AE56" s="146" t="e">
        <f t="shared" si="5"/>
        <v>#REF!</v>
      </c>
      <c r="AF56" s="146" t="e">
        <f t="shared" si="5"/>
        <v>#REF!</v>
      </c>
      <c r="AG56" s="146" t="e">
        <f t="shared" si="5"/>
        <v>#REF!</v>
      </c>
      <c r="AH56" s="146" t="e">
        <f t="shared" si="5"/>
        <v>#REF!</v>
      </c>
      <c r="AI56" s="146" t="e">
        <f t="shared" si="5"/>
        <v>#REF!</v>
      </c>
    </row>
    <row r="57" spans="3:35" ht="12.75">
      <c r="C57" s="75" t="s">
        <v>131</v>
      </c>
      <c r="D57" s="2"/>
      <c r="E57" s="8" t="s">
        <v>132</v>
      </c>
      <c r="F57" s="147" t="e">
        <f aca="true" t="shared" si="6" ref="F57:AI57">((4*$S$15)/(12*$E$11)*1000)</f>
        <v>#REF!</v>
      </c>
      <c r="G57" s="147" t="e">
        <f t="shared" si="6"/>
        <v>#REF!</v>
      </c>
      <c r="H57" s="147" t="e">
        <f t="shared" si="6"/>
        <v>#REF!</v>
      </c>
      <c r="I57" s="147" t="e">
        <f t="shared" si="6"/>
        <v>#REF!</v>
      </c>
      <c r="J57" s="147" t="e">
        <f t="shared" si="6"/>
        <v>#REF!</v>
      </c>
      <c r="K57" s="147" t="e">
        <f t="shared" si="6"/>
        <v>#REF!</v>
      </c>
      <c r="L57" s="147" t="e">
        <f t="shared" si="6"/>
        <v>#REF!</v>
      </c>
      <c r="M57" s="147" t="e">
        <f t="shared" si="6"/>
        <v>#REF!</v>
      </c>
      <c r="N57" s="147" t="e">
        <f t="shared" si="6"/>
        <v>#REF!</v>
      </c>
      <c r="O57" s="147" t="e">
        <f t="shared" si="6"/>
        <v>#REF!</v>
      </c>
      <c r="P57" s="147" t="e">
        <f t="shared" si="6"/>
        <v>#REF!</v>
      </c>
      <c r="Q57" s="147" t="e">
        <f t="shared" si="6"/>
        <v>#REF!</v>
      </c>
      <c r="R57" s="147" t="e">
        <f t="shared" si="6"/>
        <v>#REF!</v>
      </c>
      <c r="S57" s="147" t="e">
        <f t="shared" si="6"/>
        <v>#REF!</v>
      </c>
      <c r="T57" s="147" t="e">
        <f t="shared" si="6"/>
        <v>#REF!</v>
      </c>
      <c r="U57" s="147" t="e">
        <f t="shared" si="6"/>
        <v>#REF!</v>
      </c>
      <c r="V57" s="147" t="e">
        <f t="shared" si="6"/>
        <v>#REF!</v>
      </c>
      <c r="W57" s="147" t="e">
        <f t="shared" si="6"/>
        <v>#REF!</v>
      </c>
      <c r="X57" s="147" t="e">
        <f t="shared" si="6"/>
        <v>#REF!</v>
      </c>
      <c r="Y57" s="147" t="e">
        <f t="shared" si="6"/>
        <v>#REF!</v>
      </c>
      <c r="Z57" s="147" t="e">
        <f t="shared" si="6"/>
        <v>#REF!</v>
      </c>
      <c r="AA57" s="147" t="e">
        <f t="shared" si="6"/>
        <v>#REF!</v>
      </c>
      <c r="AB57" s="147" t="e">
        <f t="shared" si="6"/>
        <v>#REF!</v>
      </c>
      <c r="AC57" s="147" t="e">
        <f t="shared" si="6"/>
        <v>#REF!</v>
      </c>
      <c r="AD57" s="147" t="e">
        <f t="shared" si="6"/>
        <v>#REF!</v>
      </c>
      <c r="AE57" s="147" t="e">
        <f t="shared" si="6"/>
        <v>#REF!</v>
      </c>
      <c r="AF57" s="147" t="e">
        <f t="shared" si="6"/>
        <v>#REF!</v>
      </c>
      <c r="AG57" s="147" t="e">
        <f t="shared" si="6"/>
        <v>#REF!</v>
      </c>
      <c r="AH57" s="147" t="e">
        <f t="shared" si="6"/>
        <v>#REF!</v>
      </c>
      <c r="AI57" s="147" t="e">
        <f t="shared" si="6"/>
        <v>#REF!</v>
      </c>
    </row>
    <row r="58" spans="3:35" ht="12.75">
      <c r="C58" s="75" t="s">
        <v>133</v>
      </c>
      <c r="D58" s="2"/>
      <c r="E58" s="8" t="s">
        <v>132</v>
      </c>
      <c r="F58" s="147" t="e">
        <f aca="true" t="shared" si="7" ref="F58:AI58">($S$19/(12*$E$11)*1000)</f>
        <v>#REF!</v>
      </c>
      <c r="G58" s="147" t="e">
        <f t="shared" si="7"/>
        <v>#REF!</v>
      </c>
      <c r="H58" s="147" t="e">
        <f t="shared" si="7"/>
        <v>#REF!</v>
      </c>
      <c r="I58" s="147" t="e">
        <f t="shared" si="7"/>
        <v>#REF!</v>
      </c>
      <c r="J58" s="147" t="e">
        <f t="shared" si="7"/>
        <v>#REF!</v>
      </c>
      <c r="K58" s="147" t="e">
        <f t="shared" si="7"/>
        <v>#REF!</v>
      </c>
      <c r="L58" s="147" t="e">
        <f t="shared" si="7"/>
        <v>#REF!</v>
      </c>
      <c r="M58" s="147" t="e">
        <f t="shared" si="7"/>
        <v>#REF!</v>
      </c>
      <c r="N58" s="147" t="e">
        <f t="shared" si="7"/>
        <v>#REF!</v>
      </c>
      <c r="O58" s="147" t="e">
        <f t="shared" si="7"/>
        <v>#REF!</v>
      </c>
      <c r="P58" s="147" t="e">
        <f t="shared" si="7"/>
        <v>#REF!</v>
      </c>
      <c r="Q58" s="147" t="e">
        <f t="shared" si="7"/>
        <v>#REF!</v>
      </c>
      <c r="R58" s="147" t="e">
        <f t="shared" si="7"/>
        <v>#REF!</v>
      </c>
      <c r="S58" s="147" t="e">
        <f t="shared" si="7"/>
        <v>#REF!</v>
      </c>
      <c r="T58" s="147" t="e">
        <f t="shared" si="7"/>
        <v>#REF!</v>
      </c>
      <c r="U58" s="147" t="e">
        <f t="shared" si="7"/>
        <v>#REF!</v>
      </c>
      <c r="V58" s="147" t="e">
        <f t="shared" si="7"/>
        <v>#REF!</v>
      </c>
      <c r="W58" s="147" t="e">
        <f t="shared" si="7"/>
        <v>#REF!</v>
      </c>
      <c r="X58" s="147" t="e">
        <f t="shared" si="7"/>
        <v>#REF!</v>
      </c>
      <c r="Y58" s="147" t="e">
        <f t="shared" si="7"/>
        <v>#REF!</v>
      </c>
      <c r="Z58" s="147" t="e">
        <f t="shared" si="7"/>
        <v>#REF!</v>
      </c>
      <c r="AA58" s="147" t="e">
        <f t="shared" si="7"/>
        <v>#REF!</v>
      </c>
      <c r="AB58" s="147" t="e">
        <f t="shared" si="7"/>
        <v>#REF!</v>
      </c>
      <c r="AC58" s="147" t="e">
        <f t="shared" si="7"/>
        <v>#REF!</v>
      </c>
      <c r="AD58" s="147" t="e">
        <f t="shared" si="7"/>
        <v>#REF!</v>
      </c>
      <c r="AE58" s="147" t="e">
        <f t="shared" si="7"/>
        <v>#REF!</v>
      </c>
      <c r="AF58" s="147" t="e">
        <f t="shared" si="7"/>
        <v>#REF!</v>
      </c>
      <c r="AG58" s="147" t="e">
        <f t="shared" si="7"/>
        <v>#REF!</v>
      </c>
      <c r="AH58" s="147" t="e">
        <f t="shared" si="7"/>
        <v>#REF!</v>
      </c>
      <c r="AI58" s="147" t="e">
        <f t="shared" si="7"/>
        <v>#REF!</v>
      </c>
    </row>
    <row r="59" spans="1:35" ht="12.75">
      <c r="A59" s="148" t="e">
        <f>NPV($E$36,F59:AI59)*(((1+$E$36)^#REF!*$E$36)/((1+$E$36)^#REF!-1))</f>
        <v>#REF!</v>
      </c>
      <c r="B59" s="15"/>
      <c r="C59" s="79" t="s">
        <v>134</v>
      </c>
      <c r="D59" s="2"/>
      <c r="E59" s="8" t="s">
        <v>130</v>
      </c>
      <c r="F59" s="147" t="e">
        <f aca="true" t="shared" si="8" ref="F59:AI59">F124/F67*1000</f>
        <v>#REF!</v>
      </c>
      <c r="G59" s="147" t="e">
        <f t="shared" si="8"/>
        <v>#REF!</v>
      </c>
      <c r="H59" s="147" t="e">
        <f t="shared" si="8"/>
        <v>#REF!</v>
      </c>
      <c r="I59" s="147" t="e">
        <f t="shared" si="8"/>
        <v>#REF!</v>
      </c>
      <c r="J59" s="147" t="e">
        <f t="shared" si="8"/>
        <v>#REF!</v>
      </c>
      <c r="K59" s="147" t="e">
        <f t="shared" si="8"/>
        <v>#REF!</v>
      </c>
      <c r="L59" s="147" t="e">
        <f t="shared" si="8"/>
        <v>#REF!</v>
      </c>
      <c r="M59" s="147" t="e">
        <f t="shared" si="8"/>
        <v>#REF!</v>
      </c>
      <c r="N59" s="147" t="e">
        <f t="shared" si="8"/>
        <v>#REF!</v>
      </c>
      <c r="O59" s="147" t="e">
        <f t="shared" si="8"/>
        <v>#REF!</v>
      </c>
      <c r="P59" s="147" t="e">
        <f t="shared" si="8"/>
        <v>#REF!</v>
      </c>
      <c r="Q59" s="147" t="e">
        <f t="shared" si="8"/>
        <v>#REF!</v>
      </c>
      <c r="R59" s="147" t="e">
        <f t="shared" si="8"/>
        <v>#REF!</v>
      </c>
      <c r="S59" s="147" t="e">
        <f t="shared" si="8"/>
        <v>#REF!</v>
      </c>
      <c r="T59" s="147" t="e">
        <f t="shared" si="8"/>
        <v>#REF!</v>
      </c>
      <c r="U59" s="147" t="e">
        <f t="shared" si="8"/>
        <v>#REF!</v>
      </c>
      <c r="V59" s="147" t="e">
        <f t="shared" si="8"/>
        <v>#REF!</v>
      </c>
      <c r="W59" s="147" t="e">
        <f t="shared" si="8"/>
        <v>#REF!</v>
      </c>
      <c r="X59" s="147" t="e">
        <f t="shared" si="8"/>
        <v>#REF!</v>
      </c>
      <c r="Y59" s="147" t="e">
        <f t="shared" si="8"/>
        <v>#REF!</v>
      </c>
      <c r="Z59" s="147" t="e">
        <f t="shared" si="8"/>
        <v>#REF!</v>
      </c>
      <c r="AA59" s="147" t="e">
        <f t="shared" si="8"/>
        <v>#REF!</v>
      </c>
      <c r="AB59" s="147" t="e">
        <f t="shared" si="8"/>
        <v>#REF!</v>
      </c>
      <c r="AC59" s="147" t="e">
        <f t="shared" si="8"/>
        <v>#REF!</v>
      </c>
      <c r="AD59" s="147" t="e">
        <f t="shared" si="8"/>
        <v>#REF!</v>
      </c>
      <c r="AE59" s="147" t="e">
        <f t="shared" si="8"/>
        <v>#REF!</v>
      </c>
      <c r="AF59" s="147" t="e">
        <f t="shared" si="8"/>
        <v>#REF!</v>
      </c>
      <c r="AG59" s="147" t="e">
        <f t="shared" si="8"/>
        <v>#REF!</v>
      </c>
      <c r="AH59" s="147" t="e">
        <f t="shared" si="8"/>
        <v>#REF!</v>
      </c>
      <c r="AI59" s="147" t="e">
        <f t="shared" si="8"/>
        <v>#REF!</v>
      </c>
    </row>
    <row r="60" spans="1:35" ht="12.75" hidden="1">
      <c r="A60" s="148" t="e">
        <f>NPV($E$36,F60:AI60)*(((1+$E$36)^#REF!*$E$36)/((1+$E$36)^#REF!-1))</f>
        <v>#REF!</v>
      </c>
      <c r="B60" s="15"/>
      <c r="C60" s="79" t="s">
        <v>266</v>
      </c>
      <c r="D60" s="2"/>
      <c r="E60" s="8" t="s">
        <v>130</v>
      </c>
      <c r="F60" s="147" t="e">
        <f aca="true" t="shared" si="9" ref="F60:AI60">SUM(F127:F129)</f>
        <v>#REF!</v>
      </c>
      <c r="G60" s="147" t="e">
        <f t="shared" si="9"/>
        <v>#REF!</v>
      </c>
      <c r="H60" s="147" t="e">
        <f t="shared" si="9"/>
        <v>#REF!</v>
      </c>
      <c r="I60" s="147" t="e">
        <f t="shared" si="9"/>
        <v>#REF!</v>
      </c>
      <c r="J60" s="147" t="e">
        <f t="shared" si="9"/>
        <v>#REF!</v>
      </c>
      <c r="K60" s="147" t="e">
        <f t="shared" si="9"/>
        <v>#REF!</v>
      </c>
      <c r="L60" s="147" t="e">
        <f t="shared" si="9"/>
        <v>#REF!</v>
      </c>
      <c r="M60" s="147" t="e">
        <f t="shared" si="9"/>
        <v>#REF!</v>
      </c>
      <c r="N60" s="147" t="e">
        <f t="shared" si="9"/>
        <v>#REF!</v>
      </c>
      <c r="O60" s="147" t="e">
        <f t="shared" si="9"/>
        <v>#REF!</v>
      </c>
      <c r="P60" s="147" t="e">
        <f t="shared" si="9"/>
        <v>#REF!</v>
      </c>
      <c r="Q60" s="147" t="e">
        <f t="shared" si="9"/>
        <v>#REF!</v>
      </c>
      <c r="R60" s="147" t="e">
        <f t="shared" si="9"/>
        <v>#REF!</v>
      </c>
      <c r="S60" s="147" t="e">
        <f t="shared" si="9"/>
        <v>#REF!</v>
      </c>
      <c r="T60" s="147" t="e">
        <f t="shared" si="9"/>
        <v>#REF!</v>
      </c>
      <c r="U60" s="147" t="e">
        <f t="shared" si="9"/>
        <v>#REF!</v>
      </c>
      <c r="V60" s="147" t="e">
        <f t="shared" si="9"/>
        <v>#REF!</v>
      </c>
      <c r="W60" s="147" t="e">
        <f t="shared" si="9"/>
        <v>#REF!</v>
      </c>
      <c r="X60" s="147" t="e">
        <f t="shared" si="9"/>
        <v>#REF!</v>
      </c>
      <c r="Y60" s="147" t="e">
        <f t="shared" si="9"/>
        <v>#REF!</v>
      </c>
      <c r="Z60" s="147" t="e">
        <f t="shared" si="9"/>
        <v>#REF!</v>
      </c>
      <c r="AA60" s="147" t="e">
        <f t="shared" si="9"/>
        <v>#REF!</v>
      </c>
      <c r="AB60" s="147" t="e">
        <f t="shared" si="9"/>
        <v>#REF!</v>
      </c>
      <c r="AC60" s="147" t="e">
        <f t="shared" si="9"/>
        <v>#REF!</v>
      </c>
      <c r="AD60" s="147" t="e">
        <f t="shared" si="9"/>
        <v>#REF!</v>
      </c>
      <c r="AE60" s="147" t="e">
        <f t="shared" si="9"/>
        <v>#REF!</v>
      </c>
      <c r="AF60" s="147" t="e">
        <f t="shared" si="9"/>
        <v>#REF!</v>
      </c>
      <c r="AG60" s="147" t="e">
        <f t="shared" si="9"/>
        <v>#REF!</v>
      </c>
      <c r="AH60" s="147" t="e">
        <f t="shared" si="9"/>
        <v>#REF!</v>
      </c>
      <c r="AI60" s="147" t="e">
        <f t="shared" si="9"/>
        <v>#REF!</v>
      </c>
    </row>
    <row r="61" spans="1:35" ht="12.75">
      <c r="A61" s="148" t="e">
        <f>NPV($E$36,F61:AI61)*(((1+$E$36)^#REF!*$E$36)/((1+$E$36)^#REF!-1))</f>
        <v>#REF!</v>
      </c>
      <c r="B61" s="239" t="s">
        <v>270</v>
      </c>
      <c r="C61" s="80" t="s">
        <v>135</v>
      </c>
      <c r="D61" s="77"/>
      <c r="E61" s="149" t="s">
        <v>130</v>
      </c>
      <c r="F61" s="150" t="e">
        <f aca="true" t="shared" si="10" ref="F61:AI61">F103</f>
        <v>#REF!</v>
      </c>
      <c r="G61" s="150" t="e">
        <f t="shared" si="10"/>
        <v>#REF!</v>
      </c>
      <c r="H61" s="150" t="e">
        <f t="shared" si="10"/>
        <v>#REF!</v>
      </c>
      <c r="I61" s="150" t="e">
        <f t="shared" si="10"/>
        <v>#REF!</v>
      </c>
      <c r="J61" s="150" t="e">
        <f t="shared" si="10"/>
        <v>#REF!</v>
      </c>
      <c r="K61" s="150" t="e">
        <f t="shared" si="10"/>
        <v>#REF!</v>
      </c>
      <c r="L61" s="150" t="e">
        <f t="shared" si="10"/>
        <v>#REF!</v>
      </c>
      <c r="M61" s="150" t="e">
        <f t="shared" si="10"/>
        <v>#REF!</v>
      </c>
      <c r="N61" s="150" t="e">
        <f t="shared" si="10"/>
        <v>#REF!</v>
      </c>
      <c r="O61" s="150" t="e">
        <f t="shared" si="10"/>
        <v>#REF!</v>
      </c>
      <c r="P61" s="150" t="e">
        <f t="shared" si="10"/>
        <v>#REF!</v>
      </c>
      <c r="Q61" s="150" t="e">
        <f t="shared" si="10"/>
        <v>#REF!</v>
      </c>
      <c r="R61" s="150" t="e">
        <f t="shared" si="10"/>
        <v>#REF!</v>
      </c>
      <c r="S61" s="150" t="e">
        <f t="shared" si="10"/>
        <v>#REF!</v>
      </c>
      <c r="T61" s="150" t="e">
        <f t="shared" si="10"/>
        <v>#REF!</v>
      </c>
      <c r="U61" s="150" t="e">
        <f t="shared" si="10"/>
        <v>#REF!</v>
      </c>
      <c r="V61" s="150" t="e">
        <f t="shared" si="10"/>
        <v>#REF!</v>
      </c>
      <c r="W61" s="150" t="e">
        <f t="shared" si="10"/>
        <v>#REF!</v>
      </c>
      <c r="X61" s="150" t="e">
        <f t="shared" si="10"/>
        <v>#REF!</v>
      </c>
      <c r="Y61" s="150" t="e">
        <f t="shared" si="10"/>
        <v>#REF!</v>
      </c>
      <c r="Z61" s="150" t="e">
        <f t="shared" si="10"/>
        <v>#REF!</v>
      </c>
      <c r="AA61" s="150" t="e">
        <f t="shared" si="10"/>
        <v>#REF!</v>
      </c>
      <c r="AB61" s="150" t="e">
        <f t="shared" si="10"/>
        <v>#REF!</v>
      </c>
      <c r="AC61" s="150" t="e">
        <f t="shared" si="10"/>
        <v>#REF!</v>
      </c>
      <c r="AD61" s="150" t="e">
        <f t="shared" si="10"/>
        <v>#REF!</v>
      </c>
      <c r="AE61" s="150" t="e">
        <f t="shared" si="10"/>
        <v>#REF!</v>
      </c>
      <c r="AF61" s="150" t="e">
        <f t="shared" si="10"/>
        <v>#REF!</v>
      </c>
      <c r="AG61" s="150" t="e">
        <f t="shared" si="10"/>
        <v>#REF!</v>
      </c>
      <c r="AH61" s="150" t="e">
        <f t="shared" si="10"/>
        <v>#REF!</v>
      </c>
      <c r="AI61" s="150" t="e">
        <f t="shared" si="10"/>
        <v>#REF!</v>
      </c>
    </row>
    <row r="62" spans="2:35" ht="12.75">
      <c r="B62" s="148" t="e">
        <f>NPV($E$36,F62:AI62)*(((1+$E$36)^#REF!*$E$36)/((1+$E$36)^#REF!-1))</f>
        <v>#REF!</v>
      </c>
      <c r="C62" s="33" t="s">
        <v>136</v>
      </c>
      <c r="D62" s="36"/>
      <c r="E62" s="151" t="s">
        <v>130</v>
      </c>
      <c r="F62" s="152" t="e">
        <f aca="true" t="shared" si="11" ref="F62:AI62">(F56+F59+F60+F61)</f>
        <v>#REF!</v>
      </c>
      <c r="G62" s="152" t="e">
        <f t="shared" si="11"/>
        <v>#REF!</v>
      </c>
      <c r="H62" s="152" t="e">
        <f t="shared" si="11"/>
        <v>#REF!</v>
      </c>
      <c r="I62" s="152" t="e">
        <f t="shared" si="11"/>
        <v>#REF!</v>
      </c>
      <c r="J62" s="152" t="e">
        <f t="shared" si="11"/>
        <v>#REF!</v>
      </c>
      <c r="K62" s="152" t="e">
        <f t="shared" si="11"/>
        <v>#REF!</v>
      </c>
      <c r="L62" s="152" t="e">
        <f t="shared" si="11"/>
        <v>#REF!</v>
      </c>
      <c r="M62" s="152" t="e">
        <f t="shared" si="11"/>
        <v>#REF!</v>
      </c>
      <c r="N62" s="152" t="e">
        <f t="shared" si="11"/>
        <v>#REF!</v>
      </c>
      <c r="O62" s="152" t="e">
        <f t="shared" si="11"/>
        <v>#REF!</v>
      </c>
      <c r="P62" s="152" t="e">
        <f t="shared" si="11"/>
        <v>#REF!</v>
      </c>
      <c r="Q62" s="152" t="e">
        <f t="shared" si="11"/>
        <v>#REF!</v>
      </c>
      <c r="R62" s="152" t="e">
        <f t="shared" si="11"/>
        <v>#REF!</v>
      </c>
      <c r="S62" s="152" t="e">
        <f t="shared" si="11"/>
        <v>#REF!</v>
      </c>
      <c r="T62" s="152" t="e">
        <f t="shared" si="11"/>
        <v>#REF!</v>
      </c>
      <c r="U62" s="152" t="e">
        <f t="shared" si="11"/>
        <v>#REF!</v>
      </c>
      <c r="V62" s="152" t="e">
        <f t="shared" si="11"/>
        <v>#REF!</v>
      </c>
      <c r="W62" s="152" t="e">
        <f t="shared" si="11"/>
        <v>#REF!</v>
      </c>
      <c r="X62" s="152" t="e">
        <f t="shared" si="11"/>
        <v>#REF!</v>
      </c>
      <c r="Y62" s="152" t="e">
        <f t="shared" si="11"/>
        <v>#REF!</v>
      </c>
      <c r="Z62" s="152" t="e">
        <f t="shared" si="11"/>
        <v>#REF!</v>
      </c>
      <c r="AA62" s="152" t="e">
        <f t="shared" si="11"/>
        <v>#REF!</v>
      </c>
      <c r="AB62" s="152" t="e">
        <f t="shared" si="11"/>
        <v>#REF!</v>
      </c>
      <c r="AC62" s="152" t="e">
        <f t="shared" si="11"/>
        <v>#REF!</v>
      </c>
      <c r="AD62" s="152" t="e">
        <f t="shared" si="11"/>
        <v>#REF!</v>
      </c>
      <c r="AE62" s="152" t="e">
        <f t="shared" si="11"/>
        <v>#REF!</v>
      </c>
      <c r="AF62" s="152" t="e">
        <f t="shared" si="11"/>
        <v>#REF!</v>
      </c>
      <c r="AG62" s="152" t="e">
        <f t="shared" si="11"/>
        <v>#REF!</v>
      </c>
      <c r="AH62" s="152" t="e">
        <f t="shared" si="11"/>
        <v>#REF!</v>
      </c>
      <c r="AI62" s="152" t="e">
        <f t="shared" si="11"/>
        <v>#REF!</v>
      </c>
    </row>
    <row r="63" spans="2:35" ht="12.75">
      <c r="B63" s="148" t="e">
        <f>NPV($E$36,F63:AI63)*(((1+$E$36)^#REF!*$E$36)/((1+$E$36)^#REF!-1))</f>
        <v>#REF!</v>
      </c>
      <c r="C63" s="33" t="s">
        <v>137</v>
      </c>
      <c r="D63" s="36"/>
      <c r="E63" s="153" t="s">
        <v>130</v>
      </c>
      <c r="F63" s="142" t="e">
        <f aca="true" t="shared" si="12" ref="F63:AI63">F62-F61</f>
        <v>#REF!</v>
      </c>
      <c r="G63" s="142" t="e">
        <f t="shared" si="12"/>
        <v>#REF!</v>
      </c>
      <c r="H63" s="142" t="e">
        <f t="shared" si="12"/>
        <v>#REF!</v>
      </c>
      <c r="I63" s="142" t="e">
        <f t="shared" si="12"/>
        <v>#REF!</v>
      </c>
      <c r="J63" s="142" t="e">
        <f t="shared" si="12"/>
        <v>#REF!</v>
      </c>
      <c r="K63" s="142" t="e">
        <f t="shared" si="12"/>
        <v>#REF!</v>
      </c>
      <c r="L63" s="142" t="e">
        <f t="shared" si="12"/>
        <v>#REF!</v>
      </c>
      <c r="M63" s="142" t="e">
        <f t="shared" si="12"/>
        <v>#REF!</v>
      </c>
      <c r="N63" s="142" t="e">
        <f t="shared" si="12"/>
        <v>#REF!</v>
      </c>
      <c r="O63" s="142" t="e">
        <f t="shared" si="12"/>
        <v>#REF!</v>
      </c>
      <c r="P63" s="142" t="e">
        <f t="shared" si="12"/>
        <v>#REF!</v>
      </c>
      <c r="Q63" s="142" t="e">
        <f t="shared" si="12"/>
        <v>#REF!</v>
      </c>
      <c r="R63" s="142" t="e">
        <f t="shared" si="12"/>
        <v>#REF!</v>
      </c>
      <c r="S63" s="142" t="e">
        <f t="shared" si="12"/>
        <v>#REF!</v>
      </c>
      <c r="T63" s="142" t="e">
        <f t="shared" si="12"/>
        <v>#REF!</v>
      </c>
      <c r="U63" s="142" t="e">
        <f t="shared" si="12"/>
        <v>#REF!</v>
      </c>
      <c r="V63" s="142" t="e">
        <f t="shared" si="12"/>
        <v>#REF!</v>
      </c>
      <c r="W63" s="142" t="e">
        <f t="shared" si="12"/>
        <v>#REF!</v>
      </c>
      <c r="X63" s="142" t="e">
        <f t="shared" si="12"/>
        <v>#REF!</v>
      </c>
      <c r="Y63" s="142" t="e">
        <f t="shared" si="12"/>
        <v>#REF!</v>
      </c>
      <c r="Z63" s="142" t="e">
        <f t="shared" si="12"/>
        <v>#REF!</v>
      </c>
      <c r="AA63" s="142" t="e">
        <f t="shared" si="12"/>
        <v>#REF!</v>
      </c>
      <c r="AB63" s="142" t="e">
        <f t="shared" si="12"/>
        <v>#REF!</v>
      </c>
      <c r="AC63" s="142" t="e">
        <f t="shared" si="12"/>
        <v>#REF!</v>
      </c>
      <c r="AD63" s="142" t="e">
        <f t="shared" si="12"/>
        <v>#REF!</v>
      </c>
      <c r="AE63" s="142" t="e">
        <f t="shared" si="12"/>
        <v>#REF!</v>
      </c>
      <c r="AF63" s="142" t="e">
        <f t="shared" si="12"/>
        <v>#REF!</v>
      </c>
      <c r="AG63" s="142" t="e">
        <f t="shared" si="12"/>
        <v>#REF!</v>
      </c>
      <c r="AH63" s="142" t="e">
        <f t="shared" si="12"/>
        <v>#REF!</v>
      </c>
      <c r="AI63" s="142" t="e">
        <f t="shared" si="12"/>
        <v>#REF!</v>
      </c>
    </row>
    <row r="64" spans="3:35" ht="12.75">
      <c r="C64" s="15"/>
      <c r="D64" s="1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5" ht="13.5" thickBot="1">
      <c r="A65" s="9" t="s">
        <v>138</v>
      </c>
      <c r="B65" s="9"/>
      <c r="E65" s="227" t="s">
        <v>179</v>
      </c>
    </row>
    <row r="66" spans="2:35" ht="13.5" thickTop="1">
      <c r="B66" t="s">
        <v>139</v>
      </c>
      <c r="C66" t="s">
        <v>7</v>
      </c>
      <c r="E66" s="228" t="e">
        <f>AVERAGE(F66:AI66)</f>
        <v>#REF!</v>
      </c>
      <c r="F66" s="1" t="e">
        <f>'Option 8 Dispatch'!F63</f>
        <v>#REF!</v>
      </c>
      <c r="G66" s="1" t="e">
        <f>'Option 8 Dispatch'!G63</f>
        <v>#REF!</v>
      </c>
      <c r="H66" s="1" t="e">
        <f>'Option 8 Dispatch'!H63</f>
        <v>#REF!</v>
      </c>
      <c r="I66" s="1" t="e">
        <f>'Option 8 Dispatch'!I63</f>
        <v>#REF!</v>
      </c>
      <c r="J66" s="1" t="e">
        <f>'Option 8 Dispatch'!J63</f>
        <v>#REF!</v>
      </c>
      <c r="K66" s="1" t="e">
        <f>'Option 8 Dispatch'!K63</f>
        <v>#REF!</v>
      </c>
      <c r="L66" s="1" t="e">
        <f>'Option 8 Dispatch'!L63</f>
        <v>#REF!</v>
      </c>
      <c r="M66" s="1" t="e">
        <f>'Option 8 Dispatch'!M63</f>
        <v>#REF!</v>
      </c>
      <c r="N66" s="1" t="e">
        <f>'Option 8 Dispatch'!N63</f>
        <v>#REF!</v>
      </c>
      <c r="O66" s="1" t="e">
        <f>'Option 8 Dispatch'!O63</f>
        <v>#REF!</v>
      </c>
      <c r="P66" s="1" t="e">
        <f>'Option 8 Dispatch'!P63</f>
        <v>#REF!</v>
      </c>
      <c r="Q66" s="1" t="e">
        <f>'Option 8 Dispatch'!Q63</f>
        <v>#REF!</v>
      </c>
      <c r="R66" s="1" t="e">
        <f>'Option 8 Dispatch'!R63</f>
        <v>#REF!</v>
      </c>
      <c r="S66" s="1" t="e">
        <f>'Option 8 Dispatch'!S63</f>
        <v>#REF!</v>
      </c>
      <c r="T66" s="1" t="e">
        <f>'Option 8 Dispatch'!T63</f>
        <v>#REF!</v>
      </c>
      <c r="U66" s="1" t="e">
        <f>'Option 8 Dispatch'!U63</f>
        <v>#REF!</v>
      </c>
      <c r="V66" s="1" t="e">
        <f>'Option 8 Dispatch'!V63</f>
        <v>#REF!</v>
      </c>
      <c r="W66" s="1" t="e">
        <f>'Option 8 Dispatch'!W63</f>
        <v>#REF!</v>
      </c>
      <c r="X66" s="1" t="e">
        <f>'Option 8 Dispatch'!X63</f>
        <v>#REF!</v>
      </c>
      <c r="Y66" s="1" t="e">
        <f>'Option 8 Dispatch'!Y63</f>
        <v>#REF!</v>
      </c>
      <c r="Z66" s="1" t="e">
        <f>'Option 8 Dispatch'!Z63</f>
        <v>#REF!</v>
      </c>
      <c r="AA66" s="1" t="e">
        <f>'Option 8 Dispatch'!AA63</f>
        <v>#REF!</v>
      </c>
      <c r="AB66" s="1" t="e">
        <f>'Option 8 Dispatch'!AB63</f>
        <v>#REF!</v>
      </c>
      <c r="AC66" s="1" t="e">
        <f>'Option 8 Dispatch'!AC63</f>
        <v>#REF!</v>
      </c>
      <c r="AD66" s="1" t="e">
        <f>'Option 8 Dispatch'!AD63</f>
        <v>#REF!</v>
      </c>
      <c r="AE66" s="1" t="e">
        <f>'Option 8 Dispatch'!AE63</f>
        <v>#REF!</v>
      </c>
      <c r="AF66" s="1" t="e">
        <f>'Option 8 Dispatch'!AF63</f>
        <v>#REF!</v>
      </c>
      <c r="AG66" s="1" t="e">
        <f>'Option 8 Dispatch'!AG63</f>
        <v>#REF!</v>
      </c>
      <c r="AH66" s="1" t="e">
        <f>'Option 8 Dispatch'!AH63</f>
        <v>#REF!</v>
      </c>
      <c r="AI66" s="1" t="e">
        <f>'Option 8 Dispatch'!AI63</f>
        <v>#REF!</v>
      </c>
    </row>
    <row r="67" spans="2:35" ht="12.75">
      <c r="B67" t="s">
        <v>140</v>
      </c>
      <c r="C67" t="s">
        <v>7</v>
      </c>
      <c r="E67" s="228" t="e">
        <f>AVERAGE(F67:AI67)</f>
        <v>#REF!</v>
      </c>
      <c r="F67" s="1" t="e">
        <f aca="true" t="shared" si="13" ref="F67:AI67">F66</f>
        <v>#REF!</v>
      </c>
      <c r="G67" s="1" t="e">
        <f t="shared" si="13"/>
        <v>#REF!</v>
      </c>
      <c r="H67" s="1" t="e">
        <f t="shared" si="13"/>
        <v>#REF!</v>
      </c>
      <c r="I67" s="1" t="e">
        <f t="shared" si="13"/>
        <v>#REF!</v>
      </c>
      <c r="J67" s="1" t="e">
        <f t="shared" si="13"/>
        <v>#REF!</v>
      </c>
      <c r="K67" s="1" t="e">
        <f t="shared" si="13"/>
        <v>#REF!</v>
      </c>
      <c r="L67" s="1" t="e">
        <f t="shared" si="13"/>
        <v>#REF!</v>
      </c>
      <c r="M67" s="1" t="e">
        <f t="shared" si="13"/>
        <v>#REF!</v>
      </c>
      <c r="N67" s="1" t="e">
        <f t="shared" si="13"/>
        <v>#REF!</v>
      </c>
      <c r="O67" s="1" t="e">
        <f t="shared" si="13"/>
        <v>#REF!</v>
      </c>
      <c r="P67" s="1" t="e">
        <f t="shared" si="13"/>
        <v>#REF!</v>
      </c>
      <c r="Q67" s="1" t="e">
        <f t="shared" si="13"/>
        <v>#REF!</v>
      </c>
      <c r="R67" s="1" t="e">
        <f t="shared" si="13"/>
        <v>#REF!</v>
      </c>
      <c r="S67" s="1" t="e">
        <f t="shared" si="13"/>
        <v>#REF!</v>
      </c>
      <c r="T67" s="1" t="e">
        <f t="shared" si="13"/>
        <v>#REF!</v>
      </c>
      <c r="U67" s="1" t="e">
        <f t="shared" si="13"/>
        <v>#REF!</v>
      </c>
      <c r="V67" s="1" t="e">
        <f t="shared" si="13"/>
        <v>#REF!</v>
      </c>
      <c r="W67" s="1" t="e">
        <f t="shared" si="13"/>
        <v>#REF!</v>
      </c>
      <c r="X67" s="1" t="e">
        <f t="shared" si="13"/>
        <v>#REF!</v>
      </c>
      <c r="Y67" s="1" t="e">
        <f t="shared" si="13"/>
        <v>#REF!</v>
      </c>
      <c r="Z67" s="1" t="e">
        <f t="shared" si="13"/>
        <v>#REF!</v>
      </c>
      <c r="AA67" s="1" t="e">
        <f t="shared" si="13"/>
        <v>#REF!</v>
      </c>
      <c r="AB67" s="1" t="e">
        <f t="shared" si="13"/>
        <v>#REF!</v>
      </c>
      <c r="AC67" s="1" t="e">
        <f t="shared" si="13"/>
        <v>#REF!</v>
      </c>
      <c r="AD67" s="1" t="e">
        <f t="shared" si="13"/>
        <v>#REF!</v>
      </c>
      <c r="AE67" s="1" t="e">
        <f t="shared" si="13"/>
        <v>#REF!</v>
      </c>
      <c r="AF67" s="1" t="e">
        <f t="shared" si="13"/>
        <v>#REF!</v>
      </c>
      <c r="AG67" s="1" t="e">
        <f t="shared" si="13"/>
        <v>#REF!</v>
      </c>
      <c r="AH67" s="1" t="e">
        <f t="shared" si="13"/>
        <v>#REF!</v>
      </c>
      <c r="AI67" s="1" t="e">
        <f t="shared" si="13"/>
        <v>#REF!</v>
      </c>
    </row>
    <row r="68" spans="2:35" ht="12.75">
      <c r="B68" t="s">
        <v>141</v>
      </c>
      <c r="C68" t="s">
        <v>215</v>
      </c>
      <c r="E68" s="228" t="e">
        <f>AVERAGE(F68:AI68)</f>
        <v>#REF!</v>
      </c>
      <c r="F68" s="1" t="e">
        <f>'Option 8 Dispatch'!F68</f>
        <v>#REF!</v>
      </c>
      <c r="G68" s="1" t="e">
        <f>'Option 8 Dispatch'!G68</f>
        <v>#REF!</v>
      </c>
      <c r="H68" s="1" t="e">
        <f>'Option 8 Dispatch'!H68</f>
        <v>#REF!</v>
      </c>
      <c r="I68" s="1" t="e">
        <f>'Option 8 Dispatch'!I68</f>
        <v>#REF!</v>
      </c>
      <c r="J68" s="1" t="e">
        <f>'Option 8 Dispatch'!J68</f>
        <v>#REF!</v>
      </c>
      <c r="K68" s="1" t="e">
        <f>'Option 8 Dispatch'!K68</f>
        <v>#REF!</v>
      </c>
      <c r="L68" s="1" t="e">
        <f>'Option 8 Dispatch'!L68</f>
        <v>#REF!</v>
      </c>
      <c r="M68" s="1" t="e">
        <f>'Option 8 Dispatch'!M68</f>
        <v>#REF!</v>
      </c>
      <c r="N68" s="1" t="e">
        <f>'Option 8 Dispatch'!N68</f>
        <v>#REF!</v>
      </c>
      <c r="O68" s="1" t="e">
        <f>'Option 8 Dispatch'!O68</f>
        <v>#REF!</v>
      </c>
      <c r="P68" s="1" t="e">
        <f>'Option 8 Dispatch'!P68</f>
        <v>#REF!</v>
      </c>
      <c r="Q68" s="1" t="e">
        <f>'Option 8 Dispatch'!Q68</f>
        <v>#REF!</v>
      </c>
      <c r="R68" s="1" t="e">
        <f>'Option 8 Dispatch'!R68</f>
        <v>#REF!</v>
      </c>
      <c r="S68" s="1" t="e">
        <f>'Option 8 Dispatch'!S68</f>
        <v>#REF!</v>
      </c>
      <c r="T68" s="1" t="e">
        <f>'Option 8 Dispatch'!T68</f>
        <v>#REF!</v>
      </c>
      <c r="U68" s="1" t="e">
        <f>'Option 8 Dispatch'!U68</f>
        <v>#REF!</v>
      </c>
      <c r="V68" s="1" t="e">
        <f>'Option 8 Dispatch'!V68</f>
        <v>#REF!</v>
      </c>
      <c r="W68" s="1" t="e">
        <f>'Option 8 Dispatch'!W68</f>
        <v>#REF!</v>
      </c>
      <c r="X68" s="1" t="e">
        <f>'Option 8 Dispatch'!X68</f>
        <v>#REF!</v>
      </c>
      <c r="Y68" s="1" t="e">
        <f>'Option 8 Dispatch'!Y68</f>
        <v>#REF!</v>
      </c>
      <c r="Z68" s="1" t="e">
        <f>'Option 8 Dispatch'!Z68</f>
        <v>#REF!</v>
      </c>
      <c r="AA68" s="1" t="e">
        <f>'Option 8 Dispatch'!AA68</f>
        <v>#REF!</v>
      </c>
      <c r="AB68" s="1" t="e">
        <f>'Option 8 Dispatch'!AB68</f>
        <v>#REF!</v>
      </c>
      <c r="AC68" s="1" t="e">
        <f>'Option 8 Dispatch'!AC68</f>
        <v>#REF!</v>
      </c>
      <c r="AD68" s="1" t="e">
        <f>'Option 8 Dispatch'!AD68</f>
        <v>#REF!</v>
      </c>
      <c r="AE68" s="1" t="e">
        <f>'Option 8 Dispatch'!AE68</f>
        <v>#REF!</v>
      </c>
      <c r="AF68" s="1" t="e">
        <f>'Option 8 Dispatch'!AF68</f>
        <v>#REF!</v>
      </c>
      <c r="AG68" s="1" t="e">
        <f>'Option 8 Dispatch'!AG68</f>
        <v>#REF!</v>
      </c>
      <c r="AH68" s="1" t="e">
        <f>'Option 8 Dispatch'!AH68</f>
        <v>#REF!</v>
      </c>
      <c r="AI68" s="1" t="e">
        <f>'Option 8 Dispatch'!AI68</f>
        <v>#REF!</v>
      </c>
    </row>
    <row r="69" spans="2:35" ht="12.75">
      <c r="B69" t="s">
        <v>69</v>
      </c>
      <c r="C69" t="s">
        <v>215</v>
      </c>
      <c r="E69" s="228" t="e">
        <f>AVERAGE(F69:AI69)</f>
        <v>#REF!</v>
      </c>
      <c r="F69" s="1" t="e">
        <f>'Option 8 Dispatch'!F68</f>
        <v>#REF!</v>
      </c>
      <c r="G69" s="1" t="e">
        <f>'Option 8 Dispatch'!G68</f>
        <v>#REF!</v>
      </c>
      <c r="H69" s="1" t="e">
        <f>'Option 8 Dispatch'!H68</f>
        <v>#REF!</v>
      </c>
      <c r="I69" s="1" t="e">
        <f>'Option 8 Dispatch'!I68</f>
        <v>#REF!</v>
      </c>
      <c r="J69" s="1" t="e">
        <f>'Option 8 Dispatch'!J68</f>
        <v>#REF!</v>
      </c>
      <c r="K69" s="1" t="e">
        <f>'Option 8 Dispatch'!K68</f>
        <v>#REF!</v>
      </c>
      <c r="L69" s="1" t="e">
        <f>'Option 8 Dispatch'!L68</f>
        <v>#REF!</v>
      </c>
      <c r="M69" s="1" t="e">
        <f>'Option 8 Dispatch'!M68</f>
        <v>#REF!</v>
      </c>
      <c r="N69" s="1" t="e">
        <f>'Option 8 Dispatch'!N68</f>
        <v>#REF!</v>
      </c>
      <c r="O69" s="1" t="e">
        <f>'Option 8 Dispatch'!O68</f>
        <v>#REF!</v>
      </c>
      <c r="P69" s="1" t="e">
        <f>'Option 8 Dispatch'!P68</f>
        <v>#REF!</v>
      </c>
      <c r="Q69" s="1" t="e">
        <f>'Option 8 Dispatch'!Q68</f>
        <v>#REF!</v>
      </c>
      <c r="R69" s="1" t="e">
        <f>'Option 8 Dispatch'!R68</f>
        <v>#REF!</v>
      </c>
      <c r="S69" s="1" t="e">
        <f>'Option 8 Dispatch'!S68</f>
        <v>#REF!</v>
      </c>
      <c r="T69" s="1" t="e">
        <f>'Option 8 Dispatch'!T68</f>
        <v>#REF!</v>
      </c>
      <c r="U69" s="1" t="e">
        <f>'Option 8 Dispatch'!U68</f>
        <v>#REF!</v>
      </c>
      <c r="V69" s="1" t="e">
        <f>'Option 8 Dispatch'!V68</f>
        <v>#REF!</v>
      </c>
      <c r="W69" s="1" t="e">
        <f>'Option 8 Dispatch'!W68</f>
        <v>#REF!</v>
      </c>
      <c r="X69" s="1" t="e">
        <f>'Option 8 Dispatch'!X68</f>
        <v>#REF!</v>
      </c>
      <c r="Y69" s="1" t="e">
        <f>'Option 8 Dispatch'!Y68</f>
        <v>#REF!</v>
      </c>
      <c r="Z69" s="1" t="e">
        <f>'Option 8 Dispatch'!Z68</f>
        <v>#REF!</v>
      </c>
      <c r="AA69" s="1" t="e">
        <f>'Option 8 Dispatch'!AA68</f>
        <v>#REF!</v>
      </c>
      <c r="AB69" s="1" t="e">
        <f>'Option 8 Dispatch'!AB68</f>
        <v>#REF!</v>
      </c>
      <c r="AC69" s="1" t="e">
        <f>'Option 8 Dispatch'!AC68</f>
        <v>#REF!</v>
      </c>
      <c r="AD69" s="1" t="e">
        <f>'Option 8 Dispatch'!AD68</f>
        <v>#REF!</v>
      </c>
      <c r="AE69" s="1" t="e">
        <f>'Option 8 Dispatch'!AE68</f>
        <v>#REF!</v>
      </c>
      <c r="AF69" s="1" t="e">
        <f>'Option 8 Dispatch'!AF68</f>
        <v>#REF!</v>
      </c>
      <c r="AG69" s="1" t="e">
        <f>'Option 8 Dispatch'!AG68</f>
        <v>#REF!</v>
      </c>
      <c r="AH69" s="1" t="e">
        <f>'Option 8 Dispatch'!AH68</f>
        <v>#REF!</v>
      </c>
      <c r="AI69" s="1" t="e">
        <f>'Option 8 Dispatch'!AI68</f>
        <v>#REF!</v>
      </c>
    </row>
    <row r="70" spans="1:35" ht="12.75">
      <c r="A70" s="14"/>
      <c r="B70" s="14" t="s">
        <v>142</v>
      </c>
      <c r="C70" s="243" t="s">
        <v>219</v>
      </c>
      <c r="D70" s="14"/>
      <c r="E70" s="14"/>
      <c r="F70" s="154" t="e">
        <f aca="true" t="shared" si="14" ref="F70:AI70">(F68)/(F67)*1000</f>
        <v>#REF!</v>
      </c>
      <c r="G70" s="154" t="e">
        <f t="shared" si="14"/>
        <v>#REF!</v>
      </c>
      <c r="H70" s="154" t="e">
        <f t="shared" si="14"/>
        <v>#REF!</v>
      </c>
      <c r="I70" s="154" t="e">
        <f t="shared" si="14"/>
        <v>#REF!</v>
      </c>
      <c r="J70" s="154" t="e">
        <f t="shared" si="14"/>
        <v>#REF!</v>
      </c>
      <c r="K70" s="154" t="e">
        <f t="shared" si="14"/>
        <v>#REF!</v>
      </c>
      <c r="L70" s="154" t="e">
        <f t="shared" si="14"/>
        <v>#REF!</v>
      </c>
      <c r="M70" s="154" t="e">
        <f t="shared" si="14"/>
        <v>#REF!</v>
      </c>
      <c r="N70" s="154" t="e">
        <f t="shared" si="14"/>
        <v>#REF!</v>
      </c>
      <c r="O70" s="154" t="e">
        <f t="shared" si="14"/>
        <v>#REF!</v>
      </c>
      <c r="P70" s="154" t="e">
        <f t="shared" si="14"/>
        <v>#REF!</v>
      </c>
      <c r="Q70" s="154" t="e">
        <f t="shared" si="14"/>
        <v>#REF!</v>
      </c>
      <c r="R70" s="154" t="e">
        <f t="shared" si="14"/>
        <v>#REF!</v>
      </c>
      <c r="S70" s="154" t="e">
        <f t="shared" si="14"/>
        <v>#REF!</v>
      </c>
      <c r="T70" s="154" t="e">
        <f t="shared" si="14"/>
        <v>#REF!</v>
      </c>
      <c r="U70" s="154" t="e">
        <f t="shared" si="14"/>
        <v>#REF!</v>
      </c>
      <c r="V70" s="154" t="e">
        <f t="shared" si="14"/>
        <v>#REF!</v>
      </c>
      <c r="W70" s="154" t="e">
        <f t="shared" si="14"/>
        <v>#REF!</v>
      </c>
      <c r="X70" s="154" t="e">
        <f t="shared" si="14"/>
        <v>#REF!</v>
      </c>
      <c r="Y70" s="154" t="e">
        <f t="shared" si="14"/>
        <v>#REF!</v>
      </c>
      <c r="Z70" s="154" t="e">
        <f t="shared" si="14"/>
        <v>#REF!</v>
      </c>
      <c r="AA70" s="154" t="e">
        <f t="shared" si="14"/>
        <v>#REF!</v>
      </c>
      <c r="AB70" s="154" t="e">
        <f t="shared" si="14"/>
        <v>#REF!</v>
      </c>
      <c r="AC70" s="154" t="e">
        <f t="shared" si="14"/>
        <v>#REF!</v>
      </c>
      <c r="AD70" s="154" t="e">
        <f t="shared" si="14"/>
        <v>#REF!</v>
      </c>
      <c r="AE70" s="154" t="e">
        <f t="shared" si="14"/>
        <v>#REF!</v>
      </c>
      <c r="AF70" s="154" t="e">
        <f t="shared" si="14"/>
        <v>#REF!</v>
      </c>
      <c r="AG70" s="154" t="e">
        <f t="shared" si="14"/>
        <v>#REF!</v>
      </c>
      <c r="AH70" s="154" t="e">
        <f t="shared" si="14"/>
        <v>#REF!</v>
      </c>
      <c r="AI70" s="154" t="e">
        <f t="shared" si="14"/>
        <v>#REF!</v>
      </c>
    </row>
    <row r="71" spans="1:35" ht="12.75">
      <c r="A71" s="14"/>
      <c r="B71" s="14" t="s">
        <v>143</v>
      </c>
      <c r="C71" s="14" t="s">
        <v>144</v>
      </c>
      <c r="D71" s="14"/>
      <c r="E71" s="14"/>
      <c r="F71" s="154" t="e">
        <f aca="true" t="shared" si="15" ref="F71:AI71">F66/8760*1000</f>
        <v>#REF!</v>
      </c>
      <c r="G71" s="154" t="e">
        <f t="shared" si="15"/>
        <v>#REF!</v>
      </c>
      <c r="H71" s="154" t="e">
        <f t="shared" si="15"/>
        <v>#REF!</v>
      </c>
      <c r="I71" s="154" t="e">
        <f t="shared" si="15"/>
        <v>#REF!</v>
      </c>
      <c r="J71" s="154" t="e">
        <f t="shared" si="15"/>
        <v>#REF!</v>
      </c>
      <c r="K71" s="154" t="e">
        <f t="shared" si="15"/>
        <v>#REF!</v>
      </c>
      <c r="L71" s="154" t="e">
        <f t="shared" si="15"/>
        <v>#REF!</v>
      </c>
      <c r="M71" s="154" t="e">
        <f t="shared" si="15"/>
        <v>#REF!</v>
      </c>
      <c r="N71" s="154" t="e">
        <f t="shared" si="15"/>
        <v>#REF!</v>
      </c>
      <c r="O71" s="154" t="e">
        <f t="shared" si="15"/>
        <v>#REF!</v>
      </c>
      <c r="P71" s="154" t="e">
        <f t="shared" si="15"/>
        <v>#REF!</v>
      </c>
      <c r="Q71" s="154" t="e">
        <f t="shared" si="15"/>
        <v>#REF!</v>
      </c>
      <c r="R71" s="154" t="e">
        <f t="shared" si="15"/>
        <v>#REF!</v>
      </c>
      <c r="S71" s="154" t="e">
        <f t="shared" si="15"/>
        <v>#REF!</v>
      </c>
      <c r="T71" s="154" t="e">
        <f t="shared" si="15"/>
        <v>#REF!</v>
      </c>
      <c r="U71" s="154" t="e">
        <f t="shared" si="15"/>
        <v>#REF!</v>
      </c>
      <c r="V71" s="154" t="e">
        <f t="shared" si="15"/>
        <v>#REF!</v>
      </c>
      <c r="W71" s="154" t="e">
        <f t="shared" si="15"/>
        <v>#REF!</v>
      </c>
      <c r="X71" s="154" t="e">
        <f t="shared" si="15"/>
        <v>#REF!</v>
      </c>
      <c r="Y71" s="154" t="e">
        <f t="shared" si="15"/>
        <v>#REF!</v>
      </c>
      <c r="Z71" s="154" t="e">
        <f t="shared" si="15"/>
        <v>#REF!</v>
      </c>
      <c r="AA71" s="154" t="e">
        <f t="shared" si="15"/>
        <v>#REF!</v>
      </c>
      <c r="AB71" s="154" t="e">
        <f t="shared" si="15"/>
        <v>#REF!</v>
      </c>
      <c r="AC71" s="154" t="e">
        <f t="shared" si="15"/>
        <v>#REF!</v>
      </c>
      <c r="AD71" s="154" t="e">
        <f t="shared" si="15"/>
        <v>#REF!</v>
      </c>
      <c r="AE71" s="154" t="e">
        <f t="shared" si="15"/>
        <v>#REF!</v>
      </c>
      <c r="AF71" s="154" t="e">
        <f t="shared" si="15"/>
        <v>#REF!</v>
      </c>
      <c r="AG71" s="154" t="e">
        <f t="shared" si="15"/>
        <v>#REF!</v>
      </c>
      <c r="AH71" s="154" t="e">
        <f t="shared" si="15"/>
        <v>#REF!</v>
      </c>
      <c r="AI71" s="154" t="e">
        <f t="shared" si="15"/>
        <v>#REF!</v>
      </c>
    </row>
    <row r="72" spans="1:35" ht="12.75">
      <c r="A72" s="14"/>
      <c r="B72" s="14" t="s">
        <v>145</v>
      </c>
      <c r="C72" s="14" t="s">
        <v>13</v>
      </c>
      <c r="D72" s="39" t="s">
        <v>146</v>
      </c>
      <c r="E72" s="123" t="e">
        <f>AVERAGE(F72:AI72)</f>
        <v>#REF!</v>
      </c>
      <c r="F72" s="123" t="e">
        <f aca="true" t="shared" si="16" ref="F72:AI72">F71/$E$11</f>
        <v>#REF!</v>
      </c>
      <c r="G72" s="123" t="e">
        <f t="shared" si="16"/>
        <v>#REF!</v>
      </c>
      <c r="H72" s="123" t="e">
        <f t="shared" si="16"/>
        <v>#REF!</v>
      </c>
      <c r="I72" s="123" t="e">
        <f t="shared" si="16"/>
        <v>#REF!</v>
      </c>
      <c r="J72" s="123" t="e">
        <f t="shared" si="16"/>
        <v>#REF!</v>
      </c>
      <c r="K72" s="123" t="e">
        <f t="shared" si="16"/>
        <v>#REF!</v>
      </c>
      <c r="L72" s="123" t="e">
        <f t="shared" si="16"/>
        <v>#REF!</v>
      </c>
      <c r="M72" s="123" t="e">
        <f t="shared" si="16"/>
        <v>#REF!</v>
      </c>
      <c r="N72" s="123" t="e">
        <f t="shared" si="16"/>
        <v>#REF!</v>
      </c>
      <c r="O72" s="123" t="e">
        <f t="shared" si="16"/>
        <v>#REF!</v>
      </c>
      <c r="P72" s="123" t="e">
        <f t="shared" si="16"/>
        <v>#REF!</v>
      </c>
      <c r="Q72" s="123" t="e">
        <f t="shared" si="16"/>
        <v>#REF!</v>
      </c>
      <c r="R72" s="123" t="e">
        <f t="shared" si="16"/>
        <v>#REF!</v>
      </c>
      <c r="S72" s="123" t="e">
        <f t="shared" si="16"/>
        <v>#REF!</v>
      </c>
      <c r="T72" s="123" t="e">
        <f t="shared" si="16"/>
        <v>#REF!</v>
      </c>
      <c r="U72" s="123" t="e">
        <f t="shared" si="16"/>
        <v>#REF!</v>
      </c>
      <c r="V72" s="123" t="e">
        <f t="shared" si="16"/>
        <v>#REF!</v>
      </c>
      <c r="W72" s="123" t="e">
        <f t="shared" si="16"/>
        <v>#REF!</v>
      </c>
      <c r="X72" s="123" t="e">
        <f t="shared" si="16"/>
        <v>#REF!</v>
      </c>
      <c r="Y72" s="123" t="e">
        <f t="shared" si="16"/>
        <v>#REF!</v>
      </c>
      <c r="Z72" s="123" t="e">
        <f t="shared" si="16"/>
        <v>#REF!</v>
      </c>
      <c r="AA72" s="123" t="e">
        <f t="shared" si="16"/>
        <v>#REF!</v>
      </c>
      <c r="AB72" s="123" t="e">
        <f t="shared" si="16"/>
        <v>#REF!</v>
      </c>
      <c r="AC72" s="123" t="e">
        <f t="shared" si="16"/>
        <v>#REF!</v>
      </c>
      <c r="AD72" s="123" t="e">
        <f t="shared" si="16"/>
        <v>#REF!</v>
      </c>
      <c r="AE72" s="123" t="e">
        <f t="shared" si="16"/>
        <v>#REF!</v>
      </c>
      <c r="AF72" s="123" t="e">
        <f t="shared" si="16"/>
        <v>#REF!</v>
      </c>
      <c r="AG72" s="123" t="e">
        <f t="shared" si="16"/>
        <v>#REF!</v>
      </c>
      <c r="AH72" s="123" t="e">
        <f t="shared" si="16"/>
        <v>#REF!</v>
      </c>
      <c r="AI72" s="123" t="e">
        <f t="shared" si="16"/>
        <v>#REF!</v>
      </c>
    </row>
    <row r="73" spans="2:35" ht="12.75">
      <c r="B73" t="s">
        <v>27</v>
      </c>
      <c r="C73" t="s">
        <v>216</v>
      </c>
      <c r="F73" s="1" t="e">
        <f>'Option 8 Dispatch'!F70</f>
        <v>#REF!</v>
      </c>
      <c r="G73" s="1" t="e">
        <f>'Option 8 Dispatch'!G70</f>
        <v>#REF!</v>
      </c>
      <c r="H73" s="1" t="e">
        <f>'Option 8 Dispatch'!H70</f>
        <v>#REF!</v>
      </c>
      <c r="I73" s="1" t="e">
        <f>'Option 8 Dispatch'!I70</f>
        <v>#REF!</v>
      </c>
      <c r="J73" s="1" t="e">
        <f>'Option 8 Dispatch'!J70</f>
        <v>#REF!</v>
      </c>
      <c r="K73" s="1" t="e">
        <f>'Option 8 Dispatch'!K70</f>
        <v>#REF!</v>
      </c>
      <c r="L73" s="1" t="e">
        <f>'Option 8 Dispatch'!L70</f>
        <v>#REF!</v>
      </c>
      <c r="M73" s="1" t="e">
        <f>'Option 8 Dispatch'!M70</f>
        <v>#REF!</v>
      </c>
      <c r="N73" s="1" t="e">
        <f>'Option 8 Dispatch'!N70</f>
        <v>#REF!</v>
      </c>
      <c r="O73" s="1" t="e">
        <f>'Option 8 Dispatch'!O70</f>
        <v>#REF!</v>
      </c>
      <c r="P73" s="1" t="e">
        <f>'Option 8 Dispatch'!P70</f>
        <v>#REF!</v>
      </c>
      <c r="Q73" s="1" t="e">
        <f>'Option 8 Dispatch'!Q70</f>
        <v>#REF!</v>
      </c>
      <c r="R73" s="1" t="e">
        <f>'Option 8 Dispatch'!R70</f>
        <v>#REF!</v>
      </c>
      <c r="S73" s="1" t="e">
        <f>'Option 8 Dispatch'!S70</f>
        <v>#REF!</v>
      </c>
      <c r="T73" s="1" t="e">
        <f>'Option 8 Dispatch'!T70</f>
        <v>#REF!</v>
      </c>
      <c r="U73" s="1" t="e">
        <f>'Option 8 Dispatch'!U70</f>
        <v>#REF!</v>
      </c>
      <c r="V73" s="1" t="e">
        <f>'Option 8 Dispatch'!V70</f>
        <v>#REF!</v>
      </c>
      <c r="W73" s="1" t="e">
        <f>'Option 8 Dispatch'!W70</f>
        <v>#REF!</v>
      </c>
      <c r="X73" s="1" t="e">
        <f>'Option 8 Dispatch'!X70</f>
        <v>#REF!</v>
      </c>
      <c r="Y73" s="1" t="e">
        <f>'Option 8 Dispatch'!Y70</f>
        <v>#REF!</v>
      </c>
      <c r="Z73" s="1" t="e">
        <f>'Option 8 Dispatch'!Z70</f>
        <v>#REF!</v>
      </c>
      <c r="AA73" s="1" t="e">
        <f>'Option 8 Dispatch'!AA70</f>
        <v>#REF!</v>
      </c>
      <c r="AB73" s="1" t="e">
        <f>'Option 8 Dispatch'!AB70</f>
        <v>#REF!</v>
      </c>
      <c r="AC73" s="1" t="e">
        <f>'Option 8 Dispatch'!AC70</f>
        <v>#REF!</v>
      </c>
      <c r="AD73" s="1" t="e">
        <f>'Option 8 Dispatch'!AD70</f>
        <v>#REF!</v>
      </c>
      <c r="AE73" s="1" t="e">
        <f>'Option 8 Dispatch'!AE70</f>
        <v>#REF!</v>
      </c>
      <c r="AF73" s="1" t="e">
        <f>'Option 8 Dispatch'!AF70</f>
        <v>#REF!</v>
      </c>
      <c r="AG73" s="1" t="e">
        <f>'Option 8 Dispatch'!AG70</f>
        <v>#REF!</v>
      </c>
      <c r="AH73" s="1" t="e">
        <f>'Option 8 Dispatch'!AH70</f>
        <v>#REF!</v>
      </c>
      <c r="AI73" s="1" t="e">
        <f>'Option 8 Dispatch'!AI70</f>
        <v>#REF!</v>
      </c>
    </row>
    <row r="74" spans="2:35" ht="12.75">
      <c r="B74" t="s">
        <v>147</v>
      </c>
      <c r="C74" s="162" t="s">
        <v>256</v>
      </c>
      <c r="F74" s="1" t="e">
        <f>'Option 8 Dispatch'!F72</f>
        <v>#REF!</v>
      </c>
      <c r="G74" s="1" t="e">
        <f>'Option 8 Dispatch'!G72</f>
        <v>#REF!</v>
      </c>
      <c r="H74" s="1" t="e">
        <f>'Option 8 Dispatch'!H72</f>
        <v>#REF!</v>
      </c>
      <c r="I74" s="1" t="e">
        <f>'Option 8 Dispatch'!I72</f>
        <v>#REF!</v>
      </c>
      <c r="J74" s="1" t="e">
        <f>'Option 8 Dispatch'!J72</f>
        <v>#REF!</v>
      </c>
      <c r="K74" s="1" t="e">
        <f>'Option 8 Dispatch'!K72</f>
        <v>#REF!</v>
      </c>
      <c r="L74" s="1" t="e">
        <f>'Option 8 Dispatch'!L72</f>
        <v>#REF!</v>
      </c>
      <c r="M74" s="1" t="e">
        <f>'Option 8 Dispatch'!M72</f>
        <v>#REF!</v>
      </c>
      <c r="N74" s="1" t="e">
        <f>'Option 8 Dispatch'!N72</f>
        <v>#REF!</v>
      </c>
      <c r="O74" s="1" t="e">
        <f>'Option 8 Dispatch'!O72</f>
        <v>#REF!</v>
      </c>
      <c r="P74" s="1" t="e">
        <f>'Option 8 Dispatch'!P72</f>
        <v>#REF!</v>
      </c>
      <c r="Q74" s="1" t="e">
        <f>'Option 8 Dispatch'!Q72</f>
        <v>#REF!</v>
      </c>
      <c r="R74" s="1" t="e">
        <f>'Option 8 Dispatch'!R72</f>
        <v>#REF!</v>
      </c>
      <c r="S74" s="1" t="e">
        <f>'Option 8 Dispatch'!S72</f>
        <v>#REF!</v>
      </c>
      <c r="T74" s="1" t="e">
        <f>'Option 8 Dispatch'!T72</f>
        <v>#REF!</v>
      </c>
      <c r="U74" s="1" t="e">
        <f>'Option 8 Dispatch'!U72</f>
        <v>#REF!</v>
      </c>
      <c r="V74" s="1" t="e">
        <f>'Option 8 Dispatch'!V72</f>
        <v>#REF!</v>
      </c>
      <c r="W74" s="1" t="e">
        <f>'Option 8 Dispatch'!W72</f>
        <v>#REF!</v>
      </c>
      <c r="X74" s="1" t="e">
        <f>'Option 8 Dispatch'!X72</f>
        <v>#REF!</v>
      </c>
      <c r="Y74" s="1" t="e">
        <f>'Option 8 Dispatch'!Y72</f>
        <v>#REF!</v>
      </c>
      <c r="Z74" s="1" t="e">
        <f>'Option 8 Dispatch'!Z72</f>
        <v>#REF!</v>
      </c>
      <c r="AA74" s="1" t="e">
        <f>'Option 8 Dispatch'!AA72</f>
        <v>#REF!</v>
      </c>
      <c r="AB74" s="1" t="e">
        <f>'Option 8 Dispatch'!AB72</f>
        <v>#REF!</v>
      </c>
      <c r="AC74" s="1" t="e">
        <f>'Option 8 Dispatch'!AC72</f>
        <v>#REF!</v>
      </c>
      <c r="AD74" s="1" t="e">
        <f>'Option 8 Dispatch'!AD72</f>
        <v>#REF!</v>
      </c>
      <c r="AE74" s="1" t="e">
        <f>'Option 8 Dispatch'!AE72</f>
        <v>#REF!</v>
      </c>
      <c r="AF74" s="1" t="e">
        <f>'Option 8 Dispatch'!AF72</f>
        <v>#REF!</v>
      </c>
      <c r="AG74" s="1" t="e">
        <f>'Option 8 Dispatch'!AG72</f>
        <v>#REF!</v>
      </c>
      <c r="AH74" s="1" t="e">
        <f>'Option 8 Dispatch'!AH72</f>
        <v>#REF!</v>
      </c>
      <c r="AI74" s="1" t="e">
        <f>'Option 8 Dispatch'!AI72</f>
        <v>#REF!</v>
      </c>
    </row>
    <row r="75" spans="2:35" ht="12.75">
      <c r="B75" s="17" t="s">
        <v>148</v>
      </c>
      <c r="C75" s="234" t="s">
        <v>256</v>
      </c>
      <c r="F75" s="1" t="e">
        <f>'Option 8 Dispatch'!F71</f>
        <v>#REF!</v>
      </c>
      <c r="G75" s="1" t="e">
        <f>'Option 8 Dispatch'!G71</f>
        <v>#REF!</v>
      </c>
      <c r="H75" s="1" t="e">
        <f>'Option 8 Dispatch'!H71</f>
        <v>#REF!</v>
      </c>
      <c r="I75" s="1" t="e">
        <f>'Option 8 Dispatch'!I71</f>
        <v>#REF!</v>
      </c>
      <c r="J75" s="1" t="e">
        <f>'Option 8 Dispatch'!J71</f>
        <v>#REF!</v>
      </c>
      <c r="K75" s="1" t="e">
        <f>'Option 8 Dispatch'!K71</f>
        <v>#REF!</v>
      </c>
      <c r="L75" s="1" t="e">
        <f>'Option 8 Dispatch'!L71</f>
        <v>#REF!</v>
      </c>
      <c r="M75" s="1" t="e">
        <f>'Option 8 Dispatch'!M71</f>
        <v>#REF!</v>
      </c>
      <c r="N75" s="1" t="e">
        <f>'Option 8 Dispatch'!N71</f>
        <v>#REF!</v>
      </c>
      <c r="O75" s="1" t="e">
        <f>'Option 8 Dispatch'!O71</f>
        <v>#REF!</v>
      </c>
      <c r="P75" s="1" t="e">
        <f>'Option 8 Dispatch'!P71</f>
        <v>#REF!</v>
      </c>
      <c r="Q75" s="1" t="e">
        <f>'Option 8 Dispatch'!Q71</f>
        <v>#REF!</v>
      </c>
      <c r="R75" s="1" t="e">
        <f>'Option 8 Dispatch'!R71</f>
        <v>#REF!</v>
      </c>
      <c r="S75" s="1" t="e">
        <f>'Option 8 Dispatch'!S71</f>
        <v>#REF!</v>
      </c>
      <c r="T75" s="1" t="e">
        <f>'Option 8 Dispatch'!T71</f>
        <v>#REF!</v>
      </c>
      <c r="U75" s="1" t="e">
        <f>'Option 8 Dispatch'!U71</f>
        <v>#REF!</v>
      </c>
      <c r="V75" s="1" t="e">
        <f>'Option 8 Dispatch'!V71</f>
        <v>#REF!</v>
      </c>
      <c r="W75" s="1" t="e">
        <f>'Option 8 Dispatch'!W71</f>
        <v>#REF!</v>
      </c>
      <c r="X75" s="1" t="e">
        <f>'Option 8 Dispatch'!X71</f>
        <v>#REF!</v>
      </c>
      <c r="Y75" s="1" t="e">
        <f>'Option 8 Dispatch'!Y71</f>
        <v>#REF!</v>
      </c>
      <c r="Z75" s="1" t="e">
        <f>'Option 8 Dispatch'!Z71</f>
        <v>#REF!</v>
      </c>
      <c r="AA75" s="1" t="e">
        <f>'Option 8 Dispatch'!AA71</f>
        <v>#REF!</v>
      </c>
      <c r="AB75" s="1" t="e">
        <f>'Option 8 Dispatch'!AB71</f>
        <v>#REF!</v>
      </c>
      <c r="AC75" s="1" t="e">
        <f>'Option 8 Dispatch'!AC71</f>
        <v>#REF!</v>
      </c>
      <c r="AD75" s="1" t="e">
        <f>'Option 8 Dispatch'!AD71</f>
        <v>#REF!</v>
      </c>
      <c r="AE75" s="1" t="e">
        <f>'Option 8 Dispatch'!AE71</f>
        <v>#REF!</v>
      </c>
      <c r="AF75" s="1" t="e">
        <f>'Option 8 Dispatch'!AF71</f>
        <v>#REF!</v>
      </c>
      <c r="AG75" s="1" t="e">
        <f>'Option 8 Dispatch'!AG71</f>
        <v>#REF!</v>
      </c>
      <c r="AH75" s="1" t="e">
        <f>'Option 8 Dispatch'!AH71</f>
        <v>#REF!</v>
      </c>
      <c r="AI75" s="1" t="e">
        <f>'Option 8 Dispatch'!AI71</f>
        <v>#REF!</v>
      </c>
    </row>
    <row r="76" spans="2:35" ht="12.75">
      <c r="B76" s="234" t="s">
        <v>58</v>
      </c>
      <c r="C76" s="234" t="s">
        <v>256</v>
      </c>
      <c r="F76" s="1" t="e">
        <f>'Option 8 Dispatch'!F73</f>
        <v>#REF!</v>
      </c>
      <c r="G76" s="1" t="e">
        <f>'Option 8 Dispatch'!G73</f>
        <v>#REF!</v>
      </c>
      <c r="H76" s="1" t="e">
        <f>'Option 8 Dispatch'!H73</f>
        <v>#REF!</v>
      </c>
      <c r="I76" s="1" t="e">
        <f>'Option 8 Dispatch'!I73</f>
        <v>#REF!</v>
      </c>
      <c r="J76" s="1" t="e">
        <f>'Option 8 Dispatch'!J73</f>
        <v>#REF!</v>
      </c>
      <c r="K76" s="1" t="e">
        <f>'Option 8 Dispatch'!K73</f>
        <v>#REF!</v>
      </c>
      <c r="L76" s="1" t="e">
        <f>'Option 8 Dispatch'!L73</f>
        <v>#REF!</v>
      </c>
      <c r="M76" s="1" t="e">
        <f>'Option 8 Dispatch'!M73</f>
        <v>#REF!</v>
      </c>
      <c r="N76" s="1" t="e">
        <f>'Option 8 Dispatch'!N73</f>
        <v>#REF!</v>
      </c>
      <c r="O76" s="1" t="e">
        <f>'Option 8 Dispatch'!O73</f>
        <v>#REF!</v>
      </c>
      <c r="P76" s="1" t="e">
        <f>'Option 8 Dispatch'!P73</f>
        <v>#REF!</v>
      </c>
      <c r="Q76" s="1" t="e">
        <f>'Option 8 Dispatch'!Q73</f>
        <v>#REF!</v>
      </c>
      <c r="R76" s="1" t="e">
        <f>'Option 8 Dispatch'!R73</f>
        <v>#REF!</v>
      </c>
      <c r="S76" s="1" t="e">
        <f>'Option 8 Dispatch'!S73</f>
        <v>#REF!</v>
      </c>
      <c r="T76" s="1" t="e">
        <f>'Option 8 Dispatch'!T73</f>
        <v>#REF!</v>
      </c>
      <c r="U76" s="1" t="e">
        <f>'Option 8 Dispatch'!U73</f>
        <v>#REF!</v>
      </c>
      <c r="V76" s="1" t="e">
        <f>'Option 8 Dispatch'!V73</f>
        <v>#REF!</v>
      </c>
      <c r="W76" s="1" t="e">
        <f>'Option 8 Dispatch'!W73</f>
        <v>#REF!</v>
      </c>
      <c r="X76" s="1" t="e">
        <f>'Option 8 Dispatch'!X73</f>
        <v>#REF!</v>
      </c>
      <c r="Y76" s="1" t="e">
        <f>'Option 8 Dispatch'!Y73</f>
        <v>#REF!</v>
      </c>
      <c r="Z76" s="1" t="e">
        <f>'Option 8 Dispatch'!Z73</f>
        <v>#REF!</v>
      </c>
      <c r="AA76" s="1" t="e">
        <f>'Option 8 Dispatch'!AA73</f>
        <v>#REF!</v>
      </c>
      <c r="AB76" s="1" t="e">
        <f>'Option 8 Dispatch'!AB73</f>
        <v>#REF!</v>
      </c>
      <c r="AC76" s="1" t="e">
        <f>'Option 8 Dispatch'!AC73</f>
        <v>#REF!</v>
      </c>
      <c r="AD76" s="1" t="e">
        <f>'Option 8 Dispatch'!AD73</f>
        <v>#REF!</v>
      </c>
      <c r="AE76" s="1" t="e">
        <f>'Option 8 Dispatch'!AE73</f>
        <v>#REF!</v>
      </c>
      <c r="AF76" s="1" t="e">
        <f>'Option 8 Dispatch'!AF73</f>
        <v>#REF!</v>
      </c>
      <c r="AG76" s="1" t="e">
        <f>'Option 8 Dispatch'!AG73</f>
        <v>#REF!</v>
      </c>
      <c r="AH76" s="1" t="e">
        <f>'Option 8 Dispatch'!AH73</f>
        <v>#REF!</v>
      </c>
      <c r="AI76" s="1" t="e">
        <f>'Option 8 Dispatch'!AI73</f>
        <v>#REF!</v>
      </c>
    </row>
    <row r="77" spans="2:35" ht="12.75">
      <c r="B77" s="234" t="s">
        <v>236</v>
      </c>
      <c r="C77" s="217" t="s">
        <v>216</v>
      </c>
      <c r="F77" s="1" t="e">
        <f>'Option 8 Dispatch'!F74</f>
        <v>#REF!</v>
      </c>
      <c r="G77" s="1" t="e">
        <f>'Option 8 Dispatch'!G74</f>
        <v>#REF!</v>
      </c>
      <c r="H77" s="1" t="e">
        <f>'Option 8 Dispatch'!H74</f>
        <v>#REF!</v>
      </c>
      <c r="I77" s="1" t="e">
        <f>'Option 8 Dispatch'!I74</f>
        <v>#REF!</v>
      </c>
      <c r="J77" s="1" t="e">
        <f>'Option 8 Dispatch'!J74</f>
        <v>#REF!</v>
      </c>
      <c r="K77" s="1" t="e">
        <f>'Option 8 Dispatch'!K74</f>
        <v>#REF!</v>
      </c>
      <c r="L77" s="1" t="e">
        <f>'Option 8 Dispatch'!L74</f>
        <v>#REF!</v>
      </c>
      <c r="M77" s="1" t="e">
        <f>'Option 8 Dispatch'!M74</f>
        <v>#REF!</v>
      </c>
      <c r="N77" s="1" t="e">
        <f>'Option 8 Dispatch'!N74</f>
        <v>#REF!</v>
      </c>
      <c r="O77" s="1" t="e">
        <f>'Option 8 Dispatch'!O74</f>
        <v>#REF!</v>
      </c>
      <c r="P77" s="1" t="e">
        <f>'Option 8 Dispatch'!P74</f>
        <v>#REF!</v>
      </c>
      <c r="Q77" s="1" t="e">
        <f>'Option 8 Dispatch'!Q74</f>
        <v>#REF!</v>
      </c>
      <c r="R77" s="1" t="e">
        <f>'Option 8 Dispatch'!R74</f>
        <v>#REF!</v>
      </c>
      <c r="S77" s="1" t="e">
        <f>'Option 8 Dispatch'!S74</f>
        <v>#REF!</v>
      </c>
      <c r="T77" s="1" t="e">
        <f>'Option 8 Dispatch'!T74</f>
        <v>#REF!</v>
      </c>
      <c r="U77" s="1" t="e">
        <f>'Option 8 Dispatch'!U74</f>
        <v>#REF!</v>
      </c>
      <c r="V77" s="1" t="e">
        <f>'Option 8 Dispatch'!V74</f>
        <v>#REF!</v>
      </c>
      <c r="W77" s="1" t="e">
        <f>'Option 8 Dispatch'!W74</f>
        <v>#REF!</v>
      </c>
      <c r="X77" s="1" t="e">
        <f>'Option 8 Dispatch'!X74</f>
        <v>#REF!</v>
      </c>
      <c r="Y77" s="1" t="e">
        <f>'Option 8 Dispatch'!Y74</f>
        <v>#REF!</v>
      </c>
      <c r="Z77" s="1" t="e">
        <f>'Option 8 Dispatch'!Z74</f>
        <v>#REF!</v>
      </c>
      <c r="AA77" s="1" t="e">
        <f>'Option 8 Dispatch'!AA74</f>
        <v>#REF!</v>
      </c>
      <c r="AB77" s="1" t="e">
        <f>'Option 8 Dispatch'!AB74</f>
        <v>#REF!</v>
      </c>
      <c r="AC77" s="1" t="e">
        <f>'Option 8 Dispatch'!AC74</f>
        <v>#REF!</v>
      </c>
      <c r="AD77" s="1" t="e">
        <f>'Option 8 Dispatch'!AD74</f>
        <v>#REF!</v>
      </c>
      <c r="AE77" s="1" t="e">
        <f>'Option 8 Dispatch'!AE74</f>
        <v>#REF!</v>
      </c>
      <c r="AF77" s="1" t="e">
        <f>'Option 8 Dispatch'!AF74</f>
        <v>#REF!</v>
      </c>
      <c r="AG77" s="1" t="e">
        <f>'Option 8 Dispatch'!AG74</f>
        <v>#REF!</v>
      </c>
      <c r="AH77" s="1" t="e">
        <f>'Option 8 Dispatch'!AH74</f>
        <v>#REF!</v>
      </c>
      <c r="AI77" s="1" t="e">
        <f>'Option 8 Dispatch'!AI74</f>
        <v>#REF!</v>
      </c>
    </row>
    <row r="78" spans="2:35" ht="12.75">
      <c r="B78" s="234" t="s">
        <v>235</v>
      </c>
      <c r="C78" s="217" t="s">
        <v>216</v>
      </c>
      <c r="F78" s="1" t="e">
        <f>'Option 8 Dispatch'!F75</f>
        <v>#REF!</v>
      </c>
      <c r="G78" s="1" t="e">
        <f>'Option 8 Dispatch'!G75</f>
        <v>#REF!</v>
      </c>
      <c r="H78" s="1" t="e">
        <f>'Option 8 Dispatch'!H75</f>
        <v>#REF!</v>
      </c>
      <c r="I78" s="1" t="e">
        <f>'Option 8 Dispatch'!I75</f>
        <v>#REF!</v>
      </c>
      <c r="J78" s="1" t="e">
        <f>'Option 8 Dispatch'!J75</f>
        <v>#REF!</v>
      </c>
      <c r="K78" s="1" t="e">
        <f>'Option 8 Dispatch'!K75</f>
        <v>#REF!</v>
      </c>
      <c r="L78" s="1" t="e">
        <f>'Option 8 Dispatch'!L75</f>
        <v>#REF!</v>
      </c>
      <c r="M78" s="1" t="e">
        <f>'Option 8 Dispatch'!M75</f>
        <v>#REF!</v>
      </c>
      <c r="N78" s="1" t="e">
        <f>'Option 8 Dispatch'!N75</f>
        <v>#REF!</v>
      </c>
      <c r="O78" s="1" t="e">
        <f>'Option 8 Dispatch'!O75</f>
        <v>#REF!</v>
      </c>
      <c r="P78" s="1" t="e">
        <f>'Option 8 Dispatch'!P75</f>
        <v>#REF!</v>
      </c>
      <c r="Q78" s="1" t="e">
        <f>'Option 8 Dispatch'!Q75</f>
        <v>#REF!</v>
      </c>
      <c r="R78" s="1" t="e">
        <f>'Option 8 Dispatch'!R75</f>
        <v>#REF!</v>
      </c>
      <c r="S78" s="1" t="e">
        <f>'Option 8 Dispatch'!S75</f>
        <v>#REF!</v>
      </c>
      <c r="T78" s="1" t="e">
        <f>'Option 8 Dispatch'!T75</f>
        <v>#REF!</v>
      </c>
      <c r="U78" s="1" t="e">
        <f>'Option 8 Dispatch'!U75</f>
        <v>#REF!</v>
      </c>
      <c r="V78" s="1" t="e">
        <f>'Option 8 Dispatch'!V75</f>
        <v>#REF!</v>
      </c>
      <c r="W78" s="1" t="e">
        <f>'Option 8 Dispatch'!W75</f>
        <v>#REF!</v>
      </c>
      <c r="X78" s="1" t="e">
        <f>'Option 8 Dispatch'!X75</f>
        <v>#REF!</v>
      </c>
      <c r="Y78" s="1" t="e">
        <f>'Option 8 Dispatch'!Y75</f>
        <v>#REF!</v>
      </c>
      <c r="Z78" s="1" t="e">
        <f>'Option 8 Dispatch'!Z75</f>
        <v>#REF!</v>
      </c>
      <c r="AA78" s="1" t="e">
        <f>'Option 8 Dispatch'!AA75</f>
        <v>#REF!</v>
      </c>
      <c r="AB78" s="1" t="e">
        <f>'Option 8 Dispatch'!AB75</f>
        <v>#REF!</v>
      </c>
      <c r="AC78" s="1" t="e">
        <f>'Option 8 Dispatch'!AC75</f>
        <v>#REF!</v>
      </c>
      <c r="AD78" s="1" t="e">
        <f>'Option 8 Dispatch'!AD75</f>
        <v>#REF!</v>
      </c>
      <c r="AE78" s="1" t="e">
        <f>'Option 8 Dispatch'!AE75</f>
        <v>#REF!</v>
      </c>
      <c r="AF78" s="1" t="e">
        <f>'Option 8 Dispatch'!AF75</f>
        <v>#REF!</v>
      </c>
      <c r="AG78" s="1" t="e">
        <f>'Option 8 Dispatch'!AG75</f>
        <v>#REF!</v>
      </c>
      <c r="AH78" s="1" t="e">
        <f>'Option 8 Dispatch'!AH75</f>
        <v>#REF!</v>
      </c>
      <c r="AI78" s="1" t="e">
        <f>'Option 8 Dispatch'!AI75</f>
        <v>#REF!</v>
      </c>
    </row>
    <row r="79" ht="13.5" thickBot="1"/>
    <row r="80" spans="1:4" ht="13.5">
      <c r="A80" s="23" t="str">
        <f>$A$1</f>
        <v>HDR</v>
      </c>
      <c r="B80" s="24"/>
      <c r="C80" s="24"/>
      <c r="D80" s="25"/>
    </row>
    <row r="81" spans="1:4" ht="13.5">
      <c r="A81" s="26" t="e">
        <f>$A$2</f>
        <v>#REF!</v>
      </c>
      <c r="B81" s="27"/>
      <c r="C81" s="27"/>
      <c r="D81" s="28"/>
    </row>
    <row r="82" spans="1:4" ht="13.5">
      <c r="A82" s="26" t="str">
        <f>$A$3</f>
        <v>PROJECT:</v>
      </c>
      <c r="B82" s="27">
        <f>B3</f>
        <v>140423</v>
      </c>
      <c r="C82" s="49" t="str">
        <f>$C$3</f>
        <v>LG&amp;E 2017 CC</v>
      </c>
      <c r="D82" s="50"/>
    </row>
    <row r="83" spans="1:4" ht="13.5">
      <c r="A83" s="26" t="str">
        <f>$A$4</f>
        <v>DATE:</v>
      </c>
      <c r="B83" s="29" t="e">
        <f>$B$4</f>
        <v>#REF!</v>
      </c>
      <c r="C83" s="27"/>
      <c r="D83" s="28"/>
    </row>
    <row r="84" spans="1:14" ht="14.25" thickBot="1">
      <c r="A84" s="30" t="str">
        <f>$A$5</f>
        <v>FILE:</v>
      </c>
      <c r="B84" s="31">
        <f>$B$5</f>
        <v>0</v>
      </c>
      <c r="C84" s="31" t="s">
        <v>246</v>
      </c>
      <c r="D84" s="32"/>
      <c r="F84" s="7"/>
      <c r="G84" s="7"/>
      <c r="H84" s="7"/>
      <c r="I84" s="7"/>
      <c r="J84" s="7"/>
      <c r="K84" s="7"/>
      <c r="L84" s="7"/>
      <c r="M84" s="7"/>
      <c r="N84" s="7"/>
    </row>
    <row r="86" spans="1:3" ht="13.5" thickBot="1">
      <c r="A86" s="9" t="s">
        <v>149</v>
      </c>
      <c r="B86" s="9"/>
      <c r="C86" s="4">
        <v>-1000</v>
      </c>
    </row>
    <row r="87" spans="1:3" ht="13.5" thickTop="1">
      <c r="A87" s="2"/>
      <c r="B87" s="2"/>
      <c r="C87" s="4"/>
    </row>
    <row r="88" spans="1:35" ht="12.75">
      <c r="A88" s="2"/>
      <c r="B88" s="33" t="s">
        <v>150</v>
      </c>
      <c r="C88" s="36"/>
      <c r="D88" s="34"/>
      <c r="E88" s="155" t="e">
        <f>F57+F58</f>
        <v>#REF!</v>
      </c>
      <c r="F88" s="156" t="e">
        <f>E11*12*E88/1000</f>
        <v>#REF!</v>
      </c>
      <c r="G88" s="156" t="e">
        <f aca="true" t="shared" si="17" ref="G88:AI88">F88</f>
        <v>#REF!</v>
      </c>
      <c r="H88" s="156" t="e">
        <f t="shared" si="17"/>
        <v>#REF!</v>
      </c>
      <c r="I88" s="156" t="e">
        <f t="shared" si="17"/>
        <v>#REF!</v>
      </c>
      <c r="J88" s="156" t="e">
        <f t="shared" si="17"/>
        <v>#REF!</v>
      </c>
      <c r="K88" s="156" t="e">
        <f t="shared" si="17"/>
        <v>#REF!</v>
      </c>
      <c r="L88" s="156" t="e">
        <f t="shared" si="17"/>
        <v>#REF!</v>
      </c>
      <c r="M88" s="156" t="e">
        <f t="shared" si="17"/>
        <v>#REF!</v>
      </c>
      <c r="N88" s="156" t="e">
        <f t="shared" si="17"/>
        <v>#REF!</v>
      </c>
      <c r="O88" s="156" t="e">
        <f t="shared" si="17"/>
        <v>#REF!</v>
      </c>
      <c r="P88" s="156" t="e">
        <f t="shared" si="17"/>
        <v>#REF!</v>
      </c>
      <c r="Q88" s="156" t="e">
        <f t="shared" si="17"/>
        <v>#REF!</v>
      </c>
      <c r="R88" s="156" t="e">
        <f t="shared" si="17"/>
        <v>#REF!</v>
      </c>
      <c r="S88" s="156" t="e">
        <f t="shared" si="17"/>
        <v>#REF!</v>
      </c>
      <c r="T88" s="156" t="e">
        <f t="shared" si="17"/>
        <v>#REF!</v>
      </c>
      <c r="U88" s="156" t="e">
        <f t="shared" si="17"/>
        <v>#REF!</v>
      </c>
      <c r="V88" s="156" t="e">
        <f t="shared" si="17"/>
        <v>#REF!</v>
      </c>
      <c r="W88" s="156" t="e">
        <f t="shared" si="17"/>
        <v>#REF!</v>
      </c>
      <c r="X88" s="156" t="e">
        <f t="shared" si="17"/>
        <v>#REF!</v>
      </c>
      <c r="Y88" s="156" t="e">
        <f t="shared" si="17"/>
        <v>#REF!</v>
      </c>
      <c r="Z88" s="156" t="e">
        <f t="shared" si="17"/>
        <v>#REF!</v>
      </c>
      <c r="AA88" s="156" t="e">
        <f t="shared" si="17"/>
        <v>#REF!</v>
      </c>
      <c r="AB88" s="156" t="e">
        <f t="shared" si="17"/>
        <v>#REF!</v>
      </c>
      <c r="AC88" s="156" t="e">
        <f t="shared" si="17"/>
        <v>#REF!</v>
      </c>
      <c r="AD88" s="156" t="e">
        <f t="shared" si="17"/>
        <v>#REF!</v>
      </c>
      <c r="AE88" s="156" t="e">
        <f t="shared" si="17"/>
        <v>#REF!</v>
      </c>
      <c r="AF88" s="156" t="e">
        <f t="shared" si="17"/>
        <v>#REF!</v>
      </c>
      <c r="AG88" s="156" t="e">
        <f t="shared" si="17"/>
        <v>#REF!</v>
      </c>
      <c r="AH88" s="156" t="e">
        <f t="shared" si="17"/>
        <v>#REF!</v>
      </c>
      <c r="AI88" s="156" t="e">
        <f t="shared" si="17"/>
        <v>#REF!</v>
      </c>
    </row>
    <row r="89" spans="2:4" ht="12.75">
      <c r="B89" s="19" t="s">
        <v>151</v>
      </c>
      <c r="C89" s="20"/>
      <c r="D89" s="21"/>
    </row>
    <row r="90" spans="3:35" ht="12.75">
      <c r="C90" t="s">
        <v>152</v>
      </c>
      <c r="F90" s="247" t="e">
        <f aca="true" t="shared" si="18" ref="F90:AI90">(F67)*(F59+F60)/1000</f>
        <v>#REF!</v>
      </c>
      <c r="G90" s="247" t="e">
        <f t="shared" si="18"/>
        <v>#REF!</v>
      </c>
      <c r="H90" s="247" t="e">
        <f t="shared" si="18"/>
        <v>#REF!</v>
      </c>
      <c r="I90" s="247" t="e">
        <f t="shared" si="18"/>
        <v>#REF!</v>
      </c>
      <c r="J90" s="247" t="e">
        <f t="shared" si="18"/>
        <v>#REF!</v>
      </c>
      <c r="K90" s="247" t="e">
        <f t="shared" si="18"/>
        <v>#REF!</v>
      </c>
      <c r="L90" s="247" t="e">
        <f t="shared" si="18"/>
        <v>#REF!</v>
      </c>
      <c r="M90" s="247" t="e">
        <f t="shared" si="18"/>
        <v>#REF!</v>
      </c>
      <c r="N90" s="247" t="e">
        <f t="shared" si="18"/>
        <v>#REF!</v>
      </c>
      <c r="O90" s="247" t="e">
        <f t="shared" si="18"/>
        <v>#REF!</v>
      </c>
      <c r="P90" s="247" t="e">
        <f t="shared" si="18"/>
        <v>#REF!</v>
      </c>
      <c r="Q90" s="247" t="e">
        <f t="shared" si="18"/>
        <v>#REF!</v>
      </c>
      <c r="R90" s="247" t="e">
        <f t="shared" si="18"/>
        <v>#REF!</v>
      </c>
      <c r="S90" s="247" t="e">
        <f t="shared" si="18"/>
        <v>#REF!</v>
      </c>
      <c r="T90" s="247" t="e">
        <f t="shared" si="18"/>
        <v>#REF!</v>
      </c>
      <c r="U90" s="247" t="e">
        <f t="shared" si="18"/>
        <v>#REF!</v>
      </c>
      <c r="V90" s="247" t="e">
        <f t="shared" si="18"/>
        <v>#REF!</v>
      </c>
      <c r="W90" s="247" t="e">
        <f t="shared" si="18"/>
        <v>#REF!</v>
      </c>
      <c r="X90" s="247" t="e">
        <f t="shared" si="18"/>
        <v>#REF!</v>
      </c>
      <c r="Y90" s="247" t="e">
        <f t="shared" si="18"/>
        <v>#REF!</v>
      </c>
      <c r="Z90" s="247" t="e">
        <f t="shared" si="18"/>
        <v>#REF!</v>
      </c>
      <c r="AA90" s="247" t="e">
        <f t="shared" si="18"/>
        <v>#REF!</v>
      </c>
      <c r="AB90" s="247" t="e">
        <f t="shared" si="18"/>
        <v>#REF!</v>
      </c>
      <c r="AC90" s="247" t="e">
        <f t="shared" si="18"/>
        <v>#REF!</v>
      </c>
      <c r="AD90" s="247" t="e">
        <f t="shared" si="18"/>
        <v>#REF!</v>
      </c>
      <c r="AE90" s="247" t="e">
        <f t="shared" si="18"/>
        <v>#REF!</v>
      </c>
      <c r="AF90" s="247" t="e">
        <f t="shared" si="18"/>
        <v>#REF!</v>
      </c>
      <c r="AG90" s="247" t="e">
        <f t="shared" si="18"/>
        <v>#REF!</v>
      </c>
      <c r="AH90" s="247" t="e">
        <f t="shared" si="18"/>
        <v>#REF!</v>
      </c>
      <c r="AI90" s="247" t="e">
        <f t="shared" si="18"/>
        <v>#REF!</v>
      </c>
    </row>
    <row r="91" spans="3:35" ht="12.75">
      <c r="C91" s="41" t="s">
        <v>6</v>
      </c>
      <c r="D91" s="42"/>
      <c r="E91" s="42"/>
      <c r="F91" s="157" t="e">
        <f aca="true" t="shared" si="19" ref="F91:AI91">F61*(F67)/1000</f>
        <v>#REF!</v>
      </c>
      <c r="G91" s="157" t="e">
        <f t="shared" si="19"/>
        <v>#REF!</v>
      </c>
      <c r="H91" s="157" t="e">
        <f t="shared" si="19"/>
        <v>#REF!</v>
      </c>
      <c r="I91" s="157" t="e">
        <f t="shared" si="19"/>
        <v>#REF!</v>
      </c>
      <c r="J91" s="157" t="e">
        <f t="shared" si="19"/>
        <v>#REF!</v>
      </c>
      <c r="K91" s="157" t="e">
        <f t="shared" si="19"/>
        <v>#REF!</v>
      </c>
      <c r="L91" s="157" t="e">
        <f t="shared" si="19"/>
        <v>#REF!</v>
      </c>
      <c r="M91" s="157" t="e">
        <f t="shared" si="19"/>
        <v>#REF!</v>
      </c>
      <c r="N91" s="157" t="e">
        <f t="shared" si="19"/>
        <v>#REF!</v>
      </c>
      <c r="O91" s="157" t="e">
        <f t="shared" si="19"/>
        <v>#REF!</v>
      </c>
      <c r="P91" s="157" t="e">
        <f t="shared" si="19"/>
        <v>#REF!</v>
      </c>
      <c r="Q91" s="157" t="e">
        <f t="shared" si="19"/>
        <v>#REF!</v>
      </c>
      <c r="R91" s="157" t="e">
        <f t="shared" si="19"/>
        <v>#REF!</v>
      </c>
      <c r="S91" s="157" t="e">
        <f t="shared" si="19"/>
        <v>#REF!</v>
      </c>
      <c r="T91" s="157" t="e">
        <f t="shared" si="19"/>
        <v>#REF!</v>
      </c>
      <c r="U91" s="157" t="e">
        <f t="shared" si="19"/>
        <v>#REF!</v>
      </c>
      <c r="V91" s="157" t="e">
        <f t="shared" si="19"/>
        <v>#REF!</v>
      </c>
      <c r="W91" s="157" t="e">
        <f t="shared" si="19"/>
        <v>#REF!</v>
      </c>
      <c r="X91" s="157" t="e">
        <f t="shared" si="19"/>
        <v>#REF!</v>
      </c>
      <c r="Y91" s="158" t="e">
        <f t="shared" si="19"/>
        <v>#REF!</v>
      </c>
      <c r="Z91" s="158" t="e">
        <f t="shared" si="19"/>
        <v>#REF!</v>
      </c>
      <c r="AA91" s="158" t="e">
        <f t="shared" si="19"/>
        <v>#REF!</v>
      </c>
      <c r="AB91" s="158" t="e">
        <f t="shared" si="19"/>
        <v>#REF!</v>
      </c>
      <c r="AC91" s="158" t="e">
        <f t="shared" si="19"/>
        <v>#REF!</v>
      </c>
      <c r="AD91" s="158" t="e">
        <f t="shared" si="19"/>
        <v>#REF!</v>
      </c>
      <c r="AE91" s="158" t="e">
        <f t="shared" si="19"/>
        <v>#REF!</v>
      </c>
      <c r="AF91" s="158" t="e">
        <f t="shared" si="19"/>
        <v>#REF!</v>
      </c>
      <c r="AG91" s="158" t="e">
        <f t="shared" si="19"/>
        <v>#REF!</v>
      </c>
      <c r="AH91" s="158" t="e">
        <f t="shared" si="19"/>
        <v>#REF!</v>
      </c>
      <c r="AI91" s="158" t="e">
        <f t="shared" si="19"/>
        <v>#REF!</v>
      </c>
    </row>
    <row r="92" spans="1:35" ht="13.5" thickBot="1">
      <c r="A92" s="242"/>
      <c r="B92" s="9" t="s">
        <v>153</v>
      </c>
      <c r="C92" s="9"/>
      <c r="D92" s="9"/>
      <c r="E92" s="159" t="e">
        <f>NPV($E$36,F92:AI92)</f>
        <v>#REF!</v>
      </c>
      <c r="F92" s="241" t="e">
        <f aca="true" t="shared" si="20" ref="F92:AI92">F88+F90+F91</f>
        <v>#REF!</v>
      </c>
      <c r="G92" s="241" t="e">
        <f t="shared" si="20"/>
        <v>#REF!</v>
      </c>
      <c r="H92" s="241" t="e">
        <f t="shared" si="20"/>
        <v>#REF!</v>
      </c>
      <c r="I92" s="241" t="e">
        <f t="shared" si="20"/>
        <v>#REF!</v>
      </c>
      <c r="J92" s="241" t="e">
        <f t="shared" si="20"/>
        <v>#REF!</v>
      </c>
      <c r="K92" s="241" t="e">
        <f t="shared" si="20"/>
        <v>#REF!</v>
      </c>
      <c r="L92" s="241" t="e">
        <f t="shared" si="20"/>
        <v>#REF!</v>
      </c>
      <c r="M92" s="241" t="e">
        <f t="shared" si="20"/>
        <v>#REF!</v>
      </c>
      <c r="N92" s="241" t="e">
        <f t="shared" si="20"/>
        <v>#REF!</v>
      </c>
      <c r="O92" s="241" t="e">
        <f t="shared" si="20"/>
        <v>#REF!</v>
      </c>
      <c r="P92" s="241" t="e">
        <f t="shared" si="20"/>
        <v>#REF!</v>
      </c>
      <c r="Q92" s="241" t="e">
        <f t="shared" si="20"/>
        <v>#REF!</v>
      </c>
      <c r="R92" s="241" t="e">
        <f t="shared" si="20"/>
        <v>#REF!</v>
      </c>
      <c r="S92" s="241" t="e">
        <f t="shared" si="20"/>
        <v>#REF!</v>
      </c>
      <c r="T92" s="241" t="e">
        <f t="shared" si="20"/>
        <v>#REF!</v>
      </c>
      <c r="U92" s="241" t="e">
        <f t="shared" si="20"/>
        <v>#REF!</v>
      </c>
      <c r="V92" s="241" t="e">
        <f t="shared" si="20"/>
        <v>#REF!</v>
      </c>
      <c r="W92" s="241" t="e">
        <f t="shared" si="20"/>
        <v>#REF!</v>
      </c>
      <c r="X92" s="241" t="e">
        <f t="shared" si="20"/>
        <v>#REF!</v>
      </c>
      <c r="Y92" s="241" t="e">
        <f t="shared" si="20"/>
        <v>#REF!</v>
      </c>
      <c r="Z92" s="241" t="e">
        <f t="shared" si="20"/>
        <v>#REF!</v>
      </c>
      <c r="AA92" s="241" t="e">
        <f t="shared" si="20"/>
        <v>#REF!</v>
      </c>
      <c r="AB92" s="241" t="e">
        <f t="shared" si="20"/>
        <v>#REF!</v>
      </c>
      <c r="AC92" s="241" t="e">
        <f t="shared" si="20"/>
        <v>#REF!</v>
      </c>
      <c r="AD92" s="241" t="e">
        <f t="shared" si="20"/>
        <v>#REF!</v>
      </c>
      <c r="AE92" s="241" t="e">
        <f t="shared" si="20"/>
        <v>#REF!</v>
      </c>
      <c r="AF92" s="241" t="e">
        <f t="shared" si="20"/>
        <v>#REF!</v>
      </c>
      <c r="AG92" s="241" t="e">
        <f t="shared" si="20"/>
        <v>#REF!</v>
      </c>
      <c r="AH92" s="241" t="e">
        <f t="shared" si="20"/>
        <v>#REF!</v>
      </c>
      <c r="AI92" s="241" t="e">
        <f t="shared" si="20"/>
        <v>#REF!</v>
      </c>
    </row>
    <row r="93" ht="14.25" thickBot="1" thickTop="1"/>
    <row r="94" spans="1:20" ht="13.5" thickBot="1">
      <c r="A94" s="138" t="s">
        <v>122</v>
      </c>
      <c r="B94" s="139"/>
      <c r="C94" s="141"/>
      <c r="D94" s="2"/>
      <c r="E94" s="12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</row>
    <row r="95" spans="1:20" ht="12.75">
      <c r="A95" s="2"/>
      <c r="B95" s="2"/>
      <c r="C95" s="2"/>
      <c r="D95" s="2"/>
      <c r="E95" s="12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</row>
    <row r="96" spans="1:35" ht="12.75">
      <c r="A96" s="10" t="s">
        <v>4</v>
      </c>
      <c r="B96" s="10"/>
      <c r="C96" s="10"/>
      <c r="D96" s="10"/>
      <c r="E96" s="10">
        <f aca="true" t="shared" si="21" ref="E96:AI96">E42</f>
        <v>2016</v>
      </c>
      <c r="F96" s="10">
        <f t="shared" si="21"/>
        <v>2017</v>
      </c>
      <c r="G96" s="10">
        <f t="shared" si="21"/>
        <v>2018</v>
      </c>
      <c r="H96" s="10">
        <f t="shared" si="21"/>
        <v>2019</v>
      </c>
      <c r="I96" s="10">
        <f t="shared" si="21"/>
        <v>2020</v>
      </c>
      <c r="J96" s="10">
        <f t="shared" si="21"/>
        <v>2021</v>
      </c>
      <c r="K96" s="10">
        <f t="shared" si="21"/>
        <v>2022</v>
      </c>
      <c r="L96" s="10">
        <f t="shared" si="21"/>
        <v>2023</v>
      </c>
      <c r="M96" s="10">
        <f t="shared" si="21"/>
        <v>2024</v>
      </c>
      <c r="N96" s="10">
        <f t="shared" si="21"/>
        <v>2025</v>
      </c>
      <c r="O96" s="10">
        <f t="shared" si="21"/>
        <v>2026</v>
      </c>
      <c r="P96" s="10">
        <f t="shared" si="21"/>
        <v>2027</v>
      </c>
      <c r="Q96" s="10">
        <f t="shared" si="21"/>
        <v>2028</v>
      </c>
      <c r="R96" s="10">
        <f t="shared" si="21"/>
        <v>2029</v>
      </c>
      <c r="S96" s="10">
        <f t="shared" si="21"/>
        <v>2030</v>
      </c>
      <c r="T96" s="10">
        <f t="shared" si="21"/>
        <v>2031</v>
      </c>
      <c r="U96" s="10">
        <f t="shared" si="21"/>
        <v>2032</v>
      </c>
      <c r="V96" s="10">
        <f t="shared" si="21"/>
        <v>2033</v>
      </c>
      <c r="W96" s="10">
        <f t="shared" si="21"/>
        <v>2034</v>
      </c>
      <c r="X96" s="10">
        <f t="shared" si="21"/>
        <v>2035</v>
      </c>
      <c r="Y96" s="10">
        <f t="shared" si="21"/>
        <v>2036</v>
      </c>
      <c r="Z96" s="10">
        <f t="shared" si="21"/>
        <v>2037</v>
      </c>
      <c r="AA96" s="10">
        <f t="shared" si="21"/>
        <v>2038</v>
      </c>
      <c r="AB96" s="10">
        <f t="shared" si="21"/>
        <v>2039</v>
      </c>
      <c r="AC96" s="10">
        <f t="shared" si="21"/>
        <v>2040</v>
      </c>
      <c r="AD96" s="10">
        <f t="shared" si="21"/>
        <v>2041</v>
      </c>
      <c r="AE96" s="10">
        <f t="shared" si="21"/>
        <v>2042</v>
      </c>
      <c r="AF96" s="10">
        <f t="shared" si="21"/>
        <v>2043</v>
      </c>
      <c r="AG96" s="10">
        <f t="shared" si="21"/>
        <v>2044</v>
      </c>
      <c r="AH96" s="10">
        <f t="shared" si="21"/>
        <v>2045</v>
      </c>
      <c r="AI96" s="10">
        <f t="shared" si="21"/>
        <v>2046</v>
      </c>
    </row>
    <row r="97" spans="1:35" ht="13.5" thickBot="1">
      <c r="A97" s="11"/>
      <c r="B97" s="11"/>
      <c r="C97" s="11"/>
      <c r="D97" s="11"/>
      <c r="E97" s="11">
        <v>0</v>
      </c>
      <c r="F97" s="11">
        <v>1</v>
      </c>
      <c r="G97" s="11">
        <v>2</v>
      </c>
      <c r="H97" s="11">
        <v>3</v>
      </c>
      <c r="I97" s="11">
        <v>4</v>
      </c>
      <c r="J97" s="11">
        <v>5</v>
      </c>
      <c r="K97" s="11">
        <v>6</v>
      </c>
      <c r="L97" s="11">
        <v>7</v>
      </c>
      <c r="M97" s="11">
        <v>8</v>
      </c>
      <c r="N97" s="11">
        <v>9</v>
      </c>
      <c r="O97" s="11">
        <v>10</v>
      </c>
      <c r="P97" s="11">
        <v>11</v>
      </c>
      <c r="Q97" s="11">
        <v>12</v>
      </c>
      <c r="R97" s="11">
        <v>13</v>
      </c>
      <c r="S97" s="11">
        <v>14</v>
      </c>
      <c r="T97" s="11">
        <v>15</v>
      </c>
      <c r="U97" s="11">
        <v>16</v>
      </c>
      <c r="V97" s="11">
        <v>17</v>
      </c>
      <c r="W97" s="11">
        <v>18</v>
      </c>
      <c r="X97" s="11">
        <v>19</v>
      </c>
      <c r="Y97" s="11">
        <v>20</v>
      </c>
      <c r="Z97" s="11">
        <f aca="true" t="shared" si="22" ref="Z97:AI97">Y97+1</f>
        <v>21</v>
      </c>
      <c r="AA97" s="11">
        <f t="shared" si="22"/>
        <v>22</v>
      </c>
      <c r="AB97" s="11">
        <f t="shared" si="22"/>
        <v>23</v>
      </c>
      <c r="AC97" s="11">
        <f t="shared" si="22"/>
        <v>24</v>
      </c>
      <c r="AD97" s="11">
        <f t="shared" si="22"/>
        <v>25</v>
      </c>
      <c r="AE97" s="11">
        <f t="shared" si="22"/>
        <v>26</v>
      </c>
      <c r="AF97" s="11">
        <f t="shared" si="22"/>
        <v>27</v>
      </c>
      <c r="AG97" s="11">
        <f t="shared" si="22"/>
        <v>28</v>
      </c>
      <c r="AH97" s="11">
        <f t="shared" si="22"/>
        <v>29</v>
      </c>
      <c r="AI97" s="11">
        <f t="shared" si="22"/>
        <v>30</v>
      </c>
    </row>
    <row r="98" ht="13.5" thickTop="1"/>
    <row r="99" spans="1:35" ht="13.5" thickBot="1">
      <c r="A99" s="9" t="s">
        <v>154</v>
      </c>
      <c r="B99" s="9"/>
      <c r="C99" s="4">
        <v>-1000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ht="13.5" thickTop="1"/>
    <row r="101" spans="2:35" ht="12.75">
      <c r="B101" s="162" t="s">
        <v>268</v>
      </c>
      <c r="E101" s="244"/>
      <c r="F101" s="5" t="e">
        <f aca="true" t="shared" si="23" ref="F101:AI101">F69*F52/1000</f>
        <v>#REF!</v>
      </c>
      <c r="G101" s="5" t="e">
        <f t="shared" si="23"/>
        <v>#REF!</v>
      </c>
      <c r="H101" s="5" t="e">
        <f t="shared" si="23"/>
        <v>#REF!</v>
      </c>
      <c r="I101" s="5" t="e">
        <f t="shared" si="23"/>
        <v>#REF!</v>
      </c>
      <c r="J101" s="5" t="e">
        <f t="shared" si="23"/>
        <v>#REF!</v>
      </c>
      <c r="K101" s="5" t="e">
        <f t="shared" si="23"/>
        <v>#REF!</v>
      </c>
      <c r="L101" s="5" t="e">
        <f t="shared" si="23"/>
        <v>#REF!</v>
      </c>
      <c r="M101" s="5" t="e">
        <f t="shared" si="23"/>
        <v>#REF!</v>
      </c>
      <c r="N101" s="5" t="e">
        <f t="shared" si="23"/>
        <v>#REF!</v>
      </c>
      <c r="O101" s="5" t="e">
        <f t="shared" si="23"/>
        <v>#REF!</v>
      </c>
      <c r="P101" s="5" t="e">
        <f t="shared" si="23"/>
        <v>#REF!</v>
      </c>
      <c r="Q101" s="5" t="e">
        <f t="shared" si="23"/>
        <v>#REF!</v>
      </c>
      <c r="R101" s="5" t="e">
        <f t="shared" si="23"/>
        <v>#REF!</v>
      </c>
      <c r="S101" s="5" t="e">
        <f t="shared" si="23"/>
        <v>#REF!</v>
      </c>
      <c r="T101" s="5" t="e">
        <f t="shared" si="23"/>
        <v>#REF!</v>
      </c>
      <c r="U101" s="5" t="e">
        <f t="shared" si="23"/>
        <v>#REF!</v>
      </c>
      <c r="V101" s="5" t="e">
        <f t="shared" si="23"/>
        <v>#REF!</v>
      </c>
      <c r="W101" s="5" t="e">
        <f t="shared" si="23"/>
        <v>#REF!</v>
      </c>
      <c r="X101" s="5" t="e">
        <f t="shared" si="23"/>
        <v>#REF!</v>
      </c>
      <c r="Y101" s="5" t="e">
        <f t="shared" si="23"/>
        <v>#REF!</v>
      </c>
      <c r="Z101" s="5" t="e">
        <f t="shared" si="23"/>
        <v>#REF!</v>
      </c>
      <c r="AA101" s="5" t="e">
        <f t="shared" si="23"/>
        <v>#REF!</v>
      </c>
      <c r="AB101" s="5" t="e">
        <f t="shared" si="23"/>
        <v>#REF!</v>
      </c>
      <c r="AC101" s="5" t="e">
        <f t="shared" si="23"/>
        <v>#REF!</v>
      </c>
      <c r="AD101" s="5" t="e">
        <f t="shared" si="23"/>
        <v>#REF!</v>
      </c>
      <c r="AE101" s="5" t="e">
        <f t="shared" si="23"/>
        <v>#REF!</v>
      </c>
      <c r="AF101" s="5" t="e">
        <f t="shared" si="23"/>
        <v>#REF!</v>
      </c>
      <c r="AG101" s="5" t="e">
        <f t="shared" si="23"/>
        <v>#REF!</v>
      </c>
      <c r="AH101" s="5" t="e">
        <f t="shared" si="23"/>
        <v>#REF!</v>
      </c>
      <c r="AI101" s="5" t="e">
        <f t="shared" si="23"/>
        <v>#REF!</v>
      </c>
    </row>
    <row r="102" spans="2:35" ht="12.75">
      <c r="B102" s="162" t="s">
        <v>267</v>
      </c>
      <c r="E102" s="244"/>
      <c r="F102" s="5">
        <f aca="true" t="shared" si="24" ref="F102:AI102">F53</f>
        <v>15421.2792</v>
      </c>
      <c r="G102" s="5">
        <f t="shared" si="24"/>
        <v>15421.2792</v>
      </c>
      <c r="H102" s="5">
        <f t="shared" si="24"/>
        <v>15421.2792</v>
      </c>
      <c r="I102" s="5">
        <f t="shared" si="24"/>
        <v>15421.2792</v>
      </c>
      <c r="J102" s="5">
        <f t="shared" si="24"/>
        <v>15421.2792</v>
      </c>
      <c r="K102" s="5">
        <f t="shared" si="24"/>
        <v>15421.2792</v>
      </c>
      <c r="L102" s="5">
        <f t="shared" si="24"/>
        <v>15421.2792</v>
      </c>
      <c r="M102" s="5">
        <f t="shared" si="24"/>
        <v>15421.2792</v>
      </c>
      <c r="N102" s="5">
        <f t="shared" si="24"/>
        <v>15421.2792</v>
      </c>
      <c r="O102" s="5">
        <f t="shared" si="24"/>
        <v>15421.2792</v>
      </c>
      <c r="P102" s="5">
        <f t="shared" si="24"/>
        <v>15421.2792</v>
      </c>
      <c r="Q102" s="5">
        <f t="shared" si="24"/>
        <v>15421.2792</v>
      </c>
      <c r="R102" s="5">
        <f t="shared" si="24"/>
        <v>15421.2792</v>
      </c>
      <c r="S102" s="5">
        <f t="shared" si="24"/>
        <v>15421.2792</v>
      </c>
      <c r="T102" s="5">
        <f t="shared" si="24"/>
        <v>15421.2792</v>
      </c>
      <c r="U102" s="5">
        <f t="shared" si="24"/>
        <v>15421.2792</v>
      </c>
      <c r="V102" s="5">
        <f t="shared" si="24"/>
        <v>15421.2792</v>
      </c>
      <c r="W102" s="5">
        <f t="shared" si="24"/>
        <v>15421.2792</v>
      </c>
      <c r="X102" s="5">
        <f t="shared" si="24"/>
        <v>15421.2792</v>
      </c>
      <c r="Y102" s="5">
        <f t="shared" si="24"/>
        <v>15421.2792</v>
      </c>
      <c r="Z102" s="5">
        <f t="shared" si="24"/>
        <v>15421.2792</v>
      </c>
      <c r="AA102" s="5">
        <f t="shared" si="24"/>
        <v>15421.2792</v>
      </c>
      <c r="AB102" s="5">
        <f t="shared" si="24"/>
        <v>15421.2792</v>
      </c>
      <c r="AC102" s="5">
        <f t="shared" si="24"/>
        <v>15421.2792</v>
      </c>
      <c r="AD102" s="5">
        <f t="shared" si="24"/>
        <v>15421.2792</v>
      </c>
      <c r="AE102" s="5">
        <f t="shared" si="24"/>
        <v>15421.2792</v>
      </c>
      <c r="AF102" s="5">
        <f t="shared" si="24"/>
        <v>15421.2792</v>
      </c>
      <c r="AG102" s="5">
        <f t="shared" si="24"/>
        <v>15421.2792</v>
      </c>
      <c r="AH102" s="5">
        <f t="shared" si="24"/>
        <v>15421.2792</v>
      </c>
      <c r="AI102" s="5">
        <f t="shared" si="24"/>
        <v>15421.2792</v>
      </c>
    </row>
    <row r="103" spans="2:35" ht="12.75">
      <c r="B103" s="17" t="s">
        <v>155</v>
      </c>
      <c r="C103" s="17"/>
      <c r="D103" s="17"/>
      <c r="E103" s="35"/>
      <c r="F103" s="187" t="e">
        <f aca="true" t="shared" si="25" ref="F103:AI103">(F101+F102)/F67*1000</f>
        <v>#REF!</v>
      </c>
      <c r="G103" s="187" t="e">
        <f t="shared" si="25"/>
        <v>#REF!</v>
      </c>
      <c r="H103" s="187" t="e">
        <f t="shared" si="25"/>
        <v>#REF!</v>
      </c>
      <c r="I103" s="187" t="e">
        <f t="shared" si="25"/>
        <v>#REF!</v>
      </c>
      <c r="J103" s="187" t="e">
        <f t="shared" si="25"/>
        <v>#REF!</v>
      </c>
      <c r="K103" s="187" t="e">
        <f t="shared" si="25"/>
        <v>#REF!</v>
      </c>
      <c r="L103" s="187" t="e">
        <f t="shared" si="25"/>
        <v>#REF!</v>
      </c>
      <c r="M103" s="187" t="e">
        <f t="shared" si="25"/>
        <v>#REF!</v>
      </c>
      <c r="N103" s="187" t="e">
        <f t="shared" si="25"/>
        <v>#REF!</v>
      </c>
      <c r="O103" s="187" t="e">
        <f t="shared" si="25"/>
        <v>#REF!</v>
      </c>
      <c r="P103" s="187" t="e">
        <f t="shared" si="25"/>
        <v>#REF!</v>
      </c>
      <c r="Q103" s="187" t="e">
        <f t="shared" si="25"/>
        <v>#REF!</v>
      </c>
      <c r="R103" s="187" t="e">
        <f t="shared" si="25"/>
        <v>#REF!</v>
      </c>
      <c r="S103" s="187" t="e">
        <f t="shared" si="25"/>
        <v>#REF!</v>
      </c>
      <c r="T103" s="187" t="e">
        <f t="shared" si="25"/>
        <v>#REF!</v>
      </c>
      <c r="U103" s="187" t="e">
        <f t="shared" si="25"/>
        <v>#REF!</v>
      </c>
      <c r="V103" s="187" t="e">
        <f t="shared" si="25"/>
        <v>#REF!</v>
      </c>
      <c r="W103" s="187" t="e">
        <f t="shared" si="25"/>
        <v>#REF!</v>
      </c>
      <c r="X103" s="187" t="e">
        <f t="shared" si="25"/>
        <v>#REF!</v>
      </c>
      <c r="Y103" s="187" t="e">
        <f t="shared" si="25"/>
        <v>#REF!</v>
      </c>
      <c r="Z103" s="187" t="e">
        <f t="shared" si="25"/>
        <v>#REF!</v>
      </c>
      <c r="AA103" s="187" t="e">
        <f t="shared" si="25"/>
        <v>#REF!</v>
      </c>
      <c r="AB103" s="187" t="e">
        <f t="shared" si="25"/>
        <v>#REF!</v>
      </c>
      <c r="AC103" s="187" t="e">
        <f t="shared" si="25"/>
        <v>#REF!</v>
      </c>
      <c r="AD103" s="187" t="e">
        <f t="shared" si="25"/>
        <v>#REF!</v>
      </c>
      <c r="AE103" s="187" t="e">
        <f t="shared" si="25"/>
        <v>#REF!</v>
      </c>
      <c r="AF103" s="187" t="e">
        <f t="shared" si="25"/>
        <v>#REF!</v>
      </c>
      <c r="AG103" s="187" t="e">
        <f t="shared" si="25"/>
        <v>#REF!</v>
      </c>
      <c r="AH103" s="187" t="e">
        <f t="shared" si="25"/>
        <v>#REF!</v>
      </c>
      <c r="AI103" s="187" t="e">
        <f t="shared" si="25"/>
        <v>#REF!</v>
      </c>
    </row>
    <row r="104" spans="2:35" ht="12.75">
      <c r="B104" s="162" t="s">
        <v>27</v>
      </c>
      <c r="F104" s="4" t="e">
        <f>'Option 8 Dispatch'!F94</f>
        <v>#REF!</v>
      </c>
      <c r="G104" s="4" t="e">
        <f>'Option 8 Dispatch'!G94</f>
        <v>#REF!</v>
      </c>
      <c r="H104" s="4" t="e">
        <f>'Option 8 Dispatch'!H94</f>
        <v>#REF!</v>
      </c>
      <c r="I104" s="4" t="e">
        <f>'Option 8 Dispatch'!I94</f>
        <v>#REF!</v>
      </c>
      <c r="J104" s="4" t="e">
        <f>'Option 8 Dispatch'!J94</f>
        <v>#REF!</v>
      </c>
      <c r="K104" s="4" t="e">
        <f>'Option 8 Dispatch'!K94</f>
        <v>#REF!</v>
      </c>
      <c r="L104" s="4" t="e">
        <f>'Option 8 Dispatch'!L94</f>
        <v>#REF!</v>
      </c>
      <c r="M104" s="4" t="e">
        <f>'Option 8 Dispatch'!M94</f>
        <v>#REF!</v>
      </c>
      <c r="N104" s="4" t="e">
        <f>'Option 8 Dispatch'!N94</f>
        <v>#REF!</v>
      </c>
      <c r="O104" s="4" t="e">
        <f>'Option 8 Dispatch'!O94</f>
        <v>#REF!</v>
      </c>
      <c r="P104" s="4" t="e">
        <f>'Option 8 Dispatch'!P94</f>
        <v>#REF!</v>
      </c>
      <c r="Q104" s="4" t="e">
        <f>'Option 8 Dispatch'!Q94</f>
        <v>#REF!</v>
      </c>
      <c r="R104" s="4" t="e">
        <f>'Option 8 Dispatch'!R94</f>
        <v>#REF!</v>
      </c>
      <c r="S104" s="4" t="e">
        <f>'Option 8 Dispatch'!S94</f>
        <v>#REF!</v>
      </c>
      <c r="T104" s="4" t="e">
        <f>'Option 8 Dispatch'!T94</f>
        <v>#REF!</v>
      </c>
      <c r="U104" s="4" t="e">
        <f>'Option 8 Dispatch'!U94</f>
        <v>#REF!</v>
      </c>
      <c r="V104" s="4" t="e">
        <f>'Option 8 Dispatch'!V94</f>
        <v>#REF!</v>
      </c>
      <c r="W104" s="4" t="e">
        <f>'Option 8 Dispatch'!W94</f>
        <v>#REF!</v>
      </c>
      <c r="X104" s="4" t="e">
        <f>'Option 8 Dispatch'!X94</f>
        <v>#REF!</v>
      </c>
      <c r="Y104" s="4" t="e">
        <f>'Option 8 Dispatch'!Y94</f>
        <v>#REF!</v>
      </c>
      <c r="Z104" s="4" t="e">
        <f>'Option 8 Dispatch'!Z94</f>
        <v>#REF!</v>
      </c>
      <c r="AA104" s="4" t="e">
        <f>'Option 8 Dispatch'!AA94</f>
        <v>#REF!</v>
      </c>
      <c r="AB104" s="4" t="e">
        <f>'Option 8 Dispatch'!AB94</f>
        <v>#REF!</v>
      </c>
      <c r="AC104" s="4" t="e">
        <f>'Option 8 Dispatch'!AC94</f>
        <v>#REF!</v>
      </c>
      <c r="AD104" s="4" t="e">
        <f>'Option 8 Dispatch'!AD94</f>
        <v>#REF!</v>
      </c>
      <c r="AE104" s="4" t="e">
        <f>'Option 8 Dispatch'!AE94</f>
        <v>#REF!</v>
      </c>
      <c r="AF104" s="4" t="e">
        <f>'Option 8 Dispatch'!AF94</f>
        <v>#REF!</v>
      </c>
      <c r="AG104" s="4" t="e">
        <f>'Option 8 Dispatch'!AG94</f>
        <v>#REF!</v>
      </c>
      <c r="AH104" s="4" t="e">
        <f>'Option 8 Dispatch'!AH94</f>
        <v>#REF!</v>
      </c>
      <c r="AI104" s="4" t="e">
        <f>'Option 8 Dispatch'!AI94</f>
        <v>#REF!</v>
      </c>
    </row>
    <row r="105" spans="2:35" ht="12.75">
      <c r="B105" s="162" t="s">
        <v>61</v>
      </c>
      <c r="F105" s="4" t="e">
        <f>'Option 8 Dispatch'!F95</f>
        <v>#REF!</v>
      </c>
      <c r="G105" s="4" t="e">
        <f>'Option 8 Dispatch'!G95</f>
        <v>#REF!</v>
      </c>
      <c r="H105" s="4" t="e">
        <f>'Option 8 Dispatch'!H95</f>
        <v>#REF!</v>
      </c>
      <c r="I105" s="4" t="e">
        <f>'Option 8 Dispatch'!I95</f>
        <v>#REF!</v>
      </c>
      <c r="J105" s="4" t="e">
        <f>'Option 8 Dispatch'!J95</f>
        <v>#REF!</v>
      </c>
      <c r="K105" s="4" t="e">
        <f>'Option 8 Dispatch'!K95</f>
        <v>#REF!</v>
      </c>
      <c r="L105" s="4" t="e">
        <f>'Option 8 Dispatch'!L95</f>
        <v>#REF!</v>
      </c>
      <c r="M105" s="4" t="e">
        <f>'Option 8 Dispatch'!M95</f>
        <v>#REF!</v>
      </c>
      <c r="N105" s="4" t="e">
        <f>'Option 8 Dispatch'!N95</f>
        <v>#REF!</v>
      </c>
      <c r="O105" s="4" t="e">
        <f>'Option 8 Dispatch'!O95</f>
        <v>#REF!</v>
      </c>
      <c r="P105" s="4" t="e">
        <f>'Option 8 Dispatch'!P95</f>
        <v>#REF!</v>
      </c>
      <c r="Q105" s="4" t="e">
        <f>'Option 8 Dispatch'!Q95</f>
        <v>#REF!</v>
      </c>
      <c r="R105" s="4" t="e">
        <f>'Option 8 Dispatch'!R95</f>
        <v>#REF!</v>
      </c>
      <c r="S105" s="4" t="e">
        <f>'Option 8 Dispatch'!S95</f>
        <v>#REF!</v>
      </c>
      <c r="T105" s="4" t="e">
        <f>'Option 8 Dispatch'!T95</f>
        <v>#REF!</v>
      </c>
      <c r="U105" s="4" t="e">
        <f>'Option 8 Dispatch'!U95</f>
        <v>#REF!</v>
      </c>
      <c r="V105" s="4" t="e">
        <f>'Option 8 Dispatch'!V95</f>
        <v>#REF!</v>
      </c>
      <c r="W105" s="4" t="e">
        <f>'Option 8 Dispatch'!W95</f>
        <v>#REF!</v>
      </c>
      <c r="X105" s="4" t="e">
        <f>'Option 8 Dispatch'!X95</f>
        <v>#REF!</v>
      </c>
      <c r="Y105" s="4" t="e">
        <f>'Option 8 Dispatch'!Y95</f>
        <v>#REF!</v>
      </c>
      <c r="Z105" s="4" t="e">
        <f>'Option 8 Dispatch'!Z95</f>
        <v>#REF!</v>
      </c>
      <c r="AA105" s="4" t="e">
        <f>'Option 8 Dispatch'!AA95</f>
        <v>#REF!</v>
      </c>
      <c r="AB105" s="4" t="e">
        <f>'Option 8 Dispatch'!AB95</f>
        <v>#REF!</v>
      </c>
      <c r="AC105" s="4" t="e">
        <f>'Option 8 Dispatch'!AC95</f>
        <v>#REF!</v>
      </c>
      <c r="AD105" s="4" t="e">
        <f>'Option 8 Dispatch'!AD95</f>
        <v>#REF!</v>
      </c>
      <c r="AE105" s="4" t="e">
        <f>'Option 8 Dispatch'!AE95</f>
        <v>#REF!</v>
      </c>
      <c r="AF105" s="4" t="e">
        <f>'Option 8 Dispatch'!AF95</f>
        <v>#REF!</v>
      </c>
      <c r="AG105" s="4" t="e">
        <f>'Option 8 Dispatch'!AG95</f>
        <v>#REF!</v>
      </c>
      <c r="AH105" s="4" t="e">
        <f>'Option 8 Dispatch'!AH95</f>
        <v>#REF!</v>
      </c>
      <c r="AI105" s="4" t="e">
        <f>'Option 8 Dispatch'!AI95</f>
        <v>#REF!</v>
      </c>
    </row>
    <row r="106" spans="2:35" ht="12.75">
      <c r="B106" s="162" t="s">
        <v>62</v>
      </c>
      <c r="F106" s="4" t="e">
        <f>'Option 8 Dispatch'!F96</f>
        <v>#REF!</v>
      </c>
      <c r="G106" s="4" t="e">
        <f>'Option 8 Dispatch'!G96</f>
        <v>#REF!</v>
      </c>
      <c r="H106" s="4" t="e">
        <f>'Option 8 Dispatch'!H96</f>
        <v>#REF!</v>
      </c>
      <c r="I106" s="4" t="e">
        <f>'Option 8 Dispatch'!I96</f>
        <v>#REF!</v>
      </c>
      <c r="J106" s="4" t="e">
        <f>'Option 8 Dispatch'!J96</f>
        <v>#REF!</v>
      </c>
      <c r="K106" s="4" t="e">
        <f>'Option 8 Dispatch'!K96</f>
        <v>#REF!</v>
      </c>
      <c r="L106" s="4" t="e">
        <f>'Option 8 Dispatch'!L96</f>
        <v>#REF!</v>
      </c>
      <c r="M106" s="4" t="e">
        <f>'Option 8 Dispatch'!M96</f>
        <v>#REF!</v>
      </c>
      <c r="N106" s="4" t="e">
        <f>'Option 8 Dispatch'!N96</f>
        <v>#REF!</v>
      </c>
      <c r="O106" s="4" t="e">
        <f>'Option 8 Dispatch'!O96</f>
        <v>#REF!</v>
      </c>
      <c r="P106" s="4" t="e">
        <f>'Option 8 Dispatch'!P96</f>
        <v>#REF!</v>
      </c>
      <c r="Q106" s="4" t="e">
        <f>'Option 8 Dispatch'!Q96</f>
        <v>#REF!</v>
      </c>
      <c r="R106" s="4" t="e">
        <f>'Option 8 Dispatch'!R96</f>
        <v>#REF!</v>
      </c>
      <c r="S106" s="4" t="e">
        <f>'Option 8 Dispatch'!S96</f>
        <v>#REF!</v>
      </c>
      <c r="T106" s="4" t="e">
        <f>'Option 8 Dispatch'!T96</f>
        <v>#REF!</v>
      </c>
      <c r="U106" s="4" t="e">
        <f>'Option 8 Dispatch'!U96</f>
        <v>#REF!</v>
      </c>
      <c r="V106" s="4" t="e">
        <f>'Option 8 Dispatch'!V96</f>
        <v>#REF!</v>
      </c>
      <c r="W106" s="4" t="e">
        <f>'Option 8 Dispatch'!W96</f>
        <v>#REF!</v>
      </c>
      <c r="X106" s="4" t="e">
        <f>'Option 8 Dispatch'!X96</f>
        <v>#REF!</v>
      </c>
      <c r="Y106" s="4" t="e">
        <f>'Option 8 Dispatch'!Y96</f>
        <v>#REF!</v>
      </c>
      <c r="Z106" s="4" t="e">
        <f>'Option 8 Dispatch'!Z96</f>
        <v>#REF!</v>
      </c>
      <c r="AA106" s="4" t="e">
        <f>'Option 8 Dispatch'!AA96</f>
        <v>#REF!</v>
      </c>
      <c r="AB106" s="4" t="e">
        <f>'Option 8 Dispatch'!AB96</f>
        <v>#REF!</v>
      </c>
      <c r="AC106" s="4" t="e">
        <f>'Option 8 Dispatch'!AC96</f>
        <v>#REF!</v>
      </c>
      <c r="AD106" s="4" t="e">
        <f>'Option 8 Dispatch'!AD96</f>
        <v>#REF!</v>
      </c>
      <c r="AE106" s="4" t="e">
        <f>'Option 8 Dispatch'!AE96</f>
        <v>#REF!</v>
      </c>
      <c r="AF106" s="4" t="e">
        <f>'Option 8 Dispatch'!AF96</f>
        <v>#REF!</v>
      </c>
      <c r="AG106" s="4" t="e">
        <f>'Option 8 Dispatch'!AG96</f>
        <v>#REF!</v>
      </c>
      <c r="AH106" s="4" t="e">
        <f>'Option 8 Dispatch'!AH96</f>
        <v>#REF!</v>
      </c>
      <c r="AI106" s="4" t="e">
        <f>'Option 8 Dispatch'!AI96</f>
        <v>#REF!</v>
      </c>
    </row>
    <row r="107" spans="2:35" ht="12.75">
      <c r="B107" s="162" t="s">
        <v>196</v>
      </c>
      <c r="F107" s="4" t="e">
        <f>'Option 8 Dispatch'!F97</f>
        <v>#REF!</v>
      </c>
      <c r="G107" s="4" t="e">
        <f>'Option 8 Dispatch'!G97</f>
        <v>#REF!</v>
      </c>
      <c r="H107" s="4" t="e">
        <f>'Option 8 Dispatch'!H97</f>
        <v>#REF!</v>
      </c>
      <c r="I107" s="4" t="e">
        <f>'Option 8 Dispatch'!I97</f>
        <v>#REF!</v>
      </c>
      <c r="J107" s="4" t="e">
        <f>'Option 8 Dispatch'!J97</f>
        <v>#REF!</v>
      </c>
      <c r="K107" s="4" t="e">
        <f>'Option 8 Dispatch'!K97</f>
        <v>#REF!</v>
      </c>
      <c r="L107" s="4" t="e">
        <f>'Option 8 Dispatch'!L97</f>
        <v>#REF!</v>
      </c>
      <c r="M107" s="4" t="e">
        <f>'Option 8 Dispatch'!M97</f>
        <v>#REF!</v>
      </c>
      <c r="N107" s="4" t="e">
        <f>'Option 8 Dispatch'!N97</f>
        <v>#REF!</v>
      </c>
      <c r="O107" s="4" t="e">
        <f>'Option 8 Dispatch'!O97</f>
        <v>#REF!</v>
      </c>
      <c r="P107" s="4" t="e">
        <f>'Option 8 Dispatch'!P97</f>
        <v>#REF!</v>
      </c>
      <c r="Q107" s="4" t="e">
        <f>'Option 8 Dispatch'!Q97</f>
        <v>#REF!</v>
      </c>
      <c r="R107" s="4" t="e">
        <f>'Option 8 Dispatch'!R97</f>
        <v>#REF!</v>
      </c>
      <c r="S107" s="4" t="e">
        <f>'Option 8 Dispatch'!S97</f>
        <v>#REF!</v>
      </c>
      <c r="T107" s="4" t="e">
        <f>'Option 8 Dispatch'!T97</f>
        <v>#REF!</v>
      </c>
      <c r="U107" s="4" t="e">
        <f>'Option 8 Dispatch'!U97</f>
        <v>#REF!</v>
      </c>
      <c r="V107" s="4" t="e">
        <f>'Option 8 Dispatch'!V97</f>
        <v>#REF!</v>
      </c>
      <c r="W107" s="4" t="e">
        <f>'Option 8 Dispatch'!W97</f>
        <v>#REF!</v>
      </c>
      <c r="X107" s="4" t="e">
        <f>'Option 8 Dispatch'!X97</f>
        <v>#REF!</v>
      </c>
      <c r="Y107" s="4" t="e">
        <f>'Option 8 Dispatch'!Y97</f>
        <v>#REF!</v>
      </c>
      <c r="Z107" s="4" t="e">
        <f>'Option 8 Dispatch'!Z97</f>
        <v>#REF!</v>
      </c>
      <c r="AA107" s="4" t="e">
        <f>'Option 8 Dispatch'!AA97</f>
        <v>#REF!</v>
      </c>
      <c r="AB107" s="4" t="e">
        <f>'Option 8 Dispatch'!AB97</f>
        <v>#REF!</v>
      </c>
      <c r="AC107" s="4" t="e">
        <f>'Option 8 Dispatch'!AC97</f>
        <v>#REF!</v>
      </c>
      <c r="AD107" s="4" t="e">
        <f>'Option 8 Dispatch'!AD97</f>
        <v>#REF!</v>
      </c>
      <c r="AE107" s="4" t="e">
        <f>'Option 8 Dispatch'!AE97</f>
        <v>#REF!</v>
      </c>
      <c r="AF107" s="4" t="e">
        <f>'Option 8 Dispatch'!AF97</f>
        <v>#REF!</v>
      </c>
      <c r="AG107" s="4" t="e">
        <f>'Option 8 Dispatch'!AG97</f>
        <v>#REF!</v>
      </c>
      <c r="AH107" s="4" t="e">
        <f>'Option 8 Dispatch'!AH97</f>
        <v>#REF!</v>
      </c>
      <c r="AI107" s="4" t="e">
        <f>'Option 8 Dispatch'!AI97</f>
        <v>#REF!</v>
      </c>
    </row>
    <row r="108" spans="2:35" ht="12.75">
      <c r="B108" s="162" t="s">
        <v>18</v>
      </c>
      <c r="F108" s="4" t="e">
        <f>'Option 8 Dispatch'!F98</f>
        <v>#REF!</v>
      </c>
      <c r="G108" s="4" t="e">
        <f>'Option 8 Dispatch'!G98</f>
        <v>#REF!</v>
      </c>
      <c r="H108" s="4" t="e">
        <f>'Option 8 Dispatch'!H98</f>
        <v>#REF!</v>
      </c>
      <c r="I108" s="4" t="e">
        <f>'Option 8 Dispatch'!I98</f>
        <v>#REF!</v>
      </c>
      <c r="J108" s="4" t="e">
        <f>'Option 8 Dispatch'!J98</f>
        <v>#REF!</v>
      </c>
      <c r="K108" s="4" t="e">
        <f>'Option 8 Dispatch'!K98</f>
        <v>#REF!</v>
      </c>
      <c r="L108" s="4" t="e">
        <f>'Option 8 Dispatch'!L98</f>
        <v>#REF!</v>
      </c>
      <c r="M108" s="4" t="e">
        <f>'Option 8 Dispatch'!M98</f>
        <v>#REF!</v>
      </c>
      <c r="N108" s="4" t="e">
        <f>'Option 8 Dispatch'!N98</f>
        <v>#REF!</v>
      </c>
      <c r="O108" s="4" t="e">
        <f>'Option 8 Dispatch'!O98</f>
        <v>#REF!</v>
      </c>
      <c r="P108" s="4" t="e">
        <f>'Option 8 Dispatch'!P98</f>
        <v>#REF!</v>
      </c>
      <c r="Q108" s="4" t="e">
        <f>'Option 8 Dispatch'!Q98</f>
        <v>#REF!</v>
      </c>
      <c r="R108" s="4" t="e">
        <f>'Option 8 Dispatch'!R98</f>
        <v>#REF!</v>
      </c>
      <c r="S108" s="4" t="e">
        <f>'Option 8 Dispatch'!S98</f>
        <v>#REF!</v>
      </c>
      <c r="T108" s="4" t="e">
        <f>'Option 8 Dispatch'!T98</f>
        <v>#REF!</v>
      </c>
      <c r="U108" s="4" t="e">
        <f>'Option 8 Dispatch'!U98</f>
        <v>#REF!</v>
      </c>
      <c r="V108" s="4" t="e">
        <f>'Option 8 Dispatch'!V98</f>
        <v>#REF!</v>
      </c>
      <c r="W108" s="4" t="e">
        <f>'Option 8 Dispatch'!W98</f>
        <v>#REF!</v>
      </c>
      <c r="X108" s="4" t="e">
        <f>'Option 8 Dispatch'!X98</f>
        <v>#REF!</v>
      </c>
      <c r="Y108" s="4" t="e">
        <f>'Option 8 Dispatch'!Y98</f>
        <v>#REF!</v>
      </c>
      <c r="Z108" s="4" t="e">
        <f>'Option 8 Dispatch'!Z98</f>
        <v>#REF!</v>
      </c>
      <c r="AA108" s="4" t="e">
        <f>'Option 8 Dispatch'!AA98</f>
        <v>#REF!</v>
      </c>
      <c r="AB108" s="4" t="e">
        <f>'Option 8 Dispatch'!AB98</f>
        <v>#REF!</v>
      </c>
      <c r="AC108" s="4" t="e">
        <f>'Option 8 Dispatch'!AC98</f>
        <v>#REF!</v>
      </c>
      <c r="AD108" s="4" t="e">
        <f>'Option 8 Dispatch'!AD98</f>
        <v>#REF!</v>
      </c>
      <c r="AE108" s="4" t="e">
        <f>'Option 8 Dispatch'!AE98</f>
        <v>#REF!</v>
      </c>
      <c r="AF108" s="4" t="e">
        <f>'Option 8 Dispatch'!AF98</f>
        <v>#REF!</v>
      </c>
      <c r="AG108" s="4" t="e">
        <f>'Option 8 Dispatch'!AG98</f>
        <v>#REF!</v>
      </c>
      <c r="AH108" s="4" t="e">
        <f>'Option 8 Dispatch'!AH98</f>
        <v>#REF!</v>
      </c>
      <c r="AI108" s="4" t="e">
        <f>'Option 8 Dispatch'!AI98</f>
        <v>#REF!</v>
      </c>
    </row>
    <row r="109" spans="2:35" ht="12.75">
      <c r="B109" s="162" t="s">
        <v>197</v>
      </c>
      <c r="F109" s="4" t="e">
        <f>'Option 8 Dispatch'!F99</f>
        <v>#REF!</v>
      </c>
      <c r="G109" s="4" t="e">
        <f>'Option 8 Dispatch'!G99</f>
        <v>#REF!</v>
      </c>
      <c r="H109" s="4" t="e">
        <f>'Option 8 Dispatch'!H99</f>
        <v>#REF!</v>
      </c>
      <c r="I109" s="4" t="e">
        <f>'Option 8 Dispatch'!I99</f>
        <v>#REF!</v>
      </c>
      <c r="J109" s="4" t="e">
        <f>'Option 8 Dispatch'!J99</f>
        <v>#REF!</v>
      </c>
      <c r="K109" s="4" t="e">
        <f>'Option 8 Dispatch'!K99</f>
        <v>#REF!</v>
      </c>
      <c r="L109" s="4" t="e">
        <f>'Option 8 Dispatch'!L99</f>
        <v>#REF!</v>
      </c>
      <c r="M109" s="4" t="e">
        <f>'Option 8 Dispatch'!M99</f>
        <v>#REF!</v>
      </c>
      <c r="N109" s="4" t="e">
        <f>'Option 8 Dispatch'!N99</f>
        <v>#REF!</v>
      </c>
      <c r="O109" s="4" t="e">
        <f>'Option 8 Dispatch'!O99</f>
        <v>#REF!</v>
      </c>
      <c r="P109" s="4" t="e">
        <f>'Option 8 Dispatch'!P99</f>
        <v>#REF!</v>
      </c>
      <c r="Q109" s="4" t="e">
        <f>'Option 8 Dispatch'!Q99</f>
        <v>#REF!</v>
      </c>
      <c r="R109" s="4" t="e">
        <f>'Option 8 Dispatch'!R99</f>
        <v>#REF!</v>
      </c>
      <c r="S109" s="4" t="e">
        <f>'Option 8 Dispatch'!S99</f>
        <v>#REF!</v>
      </c>
      <c r="T109" s="4" t="e">
        <f>'Option 8 Dispatch'!T99</f>
        <v>#REF!</v>
      </c>
      <c r="U109" s="4" t="e">
        <f>'Option 8 Dispatch'!U99</f>
        <v>#REF!</v>
      </c>
      <c r="V109" s="4" t="e">
        <f>'Option 8 Dispatch'!V99</f>
        <v>#REF!</v>
      </c>
      <c r="W109" s="4" t="e">
        <f>'Option 8 Dispatch'!W99</f>
        <v>#REF!</v>
      </c>
      <c r="X109" s="4" t="e">
        <f>'Option 8 Dispatch'!X99</f>
        <v>#REF!</v>
      </c>
      <c r="Y109" s="4" t="e">
        <f>'Option 8 Dispatch'!Y99</f>
        <v>#REF!</v>
      </c>
      <c r="Z109" s="4" t="e">
        <f>'Option 8 Dispatch'!Z99</f>
        <v>#REF!</v>
      </c>
      <c r="AA109" s="4" t="e">
        <f>'Option 8 Dispatch'!AA99</f>
        <v>#REF!</v>
      </c>
      <c r="AB109" s="4" t="e">
        <f>'Option 8 Dispatch'!AB99</f>
        <v>#REF!</v>
      </c>
      <c r="AC109" s="4" t="e">
        <f>'Option 8 Dispatch'!AC99</f>
        <v>#REF!</v>
      </c>
      <c r="AD109" s="4" t="e">
        <f>'Option 8 Dispatch'!AD99</f>
        <v>#REF!</v>
      </c>
      <c r="AE109" s="4" t="e">
        <f>'Option 8 Dispatch'!AE99</f>
        <v>#REF!</v>
      </c>
      <c r="AF109" s="4" t="e">
        <f>'Option 8 Dispatch'!AF99</f>
        <v>#REF!</v>
      </c>
      <c r="AG109" s="4" t="e">
        <f>'Option 8 Dispatch'!AG99</f>
        <v>#REF!</v>
      </c>
      <c r="AH109" s="4" t="e">
        <f>'Option 8 Dispatch'!AH99</f>
        <v>#REF!</v>
      </c>
      <c r="AI109" s="4" t="e">
        <f>'Option 8 Dispatch'!AI99</f>
        <v>#REF!</v>
      </c>
    </row>
    <row r="110" spans="2:35" ht="12.75">
      <c r="B110" s="162" t="s">
        <v>85</v>
      </c>
      <c r="F110" s="4">
        <f>'Option 8 Dispatch'!F108</f>
        <v>1156</v>
      </c>
      <c r="G110" s="4" t="e">
        <f>'Option 8 Dispatch'!G108</f>
        <v>#REF!</v>
      </c>
      <c r="H110" s="4" t="e">
        <f>'Option 8 Dispatch'!H108</f>
        <v>#REF!</v>
      </c>
      <c r="I110" s="4" t="e">
        <f>'Option 8 Dispatch'!I108</f>
        <v>#REF!</v>
      </c>
      <c r="J110" s="4" t="e">
        <f>'Option 8 Dispatch'!J108</f>
        <v>#REF!</v>
      </c>
      <c r="K110" s="4" t="e">
        <f>'Option 8 Dispatch'!K108</f>
        <v>#REF!</v>
      </c>
      <c r="L110" s="4" t="e">
        <f>'Option 8 Dispatch'!L108</f>
        <v>#REF!</v>
      </c>
      <c r="M110" s="4" t="e">
        <f>'Option 8 Dispatch'!M108</f>
        <v>#REF!</v>
      </c>
      <c r="N110" s="4" t="e">
        <f>'Option 8 Dispatch'!N108</f>
        <v>#REF!</v>
      </c>
      <c r="O110" s="4" t="e">
        <f>'Option 8 Dispatch'!O108</f>
        <v>#REF!</v>
      </c>
      <c r="P110" s="4" t="e">
        <f>'Option 8 Dispatch'!P108</f>
        <v>#REF!</v>
      </c>
      <c r="Q110" s="4" t="e">
        <f>'Option 8 Dispatch'!Q108</f>
        <v>#REF!</v>
      </c>
      <c r="R110" s="4" t="e">
        <f>'Option 8 Dispatch'!R108</f>
        <v>#REF!</v>
      </c>
      <c r="S110" s="4" t="e">
        <f>'Option 8 Dispatch'!S108</f>
        <v>#REF!</v>
      </c>
      <c r="T110" s="4" t="e">
        <f>'Option 8 Dispatch'!T108</f>
        <v>#REF!</v>
      </c>
      <c r="U110" s="4" t="e">
        <f>'Option 8 Dispatch'!U108</f>
        <v>#REF!</v>
      </c>
      <c r="V110" s="4" t="e">
        <f>'Option 8 Dispatch'!V108</f>
        <v>#REF!</v>
      </c>
      <c r="W110" s="4" t="e">
        <f>'Option 8 Dispatch'!W108</f>
        <v>#REF!</v>
      </c>
      <c r="X110" s="4" t="e">
        <f>'Option 8 Dispatch'!X108</f>
        <v>#REF!</v>
      </c>
      <c r="Y110" s="4" t="e">
        <f>'Option 8 Dispatch'!Y108</f>
        <v>#REF!</v>
      </c>
      <c r="Z110" s="4" t="e">
        <f>'Option 8 Dispatch'!Z108</f>
        <v>#REF!</v>
      </c>
      <c r="AA110" s="4" t="e">
        <f>'Option 8 Dispatch'!AA108</f>
        <v>#REF!</v>
      </c>
      <c r="AB110" s="4" t="e">
        <f>'Option 8 Dispatch'!AB108</f>
        <v>#REF!</v>
      </c>
      <c r="AC110" s="4" t="e">
        <f>'Option 8 Dispatch'!AC108</f>
        <v>#REF!</v>
      </c>
      <c r="AD110" s="4" t="e">
        <f>'Option 8 Dispatch'!AD108</f>
        <v>#REF!</v>
      </c>
      <c r="AE110" s="4" t="e">
        <f>'Option 8 Dispatch'!AE108</f>
        <v>#REF!</v>
      </c>
      <c r="AF110" s="4" t="e">
        <f>'Option 8 Dispatch'!AF108</f>
        <v>#REF!</v>
      </c>
      <c r="AG110" s="4" t="e">
        <f>'Option 8 Dispatch'!AG108</f>
        <v>#REF!</v>
      </c>
      <c r="AH110" s="4" t="e">
        <f>'Option 8 Dispatch'!AH108</f>
        <v>#REF!</v>
      </c>
      <c r="AI110" s="4" t="e">
        <f>'Option 8 Dispatch'!AI108</f>
        <v>#REF!</v>
      </c>
    </row>
    <row r="111" spans="2:35" ht="12.75">
      <c r="B111" s="16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2:35" ht="12.75">
      <c r="B112" t="s">
        <v>264</v>
      </c>
      <c r="F112" s="4" t="e">
        <f>'Option 8 Dispatch'!F131</f>
        <v>#REF!</v>
      </c>
      <c r="G112" s="4" t="e">
        <f>'Option 8 Dispatch'!G131</f>
        <v>#REF!</v>
      </c>
      <c r="H112" s="4" t="e">
        <f>'Option 8 Dispatch'!H131</f>
        <v>#REF!</v>
      </c>
      <c r="I112" s="4" t="e">
        <f>'Option 8 Dispatch'!I131</f>
        <v>#REF!</v>
      </c>
      <c r="J112" s="4" t="e">
        <f>'Option 8 Dispatch'!J131</f>
        <v>#REF!</v>
      </c>
      <c r="K112" s="4" t="e">
        <f>'Option 8 Dispatch'!K131</f>
        <v>#REF!</v>
      </c>
      <c r="L112" s="4" t="e">
        <f>'Option 8 Dispatch'!L131</f>
        <v>#REF!</v>
      </c>
      <c r="M112" s="4" t="e">
        <f>'Option 8 Dispatch'!M131</f>
        <v>#REF!</v>
      </c>
      <c r="N112" s="4" t="e">
        <f>'Option 8 Dispatch'!N131</f>
        <v>#REF!</v>
      </c>
      <c r="O112" s="4" t="e">
        <f>'Option 8 Dispatch'!O131</f>
        <v>#REF!</v>
      </c>
      <c r="P112" s="4" t="e">
        <f>'Option 8 Dispatch'!P131</f>
        <v>#REF!</v>
      </c>
      <c r="Q112" s="4" t="e">
        <f>'Option 8 Dispatch'!Q131</f>
        <v>#REF!</v>
      </c>
      <c r="R112" s="4" t="e">
        <f>'Option 8 Dispatch'!R131</f>
        <v>#REF!</v>
      </c>
      <c r="S112" s="4" t="e">
        <f>'Option 8 Dispatch'!S131</f>
        <v>#REF!</v>
      </c>
      <c r="T112" s="4" t="e">
        <f>'Option 8 Dispatch'!T131</f>
        <v>#REF!</v>
      </c>
      <c r="U112" s="4" t="e">
        <f>'Option 8 Dispatch'!U131</f>
        <v>#REF!</v>
      </c>
      <c r="V112" s="4" t="e">
        <f>'Option 8 Dispatch'!V131</f>
        <v>#REF!</v>
      </c>
      <c r="W112" s="4" t="e">
        <f>'Option 8 Dispatch'!W131</f>
        <v>#REF!</v>
      </c>
      <c r="X112" s="4" t="e">
        <f>'Option 8 Dispatch'!X131</f>
        <v>#REF!</v>
      </c>
      <c r="Y112" s="4" t="e">
        <f>'Option 8 Dispatch'!Y131</f>
        <v>#REF!</v>
      </c>
      <c r="Z112" s="4" t="e">
        <f>'Option 8 Dispatch'!Z131</f>
        <v>#REF!</v>
      </c>
      <c r="AA112" s="4" t="e">
        <f>'Option 8 Dispatch'!AA131</f>
        <v>#REF!</v>
      </c>
      <c r="AB112" s="4" t="e">
        <f>'Option 8 Dispatch'!AB131</f>
        <v>#REF!</v>
      </c>
      <c r="AC112" s="4" t="e">
        <f>'Option 8 Dispatch'!AC131</f>
        <v>#REF!</v>
      </c>
      <c r="AD112" s="4" t="e">
        <f>'Option 8 Dispatch'!AD131</f>
        <v>#REF!</v>
      </c>
      <c r="AE112" s="4" t="e">
        <f>'Option 8 Dispatch'!AE131</f>
        <v>#REF!</v>
      </c>
      <c r="AF112" s="4" t="e">
        <f>'Option 8 Dispatch'!AF131</f>
        <v>#REF!</v>
      </c>
      <c r="AG112" s="4" t="e">
        <f>'Option 8 Dispatch'!AG131</f>
        <v>#REF!</v>
      </c>
      <c r="AH112" s="4" t="e">
        <f>'Option 8 Dispatch'!AH131</f>
        <v>#REF!</v>
      </c>
      <c r="AI112" s="4" t="e">
        <f>'Option 8 Dispatch'!AI131</f>
        <v>#REF!</v>
      </c>
    </row>
    <row r="113" spans="2:35" ht="12.75">
      <c r="B113" t="s">
        <v>265</v>
      </c>
      <c r="F113" s="5" t="e">
        <f>'Option 8 Dispatch'!F130</f>
        <v>#REF!</v>
      </c>
      <c r="G113" s="5" t="e">
        <f>'Option 8 Dispatch'!G130</f>
        <v>#REF!</v>
      </c>
      <c r="H113" s="5" t="e">
        <f>'Option 8 Dispatch'!H130</f>
        <v>#REF!</v>
      </c>
      <c r="I113" s="5" t="e">
        <f>'Option 8 Dispatch'!I130</f>
        <v>#REF!</v>
      </c>
      <c r="J113" s="5" t="e">
        <f>'Option 8 Dispatch'!J130</f>
        <v>#REF!</v>
      </c>
      <c r="K113" s="5" t="e">
        <f>'Option 8 Dispatch'!K130</f>
        <v>#REF!</v>
      </c>
      <c r="L113" s="5" t="e">
        <f>'Option 8 Dispatch'!L130</f>
        <v>#REF!</v>
      </c>
      <c r="M113" s="5" t="e">
        <f>'Option 8 Dispatch'!M130</f>
        <v>#REF!</v>
      </c>
      <c r="N113" s="5" t="e">
        <f>'Option 8 Dispatch'!N130</f>
        <v>#REF!</v>
      </c>
      <c r="O113" s="5" t="e">
        <f>'Option 8 Dispatch'!O130</f>
        <v>#REF!</v>
      </c>
      <c r="P113" s="5" t="e">
        <f>'Option 8 Dispatch'!P130</f>
        <v>#REF!</v>
      </c>
      <c r="Q113" s="5" t="e">
        <f>'Option 8 Dispatch'!Q130</f>
        <v>#REF!</v>
      </c>
      <c r="R113" s="5" t="e">
        <f>'Option 8 Dispatch'!R130</f>
        <v>#REF!</v>
      </c>
      <c r="S113" s="5" t="e">
        <f>'Option 8 Dispatch'!S130</f>
        <v>#REF!</v>
      </c>
      <c r="T113" s="5" t="e">
        <f>'Option 8 Dispatch'!T130</f>
        <v>#REF!</v>
      </c>
      <c r="U113" s="5" t="e">
        <f>'Option 8 Dispatch'!U130</f>
        <v>#REF!</v>
      </c>
      <c r="V113" s="5" t="e">
        <f>'Option 8 Dispatch'!V130</f>
        <v>#REF!</v>
      </c>
      <c r="W113" s="5" t="e">
        <f>'Option 8 Dispatch'!W130</f>
        <v>#REF!</v>
      </c>
      <c r="X113" s="5" t="e">
        <f>'Option 8 Dispatch'!X130</f>
        <v>#REF!</v>
      </c>
      <c r="Y113" s="5" t="e">
        <f>'Option 8 Dispatch'!Y130</f>
        <v>#REF!</v>
      </c>
      <c r="Z113" s="5" t="e">
        <f>'Option 8 Dispatch'!Z130</f>
        <v>#REF!</v>
      </c>
      <c r="AA113" s="5" t="e">
        <f>'Option 8 Dispatch'!AA130</f>
        <v>#REF!</v>
      </c>
      <c r="AB113" s="5" t="e">
        <f>'Option 8 Dispatch'!AB130</f>
        <v>#REF!</v>
      </c>
      <c r="AC113" s="5" t="e">
        <f>'Option 8 Dispatch'!AC130</f>
        <v>#REF!</v>
      </c>
      <c r="AD113" s="5" t="e">
        <f>'Option 8 Dispatch'!AD130</f>
        <v>#REF!</v>
      </c>
      <c r="AE113" s="5" t="e">
        <f>'Option 8 Dispatch'!AE130</f>
        <v>#REF!</v>
      </c>
      <c r="AF113" s="5" t="e">
        <f>'Option 8 Dispatch'!AF130</f>
        <v>#REF!</v>
      </c>
      <c r="AG113" s="5" t="e">
        <f>'Option 8 Dispatch'!AG130</f>
        <v>#REF!</v>
      </c>
      <c r="AH113" s="5" t="e">
        <f>'Option 8 Dispatch'!AH130</f>
        <v>#REF!</v>
      </c>
      <c r="AI113" s="5" t="e">
        <f>'Option 8 Dispatch'!AI130</f>
        <v>#REF!</v>
      </c>
    </row>
    <row r="114" spans="2:35" ht="12.75">
      <c r="B114" t="s">
        <v>125</v>
      </c>
      <c r="C114" s="39" t="e">
        <f>'Option 8 Dispatch'!F137</f>
        <v>#REF!</v>
      </c>
      <c r="D114" s="39" t="e">
        <f>'Option 8 Dispatch'!F138</f>
        <v>#REF!</v>
      </c>
      <c r="F114" s="5" t="e">
        <f>'Option 8 Dispatch'!F150</f>
        <v>#REF!</v>
      </c>
      <c r="G114" s="5" t="e">
        <f>'Option 8 Dispatch'!G150</f>
        <v>#REF!</v>
      </c>
      <c r="H114" s="5" t="e">
        <f>'Option 8 Dispatch'!H150</f>
        <v>#REF!</v>
      </c>
      <c r="I114" s="5" t="e">
        <f>'Option 8 Dispatch'!I150</f>
        <v>#REF!</v>
      </c>
      <c r="J114" s="5" t="e">
        <f>'Option 8 Dispatch'!J150</f>
        <v>#REF!</v>
      </c>
      <c r="K114" s="5" t="e">
        <f>'Option 8 Dispatch'!K150</f>
        <v>#REF!</v>
      </c>
      <c r="L114" s="5" t="e">
        <f>'Option 8 Dispatch'!L150</f>
        <v>#REF!</v>
      </c>
      <c r="M114" s="5" t="e">
        <f>'Option 8 Dispatch'!M150</f>
        <v>#REF!</v>
      </c>
      <c r="N114" s="5" t="e">
        <f>'Option 8 Dispatch'!N150</f>
        <v>#REF!</v>
      </c>
      <c r="O114" s="5" t="e">
        <f>'Option 8 Dispatch'!O150</f>
        <v>#REF!</v>
      </c>
      <c r="P114" s="5" t="e">
        <f>'Option 8 Dispatch'!P150</f>
        <v>#REF!</v>
      </c>
      <c r="Q114" s="5" t="e">
        <f>'Option 8 Dispatch'!Q150</f>
        <v>#REF!</v>
      </c>
      <c r="R114" s="5" t="e">
        <f>'Option 8 Dispatch'!R150</f>
        <v>#REF!</v>
      </c>
      <c r="S114" s="5" t="e">
        <f>'Option 8 Dispatch'!S150</f>
        <v>#REF!</v>
      </c>
      <c r="T114" s="5" t="e">
        <f>'Option 8 Dispatch'!T150</f>
        <v>#REF!</v>
      </c>
      <c r="U114" s="5" t="e">
        <f>'Option 8 Dispatch'!U150</f>
        <v>#REF!</v>
      </c>
      <c r="V114" s="5" t="e">
        <f>'Option 8 Dispatch'!V150</f>
        <v>#REF!</v>
      </c>
      <c r="W114" s="5" t="e">
        <f>'Option 8 Dispatch'!W150</f>
        <v>#REF!</v>
      </c>
      <c r="X114" s="5" t="e">
        <f>'Option 8 Dispatch'!X150</f>
        <v>#REF!</v>
      </c>
      <c r="Y114" s="5" t="e">
        <f>'Option 8 Dispatch'!Y150</f>
        <v>#REF!</v>
      </c>
      <c r="Z114" s="5" t="e">
        <f>'Option 8 Dispatch'!Z150</f>
        <v>#REF!</v>
      </c>
      <c r="AA114" s="5" t="e">
        <f>'Option 8 Dispatch'!AA150</f>
        <v>#REF!</v>
      </c>
      <c r="AB114" s="5" t="e">
        <f>'Option 8 Dispatch'!AB150</f>
        <v>#REF!</v>
      </c>
      <c r="AC114" s="5" t="e">
        <f>'Option 8 Dispatch'!AC150</f>
        <v>#REF!</v>
      </c>
      <c r="AD114" s="5" t="e">
        <f>'Option 8 Dispatch'!AD150</f>
        <v>#REF!</v>
      </c>
      <c r="AE114" s="5" t="e">
        <f>'Option 8 Dispatch'!AE150</f>
        <v>#REF!</v>
      </c>
      <c r="AF114" s="5" t="e">
        <f>'Option 8 Dispatch'!AF150</f>
        <v>#REF!</v>
      </c>
      <c r="AG114" s="5" t="e">
        <f>'Option 8 Dispatch'!AG150</f>
        <v>#REF!</v>
      </c>
      <c r="AH114" s="5" t="e">
        <f>'Option 8 Dispatch'!AH150</f>
        <v>#REF!</v>
      </c>
      <c r="AI114" s="5" t="e">
        <f>'Option 8 Dispatch'!AI150</f>
        <v>#REF!</v>
      </c>
    </row>
    <row r="115" spans="2:35" ht="12.75">
      <c r="B115" t="s">
        <v>198</v>
      </c>
      <c r="F115" s="5" t="e">
        <f>SUM('Option 8 Dispatch'!F156:F156)</f>
        <v>#REF!</v>
      </c>
      <c r="G115" s="5" t="e">
        <f>SUM('Option 8 Dispatch'!G156:G156)</f>
        <v>#REF!</v>
      </c>
      <c r="H115" s="5" t="e">
        <f>SUM('Option 8 Dispatch'!H156:H156)</f>
        <v>#REF!</v>
      </c>
      <c r="I115" s="5" t="e">
        <f>SUM('Option 8 Dispatch'!I156:I156)</f>
        <v>#REF!</v>
      </c>
      <c r="J115" s="5" t="e">
        <f>SUM('Option 8 Dispatch'!J156:J156)</f>
        <v>#REF!</v>
      </c>
      <c r="K115" s="5" t="e">
        <f>SUM('Option 8 Dispatch'!K156:K156)</f>
        <v>#REF!</v>
      </c>
      <c r="L115" s="5" t="e">
        <f>SUM('Option 8 Dispatch'!L156:L156)</f>
        <v>#REF!</v>
      </c>
      <c r="M115" s="5" t="e">
        <f>SUM('Option 8 Dispatch'!M156:M156)</f>
        <v>#REF!</v>
      </c>
      <c r="N115" s="5" t="e">
        <f>SUM('Option 8 Dispatch'!N156:N156)</f>
        <v>#REF!</v>
      </c>
      <c r="O115" s="5" t="e">
        <f>SUM('Option 8 Dispatch'!O156:O156)</f>
        <v>#REF!</v>
      </c>
      <c r="P115" s="5" t="e">
        <f>SUM('Option 8 Dispatch'!P156:P156)</f>
        <v>#REF!</v>
      </c>
      <c r="Q115" s="5" t="e">
        <f>SUM('Option 8 Dispatch'!Q156:Q156)</f>
        <v>#REF!</v>
      </c>
      <c r="R115" s="5" t="e">
        <f>SUM('Option 8 Dispatch'!R156:R156)</f>
        <v>#REF!</v>
      </c>
      <c r="S115" s="5" t="e">
        <f>SUM('Option 8 Dispatch'!S156:S156)</f>
        <v>#REF!</v>
      </c>
      <c r="T115" s="5" t="e">
        <f>SUM('Option 8 Dispatch'!T156:T156)</f>
        <v>#REF!</v>
      </c>
      <c r="U115" s="5" t="e">
        <f>SUM('Option 8 Dispatch'!U156:U156)</f>
        <v>#REF!</v>
      </c>
      <c r="V115" s="5" t="e">
        <f>SUM('Option 8 Dispatch'!V156:V156)</f>
        <v>#REF!</v>
      </c>
      <c r="W115" s="5" t="e">
        <f>SUM('Option 8 Dispatch'!W156:W156)</f>
        <v>#REF!</v>
      </c>
      <c r="X115" s="5" t="e">
        <f>SUM('Option 8 Dispatch'!X156:X156)</f>
        <v>#REF!</v>
      </c>
      <c r="Y115" s="5" t="e">
        <f>SUM('Option 8 Dispatch'!Y156:Y156)</f>
        <v>#REF!</v>
      </c>
      <c r="Z115" s="5" t="e">
        <f>SUM('Option 8 Dispatch'!Z156:Z156)</f>
        <v>#REF!</v>
      </c>
      <c r="AA115" s="5" t="e">
        <f>SUM('Option 8 Dispatch'!AA156:AA156)</f>
        <v>#REF!</v>
      </c>
      <c r="AB115" s="5" t="e">
        <f>SUM('Option 8 Dispatch'!AB156:AB156)</f>
        <v>#REF!</v>
      </c>
      <c r="AC115" s="5" t="e">
        <f>SUM('Option 8 Dispatch'!AC156:AC156)</f>
        <v>#REF!</v>
      </c>
      <c r="AD115" s="5" t="e">
        <f>SUM('Option 8 Dispatch'!AD156:AD156)</f>
        <v>#REF!</v>
      </c>
      <c r="AE115" s="5" t="e">
        <f>SUM('Option 8 Dispatch'!AE156:AE156)</f>
        <v>#REF!</v>
      </c>
      <c r="AF115" s="5" t="e">
        <f>SUM('Option 8 Dispatch'!AF156:AF156)</f>
        <v>#REF!</v>
      </c>
      <c r="AG115" s="5" t="e">
        <f>SUM('Option 8 Dispatch'!AG156:AG156)</f>
        <v>#REF!</v>
      </c>
      <c r="AH115" s="5" t="e">
        <f>SUM('Option 8 Dispatch'!AH156:AH156)</f>
        <v>#REF!</v>
      </c>
      <c r="AI115" s="5" t="e">
        <f>SUM('Option 8 Dispatch'!AI156:AI156)</f>
        <v>#REF!</v>
      </c>
    </row>
    <row r="116" spans="2:35" ht="12.75">
      <c r="B116" t="s">
        <v>5</v>
      </c>
      <c r="F116" s="5" t="e">
        <f>'Option 8 Dispatch'!F158</f>
        <v>#REF!</v>
      </c>
      <c r="G116" s="5" t="e">
        <f>'Option 8 Dispatch'!G158</f>
        <v>#REF!</v>
      </c>
      <c r="H116" s="5" t="e">
        <f>'Option 8 Dispatch'!H158</f>
        <v>#REF!</v>
      </c>
      <c r="I116" s="5" t="e">
        <f>'Option 8 Dispatch'!I158</f>
        <v>#REF!</v>
      </c>
      <c r="J116" s="5" t="e">
        <f>'Option 8 Dispatch'!J158</f>
        <v>#REF!</v>
      </c>
      <c r="K116" s="5" t="e">
        <f>'Option 8 Dispatch'!K158</f>
        <v>#REF!</v>
      </c>
      <c r="L116" s="5" t="e">
        <f>'Option 8 Dispatch'!L158</f>
        <v>#REF!</v>
      </c>
      <c r="M116" s="5" t="e">
        <f>'Option 8 Dispatch'!M158</f>
        <v>#REF!</v>
      </c>
      <c r="N116" s="5" t="e">
        <f>'Option 8 Dispatch'!N158</f>
        <v>#REF!</v>
      </c>
      <c r="O116" s="5" t="e">
        <f>'Option 8 Dispatch'!O158</f>
        <v>#REF!</v>
      </c>
      <c r="P116" s="5" t="e">
        <f>'Option 8 Dispatch'!P158</f>
        <v>#REF!</v>
      </c>
      <c r="Q116" s="5" t="e">
        <f>'Option 8 Dispatch'!Q158</f>
        <v>#REF!</v>
      </c>
      <c r="R116" s="5" t="e">
        <f>'Option 8 Dispatch'!R158</f>
        <v>#REF!</v>
      </c>
      <c r="S116" s="5" t="e">
        <f>'Option 8 Dispatch'!S158</f>
        <v>#REF!</v>
      </c>
      <c r="T116" s="5" t="e">
        <f>'Option 8 Dispatch'!T158</f>
        <v>#REF!</v>
      </c>
      <c r="U116" s="5" t="e">
        <f>'Option 8 Dispatch'!U158</f>
        <v>#REF!</v>
      </c>
      <c r="V116" s="5" t="e">
        <f>'Option 8 Dispatch'!V158</f>
        <v>#REF!</v>
      </c>
      <c r="W116" s="5" t="e">
        <f>'Option 8 Dispatch'!W158</f>
        <v>#REF!</v>
      </c>
      <c r="X116" s="5" t="e">
        <f>'Option 8 Dispatch'!X158</f>
        <v>#REF!</v>
      </c>
      <c r="Y116" s="5" t="e">
        <f>'Option 8 Dispatch'!Y158</f>
        <v>#REF!</v>
      </c>
      <c r="Z116" s="5" t="e">
        <f>'Option 8 Dispatch'!Z158</f>
        <v>#REF!</v>
      </c>
      <c r="AA116" s="5" t="e">
        <f>'Option 8 Dispatch'!AA158</f>
        <v>#REF!</v>
      </c>
      <c r="AB116" s="5" t="e">
        <f>'Option 8 Dispatch'!AB158</f>
        <v>#REF!</v>
      </c>
      <c r="AC116" s="5" t="e">
        <f>'Option 8 Dispatch'!AC158</f>
        <v>#REF!</v>
      </c>
      <c r="AD116" s="5" t="e">
        <f>'Option 8 Dispatch'!AD158</f>
        <v>#REF!</v>
      </c>
      <c r="AE116" s="5" t="e">
        <f>'Option 8 Dispatch'!AE158</f>
        <v>#REF!</v>
      </c>
      <c r="AF116" s="5" t="e">
        <f>'Option 8 Dispatch'!AF158</f>
        <v>#REF!</v>
      </c>
      <c r="AG116" s="5" t="e">
        <f>'Option 8 Dispatch'!AG158</f>
        <v>#REF!</v>
      </c>
      <c r="AH116" s="5" t="e">
        <f>'Option 8 Dispatch'!AH158</f>
        <v>#REF!</v>
      </c>
      <c r="AI116" s="5" t="e">
        <f>'Option 8 Dispatch'!AI158</f>
        <v>#REF!</v>
      </c>
    </row>
    <row r="117" spans="2:35" ht="12.75">
      <c r="B117" t="s">
        <v>156</v>
      </c>
      <c r="E117" s="17"/>
      <c r="F117" s="5" t="e">
        <f>'Option 8 Dispatch'!F159</f>
        <v>#REF!</v>
      </c>
      <c r="G117" s="5" t="e">
        <f>'Option 8 Dispatch'!G159</f>
        <v>#REF!</v>
      </c>
      <c r="H117" s="5" t="e">
        <f>'Option 8 Dispatch'!H159</f>
        <v>#REF!</v>
      </c>
      <c r="I117" s="5" t="e">
        <f>'Option 8 Dispatch'!I159</f>
        <v>#REF!</v>
      </c>
      <c r="J117" s="5" t="e">
        <f>'Option 8 Dispatch'!J159</f>
        <v>#REF!</v>
      </c>
      <c r="K117" s="5" t="e">
        <f>'Option 8 Dispatch'!K159</f>
        <v>#REF!</v>
      </c>
      <c r="L117" s="5" t="e">
        <f>'Option 8 Dispatch'!L159</f>
        <v>#REF!</v>
      </c>
      <c r="M117" s="5" t="e">
        <f>'Option 8 Dispatch'!M159</f>
        <v>#REF!</v>
      </c>
      <c r="N117" s="5" t="e">
        <f>'Option 8 Dispatch'!N159</f>
        <v>#REF!</v>
      </c>
      <c r="O117" s="5" t="e">
        <f>'Option 8 Dispatch'!O159</f>
        <v>#REF!</v>
      </c>
      <c r="P117" s="5" t="e">
        <f>'Option 8 Dispatch'!P159</f>
        <v>#REF!</v>
      </c>
      <c r="Q117" s="5" t="e">
        <f>'Option 8 Dispatch'!Q159</f>
        <v>#REF!</v>
      </c>
      <c r="R117" s="5" t="e">
        <f>'Option 8 Dispatch'!R159</f>
        <v>#REF!</v>
      </c>
      <c r="S117" s="5" t="e">
        <f>'Option 8 Dispatch'!S159</f>
        <v>#REF!</v>
      </c>
      <c r="T117" s="5" t="e">
        <f>'Option 8 Dispatch'!T159</f>
        <v>#REF!</v>
      </c>
      <c r="U117" s="5" t="e">
        <f>'Option 8 Dispatch'!U159</f>
        <v>#REF!</v>
      </c>
      <c r="V117" s="5" t="e">
        <f>'Option 8 Dispatch'!V159</f>
        <v>#REF!</v>
      </c>
      <c r="W117" s="5" t="e">
        <f>'Option 8 Dispatch'!W159</f>
        <v>#REF!</v>
      </c>
      <c r="X117" s="5" t="e">
        <f>'Option 8 Dispatch'!X159</f>
        <v>#REF!</v>
      </c>
      <c r="Y117" s="5" t="e">
        <f>'Option 8 Dispatch'!Y159</f>
        <v>#REF!</v>
      </c>
      <c r="Z117" s="5" t="e">
        <f>'Option 8 Dispatch'!Z159</f>
        <v>#REF!</v>
      </c>
      <c r="AA117" s="5" t="e">
        <f>'Option 8 Dispatch'!AA159</f>
        <v>#REF!</v>
      </c>
      <c r="AB117" s="5" t="e">
        <f>'Option 8 Dispatch'!AB159</f>
        <v>#REF!</v>
      </c>
      <c r="AC117" s="5" t="e">
        <f>'Option 8 Dispatch'!AC159</f>
        <v>#REF!</v>
      </c>
      <c r="AD117" s="5" t="e">
        <f>'Option 8 Dispatch'!AD159</f>
        <v>#REF!</v>
      </c>
      <c r="AE117" s="5" t="e">
        <f>'Option 8 Dispatch'!AE159</f>
        <v>#REF!</v>
      </c>
      <c r="AF117" s="5" t="e">
        <f>'Option 8 Dispatch'!AF159</f>
        <v>#REF!</v>
      </c>
      <c r="AG117" s="5" t="e">
        <f>'Option 8 Dispatch'!AG159</f>
        <v>#REF!</v>
      </c>
      <c r="AH117" s="5" t="e">
        <f>'Option 8 Dispatch'!AH159</f>
        <v>#REF!</v>
      </c>
      <c r="AI117" s="5" t="e">
        <f>'Option 8 Dispatch'!AI159</f>
        <v>#REF!</v>
      </c>
    </row>
    <row r="118" spans="2:35" ht="12.75">
      <c r="B118" t="s">
        <v>157</v>
      </c>
      <c r="E118" s="17"/>
      <c r="F118" s="5">
        <f>'Option 8 Dispatch'!F160</f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</row>
    <row r="119" spans="4:5" ht="12.75">
      <c r="D119" s="163"/>
      <c r="E119" s="221" t="s">
        <v>261</v>
      </c>
    </row>
    <row r="120" spans="2:35" ht="12.75">
      <c r="B120" t="s">
        <v>230</v>
      </c>
      <c r="D120" s="163"/>
      <c r="E120" s="148" t="e">
        <f>NPV($E$36,F120:AI120)*(((1+$E$36)^#REF!*$E$36)/((1+$E$36)^#REF!-1))</f>
        <v>#REF!</v>
      </c>
      <c r="F120" s="247" t="e">
        <f aca="true" t="shared" si="26" ref="F120:AI120">SUM(F113:F118)/F67*1000</f>
        <v>#REF!</v>
      </c>
      <c r="G120" s="247" t="e">
        <f t="shared" si="26"/>
        <v>#REF!</v>
      </c>
      <c r="H120" s="247" t="e">
        <f t="shared" si="26"/>
        <v>#REF!</v>
      </c>
      <c r="I120" s="247" t="e">
        <f t="shared" si="26"/>
        <v>#REF!</v>
      </c>
      <c r="J120" s="247" t="e">
        <f t="shared" si="26"/>
        <v>#REF!</v>
      </c>
      <c r="K120" s="247" t="e">
        <f t="shared" si="26"/>
        <v>#REF!</v>
      </c>
      <c r="L120" s="247" t="e">
        <f t="shared" si="26"/>
        <v>#REF!</v>
      </c>
      <c r="M120" s="247" t="e">
        <f t="shared" si="26"/>
        <v>#REF!</v>
      </c>
      <c r="N120" s="247" t="e">
        <f t="shared" si="26"/>
        <v>#REF!</v>
      </c>
      <c r="O120" s="247" t="e">
        <f t="shared" si="26"/>
        <v>#REF!</v>
      </c>
      <c r="P120" s="247" t="e">
        <f t="shared" si="26"/>
        <v>#REF!</v>
      </c>
      <c r="Q120" s="247" t="e">
        <f t="shared" si="26"/>
        <v>#REF!</v>
      </c>
      <c r="R120" s="247" t="e">
        <f t="shared" si="26"/>
        <v>#REF!</v>
      </c>
      <c r="S120" s="247" t="e">
        <f t="shared" si="26"/>
        <v>#REF!</v>
      </c>
      <c r="T120" s="247" t="e">
        <f t="shared" si="26"/>
        <v>#REF!</v>
      </c>
      <c r="U120" s="247" t="e">
        <f t="shared" si="26"/>
        <v>#REF!</v>
      </c>
      <c r="V120" s="247" t="e">
        <f t="shared" si="26"/>
        <v>#REF!</v>
      </c>
      <c r="W120" s="247" t="e">
        <f t="shared" si="26"/>
        <v>#REF!</v>
      </c>
      <c r="X120" s="247" t="e">
        <f t="shared" si="26"/>
        <v>#REF!</v>
      </c>
      <c r="Y120" s="247" t="e">
        <f t="shared" si="26"/>
        <v>#REF!</v>
      </c>
      <c r="Z120" s="247" t="e">
        <f t="shared" si="26"/>
        <v>#REF!</v>
      </c>
      <c r="AA120" s="247" t="e">
        <f t="shared" si="26"/>
        <v>#REF!</v>
      </c>
      <c r="AB120" s="247" t="e">
        <f t="shared" si="26"/>
        <v>#REF!</v>
      </c>
      <c r="AC120" s="247" t="e">
        <f t="shared" si="26"/>
        <v>#REF!</v>
      </c>
      <c r="AD120" s="247" t="e">
        <f t="shared" si="26"/>
        <v>#REF!</v>
      </c>
      <c r="AE120" s="247" t="e">
        <f t="shared" si="26"/>
        <v>#REF!</v>
      </c>
      <c r="AF120" s="247" t="e">
        <f t="shared" si="26"/>
        <v>#REF!</v>
      </c>
      <c r="AG120" s="247" t="e">
        <f t="shared" si="26"/>
        <v>#REF!</v>
      </c>
      <c r="AH120" s="247" t="e">
        <f t="shared" si="26"/>
        <v>#REF!</v>
      </c>
      <c r="AI120" s="247" t="e">
        <f t="shared" si="26"/>
        <v>#REF!</v>
      </c>
    </row>
    <row r="121" spans="2:35" ht="12.75">
      <c r="B121" t="s">
        <v>231</v>
      </c>
      <c r="D121" s="163"/>
      <c r="E121" s="148" t="e">
        <f>NPV($E$36,F121:AI121)*(((1+$E$36)^#REF!*$E$36)/((1+$E$36)^#REF!-1))</f>
        <v>#REF!</v>
      </c>
      <c r="F121" s="247" t="e">
        <f aca="true" t="shared" si="27" ref="F121:AI121">F112/F67*1000</f>
        <v>#REF!</v>
      </c>
      <c r="G121" s="247" t="e">
        <f t="shared" si="27"/>
        <v>#REF!</v>
      </c>
      <c r="H121" s="247" t="e">
        <f t="shared" si="27"/>
        <v>#REF!</v>
      </c>
      <c r="I121" s="247" t="e">
        <f t="shared" si="27"/>
        <v>#REF!</v>
      </c>
      <c r="J121" s="247" t="e">
        <f t="shared" si="27"/>
        <v>#REF!</v>
      </c>
      <c r="K121" s="247" t="e">
        <f t="shared" si="27"/>
        <v>#REF!</v>
      </c>
      <c r="L121" s="247" t="e">
        <f t="shared" si="27"/>
        <v>#REF!</v>
      </c>
      <c r="M121" s="247" t="e">
        <f t="shared" si="27"/>
        <v>#REF!</v>
      </c>
      <c r="N121" s="247" t="e">
        <f t="shared" si="27"/>
        <v>#REF!</v>
      </c>
      <c r="O121" s="247" t="e">
        <f t="shared" si="27"/>
        <v>#REF!</v>
      </c>
      <c r="P121" s="247" t="e">
        <f t="shared" si="27"/>
        <v>#REF!</v>
      </c>
      <c r="Q121" s="247" t="e">
        <f t="shared" si="27"/>
        <v>#REF!</v>
      </c>
      <c r="R121" s="247" t="e">
        <f t="shared" si="27"/>
        <v>#REF!</v>
      </c>
      <c r="S121" s="247" t="e">
        <f t="shared" si="27"/>
        <v>#REF!</v>
      </c>
      <c r="T121" s="247" t="e">
        <f t="shared" si="27"/>
        <v>#REF!</v>
      </c>
      <c r="U121" s="247" t="e">
        <f t="shared" si="27"/>
        <v>#REF!</v>
      </c>
      <c r="V121" s="247" t="e">
        <f t="shared" si="27"/>
        <v>#REF!</v>
      </c>
      <c r="W121" s="247" t="e">
        <f t="shared" si="27"/>
        <v>#REF!</v>
      </c>
      <c r="X121" s="247" t="e">
        <f t="shared" si="27"/>
        <v>#REF!</v>
      </c>
      <c r="Y121" s="247" t="e">
        <f t="shared" si="27"/>
        <v>#REF!</v>
      </c>
      <c r="Z121" s="247" t="e">
        <f t="shared" si="27"/>
        <v>#REF!</v>
      </c>
      <c r="AA121" s="247" t="e">
        <f t="shared" si="27"/>
        <v>#REF!</v>
      </c>
      <c r="AB121" s="247" t="e">
        <f t="shared" si="27"/>
        <v>#REF!</v>
      </c>
      <c r="AC121" s="247" t="e">
        <f t="shared" si="27"/>
        <v>#REF!</v>
      </c>
      <c r="AD121" s="247" t="e">
        <f t="shared" si="27"/>
        <v>#REF!</v>
      </c>
      <c r="AE121" s="247" t="e">
        <f t="shared" si="27"/>
        <v>#REF!</v>
      </c>
      <c r="AF121" s="247" t="e">
        <f t="shared" si="27"/>
        <v>#REF!</v>
      </c>
      <c r="AG121" s="247" t="e">
        <f t="shared" si="27"/>
        <v>#REF!</v>
      </c>
      <c r="AH121" s="247" t="e">
        <f t="shared" si="27"/>
        <v>#REF!</v>
      </c>
      <c r="AI121" s="247" t="e">
        <f t="shared" si="27"/>
        <v>#REF!</v>
      </c>
    </row>
    <row r="122" spans="2:35" ht="12.75">
      <c r="B122" t="s">
        <v>232</v>
      </c>
      <c r="D122" s="163"/>
      <c r="E122" s="148" t="e">
        <f>NPV($E$36,F122:AI122)*(((1+$E$36)^#REF!*$E$36)/((1+$E$36)^#REF!-1))</f>
        <v>#REF!</v>
      </c>
      <c r="F122" s="247" t="e">
        <f aca="true" t="shared" si="28" ref="F122:AI122">SUM(F104:F110)/F67*1000</f>
        <v>#REF!</v>
      </c>
      <c r="G122" s="7" t="e">
        <f t="shared" si="28"/>
        <v>#REF!</v>
      </c>
      <c r="H122" s="7" t="e">
        <f t="shared" si="28"/>
        <v>#REF!</v>
      </c>
      <c r="I122" s="7" t="e">
        <f t="shared" si="28"/>
        <v>#REF!</v>
      </c>
      <c r="J122" s="7" t="e">
        <f t="shared" si="28"/>
        <v>#REF!</v>
      </c>
      <c r="K122" s="7" t="e">
        <f t="shared" si="28"/>
        <v>#REF!</v>
      </c>
      <c r="L122" s="7" t="e">
        <f t="shared" si="28"/>
        <v>#REF!</v>
      </c>
      <c r="M122" s="7" t="e">
        <f t="shared" si="28"/>
        <v>#REF!</v>
      </c>
      <c r="N122" s="7" t="e">
        <f t="shared" si="28"/>
        <v>#REF!</v>
      </c>
      <c r="O122" s="7" t="e">
        <f t="shared" si="28"/>
        <v>#REF!</v>
      </c>
      <c r="P122" s="7" t="e">
        <f t="shared" si="28"/>
        <v>#REF!</v>
      </c>
      <c r="Q122" s="7" t="e">
        <f t="shared" si="28"/>
        <v>#REF!</v>
      </c>
      <c r="R122" s="7" t="e">
        <f t="shared" si="28"/>
        <v>#REF!</v>
      </c>
      <c r="S122" s="7" t="e">
        <f t="shared" si="28"/>
        <v>#REF!</v>
      </c>
      <c r="T122" s="7" t="e">
        <f t="shared" si="28"/>
        <v>#REF!</v>
      </c>
      <c r="U122" s="7" t="e">
        <f t="shared" si="28"/>
        <v>#REF!</v>
      </c>
      <c r="V122" s="7" t="e">
        <f t="shared" si="28"/>
        <v>#REF!</v>
      </c>
      <c r="W122" s="7" t="e">
        <f t="shared" si="28"/>
        <v>#REF!</v>
      </c>
      <c r="X122" s="7" t="e">
        <f t="shared" si="28"/>
        <v>#REF!</v>
      </c>
      <c r="Y122" s="7" t="e">
        <f t="shared" si="28"/>
        <v>#REF!</v>
      </c>
      <c r="Z122" s="7" t="e">
        <f t="shared" si="28"/>
        <v>#REF!</v>
      </c>
      <c r="AA122" s="7" t="e">
        <f t="shared" si="28"/>
        <v>#REF!</v>
      </c>
      <c r="AB122" s="7" t="e">
        <f t="shared" si="28"/>
        <v>#REF!</v>
      </c>
      <c r="AC122" s="7" t="e">
        <f t="shared" si="28"/>
        <v>#REF!</v>
      </c>
      <c r="AD122" s="7" t="e">
        <f t="shared" si="28"/>
        <v>#REF!</v>
      </c>
      <c r="AE122" s="7" t="e">
        <f t="shared" si="28"/>
        <v>#REF!</v>
      </c>
      <c r="AF122" s="7" t="e">
        <f t="shared" si="28"/>
        <v>#REF!</v>
      </c>
      <c r="AG122" s="7" t="e">
        <f t="shared" si="28"/>
        <v>#REF!</v>
      </c>
      <c r="AH122" s="7" t="e">
        <f t="shared" si="28"/>
        <v>#REF!</v>
      </c>
      <c r="AI122" s="7" t="e">
        <f t="shared" si="28"/>
        <v>#REF!</v>
      </c>
    </row>
    <row r="123" spans="4:35" ht="12.75">
      <c r="D123" s="163"/>
      <c r="E123" s="240" t="s">
        <v>82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2:35" ht="13.5" thickBot="1">
      <c r="B124" t="s">
        <v>158</v>
      </c>
      <c r="E124" s="159" t="e">
        <f>NPV($E$36,F124:AI124)</f>
        <v>#REF!</v>
      </c>
      <c r="F124" s="160" t="e">
        <f aca="true" t="shared" si="29" ref="F124:AI124">SUM(F104:F118)</f>
        <v>#REF!</v>
      </c>
      <c r="G124" s="160" t="e">
        <f t="shared" si="29"/>
        <v>#REF!</v>
      </c>
      <c r="H124" s="160" t="e">
        <f t="shared" si="29"/>
        <v>#REF!</v>
      </c>
      <c r="I124" s="160" t="e">
        <f t="shared" si="29"/>
        <v>#REF!</v>
      </c>
      <c r="J124" s="160" t="e">
        <f t="shared" si="29"/>
        <v>#REF!</v>
      </c>
      <c r="K124" s="160" t="e">
        <f t="shared" si="29"/>
        <v>#REF!</v>
      </c>
      <c r="L124" s="160" t="e">
        <f t="shared" si="29"/>
        <v>#REF!</v>
      </c>
      <c r="M124" s="160" t="e">
        <f t="shared" si="29"/>
        <v>#REF!</v>
      </c>
      <c r="N124" s="160" t="e">
        <f t="shared" si="29"/>
        <v>#REF!</v>
      </c>
      <c r="O124" s="160" t="e">
        <f t="shared" si="29"/>
        <v>#REF!</v>
      </c>
      <c r="P124" s="160" t="e">
        <f t="shared" si="29"/>
        <v>#REF!</v>
      </c>
      <c r="Q124" s="160" t="e">
        <f t="shared" si="29"/>
        <v>#REF!</v>
      </c>
      <c r="R124" s="160" t="e">
        <f t="shared" si="29"/>
        <v>#REF!</v>
      </c>
      <c r="S124" s="160" t="e">
        <f t="shared" si="29"/>
        <v>#REF!</v>
      </c>
      <c r="T124" s="160" t="e">
        <f t="shared" si="29"/>
        <v>#REF!</v>
      </c>
      <c r="U124" s="160" t="e">
        <f t="shared" si="29"/>
        <v>#REF!</v>
      </c>
      <c r="V124" s="160" t="e">
        <f t="shared" si="29"/>
        <v>#REF!</v>
      </c>
      <c r="W124" s="160" t="e">
        <f t="shared" si="29"/>
        <v>#REF!</v>
      </c>
      <c r="X124" s="160" t="e">
        <f t="shared" si="29"/>
        <v>#REF!</v>
      </c>
      <c r="Y124" s="160" t="e">
        <f t="shared" si="29"/>
        <v>#REF!</v>
      </c>
      <c r="Z124" s="160" t="e">
        <f t="shared" si="29"/>
        <v>#REF!</v>
      </c>
      <c r="AA124" s="160" t="e">
        <f t="shared" si="29"/>
        <v>#REF!</v>
      </c>
      <c r="AB124" s="160" t="e">
        <f t="shared" si="29"/>
        <v>#REF!</v>
      </c>
      <c r="AC124" s="160" t="e">
        <f t="shared" si="29"/>
        <v>#REF!</v>
      </c>
      <c r="AD124" s="160" t="e">
        <f t="shared" si="29"/>
        <v>#REF!</v>
      </c>
      <c r="AE124" s="160" t="e">
        <f t="shared" si="29"/>
        <v>#REF!</v>
      </c>
      <c r="AF124" s="160" t="e">
        <f t="shared" si="29"/>
        <v>#REF!</v>
      </c>
      <c r="AG124" s="160" t="e">
        <f t="shared" si="29"/>
        <v>#REF!</v>
      </c>
      <c r="AH124" s="160" t="e">
        <f t="shared" si="29"/>
        <v>#REF!</v>
      </c>
      <c r="AI124" s="160" t="e">
        <f t="shared" si="29"/>
        <v>#REF!</v>
      </c>
    </row>
    <row r="125" spans="2:35" ht="13.5" thickTop="1">
      <c r="B125" s="17" t="s">
        <v>159</v>
      </c>
      <c r="C125" s="17"/>
      <c r="D125" s="17"/>
      <c r="E125" s="148" t="e">
        <f>NPV($E$36,F125:AI125)*(((1+$E$36)^#REF!*$E$36)/((1+$E$36)^#REF!-1))</f>
        <v>#REF!</v>
      </c>
      <c r="F125" s="35" t="e">
        <f aca="true" t="shared" si="30" ref="F125:AI125">+F124/(F67)*1000</f>
        <v>#REF!</v>
      </c>
      <c r="G125" s="35" t="e">
        <f t="shared" si="30"/>
        <v>#REF!</v>
      </c>
      <c r="H125" s="35" t="e">
        <f t="shared" si="30"/>
        <v>#REF!</v>
      </c>
      <c r="I125" s="35" t="e">
        <f t="shared" si="30"/>
        <v>#REF!</v>
      </c>
      <c r="J125" s="35" t="e">
        <f t="shared" si="30"/>
        <v>#REF!</v>
      </c>
      <c r="K125" s="35" t="e">
        <f t="shared" si="30"/>
        <v>#REF!</v>
      </c>
      <c r="L125" s="35" t="e">
        <f t="shared" si="30"/>
        <v>#REF!</v>
      </c>
      <c r="M125" s="35" t="e">
        <f t="shared" si="30"/>
        <v>#REF!</v>
      </c>
      <c r="N125" s="35" t="e">
        <f t="shared" si="30"/>
        <v>#REF!</v>
      </c>
      <c r="O125" s="35" t="e">
        <f t="shared" si="30"/>
        <v>#REF!</v>
      </c>
      <c r="P125" s="35" t="e">
        <f t="shared" si="30"/>
        <v>#REF!</v>
      </c>
      <c r="Q125" s="35" t="e">
        <f t="shared" si="30"/>
        <v>#REF!</v>
      </c>
      <c r="R125" s="35" t="e">
        <f t="shared" si="30"/>
        <v>#REF!</v>
      </c>
      <c r="S125" s="35" t="e">
        <f t="shared" si="30"/>
        <v>#REF!</v>
      </c>
      <c r="T125" s="35" t="e">
        <f t="shared" si="30"/>
        <v>#REF!</v>
      </c>
      <c r="U125" s="35" t="e">
        <f t="shared" si="30"/>
        <v>#REF!</v>
      </c>
      <c r="V125" s="35" t="e">
        <f t="shared" si="30"/>
        <v>#REF!</v>
      </c>
      <c r="W125" s="35" t="e">
        <f t="shared" si="30"/>
        <v>#REF!</v>
      </c>
      <c r="X125" s="35" t="e">
        <f t="shared" si="30"/>
        <v>#REF!</v>
      </c>
      <c r="Y125" s="35" t="e">
        <f t="shared" si="30"/>
        <v>#REF!</v>
      </c>
      <c r="Z125" s="35" t="e">
        <f t="shared" si="30"/>
        <v>#REF!</v>
      </c>
      <c r="AA125" s="35" t="e">
        <f t="shared" si="30"/>
        <v>#REF!</v>
      </c>
      <c r="AB125" s="35" t="e">
        <f t="shared" si="30"/>
        <v>#REF!</v>
      </c>
      <c r="AC125" s="35" t="e">
        <f t="shared" si="30"/>
        <v>#REF!</v>
      </c>
      <c r="AD125" s="35" t="e">
        <f t="shared" si="30"/>
        <v>#REF!</v>
      </c>
      <c r="AE125" s="35" t="e">
        <f t="shared" si="30"/>
        <v>#REF!</v>
      </c>
      <c r="AF125" s="35" t="e">
        <f t="shared" si="30"/>
        <v>#REF!</v>
      </c>
      <c r="AG125" s="35" t="e">
        <f t="shared" si="30"/>
        <v>#REF!</v>
      </c>
      <c r="AH125" s="35" t="e">
        <f t="shared" si="30"/>
        <v>#REF!</v>
      </c>
      <c r="AI125" s="35" t="e">
        <f t="shared" si="30"/>
        <v>#REF!</v>
      </c>
    </row>
    <row r="126" ht="12.75" hidden="1">
      <c r="E126" s="221" t="s">
        <v>261</v>
      </c>
    </row>
    <row r="127" spans="2:35" ht="12.75" hidden="1">
      <c r="B127" t="s">
        <v>236</v>
      </c>
      <c r="E127" s="148" t="e">
        <f>NPV($E$36,F127:AI127)*(((1+$E$36)^#REF!*$E$36)/((1+$E$36)^#REF!-1))</f>
        <v>#REF!</v>
      </c>
      <c r="F127" s="219" t="e">
        <f>'Option 8 Dispatch'!F100*1000/'Option 8 Master'!F67</f>
        <v>#REF!</v>
      </c>
      <c r="G127" s="219" t="e">
        <f>'Option 8 Dispatch'!G100*1000/'Option 8 Master'!G67</f>
        <v>#REF!</v>
      </c>
      <c r="H127" s="219" t="e">
        <f>'Option 8 Dispatch'!H100*1000/'Option 8 Master'!H67</f>
        <v>#REF!</v>
      </c>
      <c r="I127" s="219" t="e">
        <f>'Option 8 Dispatch'!I100*1000/'Option 8 Master'!I67</f>
        <v>#REF!</v>
      </c>
      <c r="J127" s="219" t="e">
        <f>'Option 8 Dispatch'!J100*1000/'Option 8 Master'!J67</f>
        <v>#REF!</v>
      </c>
      <c r="K127" s="219" t="e">
        <f>'Option 8 Dispatch'!K100*1000/'Option 8 Master'!K67</f>
        <v>#REF!</v>
      </c>
      <c r="L127" s="219" t="e">
        <f>'Option 8 Dispatch'!L100*1000/'Option 8 Master'!L67</f>
        <v>#REF!</v>
      </c>
      <c r="M127" s="219" t="e">
        <f>'Option 8 Dispatch'!M100*1000/'Option 8 Master'!M67</f>
        <v>#REF!</v>
      </c>
      <c r="N127" s="219" t="e">
        <f>'Option 8 Dispatch'!N100*1000/'Option 8 Master'!N67</f>
        <v>#REF!</v>
      </c>
      <c r="O127" s="219" t="e">
        <f>'Option 8 Dispatch'!O100*1000/'Option 8 Master'!O67</f>
        <v>#REF!</v>
      </c>
      <c r="P127" s="219" t="e">
        <f>'Option 8 Dispatch'!P100*1000/'Option 8 Master'!P67</f>
        <v>#REF!</v>
      </c>
      <c r="Q127" s="219" t="e">
        <f>'Option 8 Dispatch'!Q100*1000/'Option 8 Master'!Q67</f>
        <v>#REF!</v>
      </c>
      <c r="R127" s="219" t="e">
        <f>'Option 8 Dispatch'!R100*1000/'Option 8 Master'!R67</f>
        <v>#REF!</v>
      </c>
      <c r="S127" s="219" t="e">
        <f>'Option 8 Dispatch'!S100*1000/'Option 8 Master'!S67</f>
        <v>#REF!</v>
      </c>
      <c r="T127" s="219" t="e">
        <f>'Option 8 Dispatch'!T100*1000/'Option 8 Master'!T67</f>
        <v>#REF!</v>
      </c>
      <c r="U127" s="219" t="e">
        <f>'Option 8 Dispatch'!U100*1000/'Option 8 Master'!U67</f>
        <v>#REF!</v>
      </c>
      <c r="V127" s="219" t="e">
        <f>'Option 8 Dispatch'!V100*1000/'Option 8 Master'!V67</f>
        <v>#REF!</v>
      </c>
      <c r="W127" s="219" t="e">
        <f>'Option 8 Dispatch'!W100*1000/'Option 8 Master'!W67</f>
        <v>#REF!</v>
      </c>
      <c r="X127" s="219" t="e">
        <f>'Option 8 Dispatch'!X100*1000/'Option 8 Master'!X67</f>
        <v>#REF!</v>
      </c>
      <c r="Y127" s="219" t="e">
        <f>'Option 8 Dispatch'!Y100*1000/'Option 8 Master'!Y67</f>
        <v>#REF!</v>
      </c>
      <c r="Z127" s="219" t="e">
        <f>'Option 8 Dispatch'!Z100*1000/'Option 8 Master'!Z67</f>
        <v>#REF!</v>
      </c>
      <c r="AA127" s="219" t="e">
        <f>'Option 8 Dispatch'!AA100*1000/'Option 8 Master'!AA67</f>
        <v>#REF!</v>
      </c>
      <c r="AB127" s="219" t="e">
        <f>'Option 8 Dispatch'!AB100*1000/'Option 8 Master'!AB67</f>
        <v>#REF!</v>
      </c>
      <c r="AC127" s="219" t="e">
        <f>'Option 8 Dispatch'!AC100*1000/'Option 8 Master'!AC67</f>
        <v>#REF!</v>
      </c>
      <c r="AD127" s="219" t="e">
        <f>'Option 8 Dispatch'!AD100*1000/'Option 8 Master'!AD67</f>
        <v>#REF!</v>
      </c>
      <c r="AE127" s="219" t="e">
        <f>'Option 8 Dispatch'!AE100*1000/'Option 8 Master'!AE67</f>
        <v>#REF!</v>
      </c>
      <c r="AF127" s="219" t="e">
        <f>'Option 8 Dispatch'!AF100*1000/'Option 8 Master'!AF67</f>
        <v>#REF!</v>
      </c>
      <c r="AG127" s="219" t="e">
        <f>'Option 8 Dispatch'!AG100*1000/'Option 8 Master'!AG67</f>
        <v>#REF!</v>
      </c>
      <c r="AH127" s="219" t="e">
        <f>'Option 8 Dispatch'!AH100*1000/'Option 8 Master'!AH67</f>
        <v>#REF!</v>
      </c>
      <c r="AI127" s="219" t="e">
        <f>'Option 8 Dispatch'!AI100*1000/'Option 8 Master'!AI67</f>
        <v>#REF!</v>
      </c>
    </row>
    <row r="128" spans="2:35" ht="12.75" hidden="1">
      <c r="B128" t="s">
        <v>259</v>
      </c>
      <c r="E128" s="148" t="e">
        <f>NPV($E$36,F128:AI128)*(((1+$E$36)^#REF!*$E$36)/((1+$E$36)^#REF!-1))</f>
        <v>#REF!</v>
      </c>
      <c r="F128" s="219" t="e">
        <f>'Option 8 Dispatch'!F101*1000/'Option 8 Master'!F67</f>
        <v>#REF!</v>
      </c>
      <c r="G128" s="219" t="e">
        <f>'Option 8 Dispatch'!G101*1000/'Option 8 Master'!G67</f>
        <v>#REF!</v>
      </c>
      <c r="H128" s="219" t="e">
        <f>'Option 8 Dispatch'!H101*1000/'Option 8 Master'!H67</f>
        <v>#REF!</v>
      </c>
      <c r="I128" s="219" t="e">
        <f>'Option 8 Dispatch'!I101*1000/'Option 8 Master'!I67</f>
        <v>#REF!</v>
      </c>
      <c r="J128" s="219" t="e">
        <f>'Option 8 Dispatch'!J101*1000/'Option 8 Master'!J67</f>
        <v>#REF!</v>
      </c>
      <c r="K128" s="219" t="e">
        <f>'Option 8 Dispatch'!K101*1000/'Option 8 Master'!K67</f>
        <v>#REF!</v>
      </c>
      <c r="L128" s="219" t="e">
        <f>'Option 8 Dispatch'!L101*1000/'Option 8 Master'!L67</f>
        <v>#REF!</v>
      </c>
      <c r="M128" s="219" t="e">
        <f>'Option 8 Dispatch'!M101*1000/'Option 8 Master'!M67</f>
        <v>#REF!</v>
      </c>
      <c r="N128" s="219" t="e">
        <f>'Option 8 Dispatch'!N101*1000/'Option 8 Master'!N67</f>
        <v>#REF!</v>
      </c>
      <c r="O128" s="219" t="e">
        <f>'Option 8 Dispatch'!O101*1000/'Option 8 Master'!O67</f>
        <v>#REF!</v>
      </c>
      <c r="P128" s="219" t="e">
        <f>'Option 8 Dispatch'!P101*1000/'Option 8 Master'!P67</f>
        <v>#REF!</v>
      </c>
      <c r="Q128" s="219" t="e">
        <f>'Option 8 Dispatch'!Q101*1000/'Option 8 Master'!Q67</f>
        <v>#REF!</v>
      </c>
      <c r="R128" s="219" t="e">
        <f>'Option 8 Dispatch'!R101*1000/'Option 8 Master'!R67</f>
        <v>#REF!</v>
      </c>
      <c r="S128" s="219" t="e">
        <f>'Option 8 Dispatch'!S101*1000/'Option 8 Master'!S67</f>
        <v>#REF!</v>
      </c>
      <c r="T128" s="219" t="e">
        <f>'Option 8 Dispatch'!T101*1000/'Option 8 Master'!T67</f>
        <v>#REF!</v>
      </c>
      <c r="U128" s="219" t="e">
        <f>'Option 8 Dispatch'!U101*1000/'Option 8 Master'!U67</f>
        <v>#REF!</v>
      </c>
      <c r="V128" s="219" t="e">
        <f>'Option 8 Dispatch'!V101*1000/'Option 8 Master'!V67</f>
        <v>#REF!</v>
      </c>
      <c r="W128" s="219" t="e">
        <f>'Option 8 Dispatch'!W101*1000/'Option 8 Master'!W67</f>
        <v>#REF!</v>
      </c>
      <c r="X128" s="219" t="e">
        <f>'Option 8 Dispatch'!X101*1000/'Option 8 Master'!X67</f>
        <v>#REF!</v>
      </c>
      <c r="Y128" s="219" t="e">
        <f>'Option 8 Dispatch'!Y101*1000/'Option 8 Master'!Y67</f>
        <v>#REF!</v>
      </c>
      <c r="Z128" s="219" t="e">
        <f>'Option 8 Dispatch'!Z101*1000/'Option 8 Master'!Z67</f>
        <v>#REF!</v>
      </c>
      <c r="AA128" s="219" t="e">
        <f>'Option 8 Dispatch'!AA101*1000/'Option 8 Master'!AA67</f>
        <v>#REF!</v>
      </c>
      <c r="AB128" s="219" t="e">
        <f>'Option 8 Dispatch'!AB101*1000/'Option 8 Master'!AB67</f>
        <v>#REF!</v>
      </c>
      <c r="AC128" s="219" t="e">
        <f>'Option 8 Dispatch'!AC101*1000/'Option 8 Master'!AC67</f>
        <v>#REF!</v>
      </c>
      <c r="AD128" s="219" t="e">
        <f>'Option 8 Dispatch'!AD101*1000/'Option 8 Master'!AD67</f>
        <v>#REF!</v>
      </c>
      <c r="AE128" s="219" t="e">
        <f>'Option 8 Dispatch'!AE101*1000/'Option 8 Master'!AE67</f>
        <v>#REF!</v>
      </c>
      <c r="AF128" s="219" t="e">
        <f>'Option 8 Dispatch'!AF101*1000/'Option 8 Master'!AF67</f>
        <v>#REF!</v>
      </c>
      <c r="AG128" s="219" t="e">
        <f>'Option 8 Dispatch'!AG101*1000/'Option 8 Master'!AG67</f>
        <v>#REF!</v>
      </c>
      <c r="AH128" s="219" t="e">
        <f>'Option 8 Dispatch'!AH101*1000/'Option 8 Master'!AH67</f>
        <v>#REF!</v>
      </c>
      <c r="AI128" s="219" t="e">
        <f>'Option 8 Dispatch'!AI101*1000/'Option 8 Master'!AI67</f>
        <v>#REF!</v>
      </c>
    </row>
    <row r="129" spans="2:35" ht="12.75" hidden="1">
      <c r="B129" t="s">
        <v>238</v>
      </c>
      <c r="E129" s="148" t="e">
        <f>NPV($E$36,F129:AI129)*(((1+$E$36)^#REF!*$E$36)/((1+$E$36)^#REF!-1))</f>
        <v>#REF!</v>
      </c>
      <c r="F129" s="219" t="e">
        <f>'Option 8 Dispatch'!F102*1000/'Option 8 Master'!F67</f>
        <v>#REF!</v>
      </c>
      <c r="G129" s="219" t="e">
        <f>'Option 8 Dispatch'!G102*1000/'Option 8 Master'!G67</f>
        <v>#REF!</v>
      </c>
      <c r="H129" s="219" t="e">
        <f>'Option 8 Dispatch'!H102*1000/'Option 8 Master'!H67</f>
        <v>#REF!</v>
      </c>
      <c r="I129" s="219" t="e">
        <f>'Option 8 Dispatch'!I102*1000/'Option 8 Master'!I67</f>
        <v>#REF!</v>
      </c>
      <c r="J129" s="219" t="e">
        <f>'Option 8 Dispatch'!J102*1000/'Option 8 Master'!J67</f>
        <v>#REF!</v>
      </c>
      <c r="K129" s="219" t="e">
        <f>'Option 8 Dispatch'!K102*1000/'Option 8 Master'!K67</f>
        <v>#REF!</v>
      </c>
      <c r="L129" s="219" t="e">
        <f>'Option 8 Dispatch'!L102*1000/'Option 8 Master'!L67</f>
        <v>#REF!</v>
      </c>
      <c r="M129" s="219" t="e">
        <f>'Option 8 Dispatch'!M102*1000/'Option 8 Master'!M67</f>
        <v>#REF!</v>
      </c>
      <c r="N129" s="219" t="e">
        <f>'Option 8 Dispatch'!N102*1000/'Option 8 Master'!N67</f>
        <v>#REF!</v>
      </c>
      <c r="O129" s="219" t="e">
        <f>'Option 8 Dispatch'!O102*1000/'Option 8 Master'!O67</f>
        <v>#REF!</v>
      </c>
      <c r="P129" s="219" t="e">
        <f>'Option 8 Dispatch'!P102*1000/'Option 8 Master'!P67</f>
        <v>#REF!</v>
      </c>
      <c r="Q129" s="219" t="e">
        <f>'Option 8 Dispatch'!Q102*1000/'Option 8 Master'!Q67</f>
        <v>#REF!</v>
      </c>
      <c r="R129" s="219" t="e">
        <f>'Option 8 Dispatch'!R102*1000/'Option 8 Master'!R67</f>
        <v>#REF!</v>
      </c>
      <c r="S129" s="219" t="e">
        <f>'Option 8 Dispatch'!S102*1000/'Option 8 Master'!S67</f>
        <v>#REF!</v>
      </c>
      <c r="T129" s="219" t="e">
        <f>'Option 8 Dispatch'!T102*1000/'Option 8 Master'!T67</f>
        <v>#REF!</v>
      </c>
      <c r="U129" s="219" t="e">
        <f>'Option 8 Dispatch'!U102*1000/'Option 8 Master'!U67</f>
        <v>#REF!</v>
      </c>
      <c r="V129" s="219" t="e">
        <f>'Option 8 Dispatch'!V102*1000/'Option 8 Master'!V67</f>
        <v>#REF!</v>
      </c>
      <c r="W129" s="219" t="e">
        <f>'Option 8 Dispatch'!W102*1000/'Option 8 Master'!W67</f>
        <v>#REF!</v>
      </c>
      <c r="X129" s="219" t="e">
        <f>'Option 8 Dispatch'!X102*1000/'Option 8 Master'!X67</f>
        <v>#REF!</v>
      </c>
      <c r="Y129" s="219" t="e">
        <f>'Option 8 Dispatch'!Y102*1000/'Option 8 Master'!Y67</f>
        <v>#REF!</v>
      </c>
      <c r="Z129" s="219" t="e">
        <f>'Option 8 Dispatch'!Z102*1000/'Option 8 Master'!Z67</f>
        <v>#REF!</v>
      </c>
      <c r="AA129" s="219" t="e">
        <f>'Option 8 Dispatch'!AA102*1000/'Option 8 Master'!AA67</f>
        <v>#REF!</v>
      </c>
      <c r="AB129" s="219" t="e">
        <f>'Option 8 Dispatch'!AB102*1000/'Option 8 Master'!AB67</f>
        <v>#REF!</v>
      </c>
      <c r="AC129" s="219" t="e">
        <f>'Option 8 Dispatch'!AC102*1000/'Option 8 Master'!AC67</f>
        <v>#REF!</v>
      </c>
      <c r="AD129" s="219" t="e">
        <f>'Option 8 Dispatch'!AD102*1000/'Option 8 Master'!AD67</f>
        <v>#REF!</v>
      </c>
      <c r="AE129" s="219" t="e">
        <f>'Option 8 Dispatch'!AE102*1000/'Option 8 Master'!AE67</f>
        <v>#REF!</v>
      </c>
      <c r="AF129" s="219" t="e">
        <f>'Option 8 Dispatch'!AF102*1000/'Option 8 Master'!AF67</f>
        <v>#REF!</v>
      </c>
      <c r="AG129" s="219" t="e">
        <f>'Option 8 Dispatch'!AG102*1000/'Option 8 Master'!AG67</f>
        <v>#REF!</v>
      </c>
      <c r="AH129" s="219" t="e">
        <f>'Option 8 Dispatch'!AH102*1000/'Option 8 Master'!AH67</f>
        <v>#REF!</v>
      </c>
      <c r="AI129" s="219" t="e">
        <f>'Option 8 Dispatch'!AI102*1000/'Option 8 Master'!AI67</f>
        <v>#REF!</v>
      </c>
    </row>
    <row r="131" spans="1:35" ht="13.5" thickBot="1">
      <c r="A131" s="125" t="s">
        <v>160</v>
      </c>
      <c r="B131" s="125"/>
      <c r="C131" s="125"/>
      <c r="D131" s="125"/>
      <c r="E131" s="4" t="e">
        <f>NPV($E$36,F131:AI131)</f>
        <v>#REF!</v>
      </c>
      <c r="F131" s="5" t="e">
        <f aca="true" t="shared" si="31" ref="F131:AI131">+F92-F124-F101</f>
        <v>#REF!</v>
      </c>
      <c r="G131" s="5" t="e">
        <f t="shared" si="31"/>
        <v>#REF!</v>
      </c>
      <c r="H131" s="5" t="e">
        <f t="shared" si="31"/>
        <v>#REF!</v>
      </c>
      <c r="I131" s="5" t="e">
        <f t="shared" si="31"/>
        <v>#REF!</v>
      </c>
      <c r="J131" s="5" t="e">
        <f t="shared" si="31"/>
        <v>#REF!</v>
      </c>
      <c r="K131" s="5" t="e">
        <f t="shared" si="31"/>
        <v>#REF!</v>
      </c>
      <c r="L131" s="5" t="e">
        <f t="shared" si="31"/>
        <v>#REF!</v>
      </c>
      <c r="M131" s="5" t="e">
        <f t="shared" si="31"/>
        <v>#REF!</v>
      </c>
      <c r="N131" s="5" t="e">
        <f t="shared" si="31"/>
        <v>#REF!</v>
      </c>
      <c r="O131" s="5" t="e">
        <f t="shared" si="31"/>
        <v>#REF!</v>
      </c>
      <c r="P131" s="5" t="e">
        <f t="shared" si="31"/>
        <v>#REF!</v>
      </c>
      <c r="Q131" s="5" t="e">
        <f t="shared" si="31"/>
        <v>#REF!</v>
      </c>
      <c r="R131" s="5" t="e">
        <f t="shared" si="31"/>
        <v>#REF!</v>
      </c>
      <c r="S131" s="5" t="e">
        <f t="shared" si="31"/>
        <v>#REF!</v>
      </c>
      <c r="T131" s="5" t="e">
        <f t="shared" si="31"/>
        <v>#REF!</v>
      </c>
      <c r="U131" s="5" t="e">
        <f t="shared" si="31"/>
        <v>#REF!</v>
      </c>
      <c r="V131" s="5" t="e">
        <f t="shared" si="31"/>
        <v>#REF!</v>
      </c>
      <c r="W131" s="5" t="e">
        <f t="shared" si="31"/>
        <v>#REF!</v>
      </c>
      <c r="X131" s="5" t="e">
        <f t="shared" si="31"/>
        <v>#REF!</v>
      </c>
      <c r="Y131" s="5" t="e">
        <f t="shared" si="31"/>
        <v>#REF!</v>
      </c>
      <c r="Z131" s="5" t="e">
        <f t="shared" si="31"/>
        <v>#REF!</v>
      </c>
      <c r="AA131" s="5" t="e">
        <f t="shared" si="31"/>
        <v>#REF!</v>
      </c>
      <c r="AB131" s="5" t="e">
        <f t="shared" si="31"/>
        <v>#REF!</v>
      </c>
      <c r="AC131" s="5" t="e">
        <f t="shared" si="31"/>
        <v>#REF!</v>
      </c>
      <c r="AD131" s="5" t="e">
        <f t="shared" si="31"/>
        <v>#REF!</v>
      </c>
      <c r="AE131" s="5" t="e">
        <f t="shared" si="31"/>
        <v>#REF!</v>
      </c>
      <c r="AF131" s="5" t="e">
        <f t="shared" si="31"/>
        <v>#REF!</v>
      </c>
      <c r="AG131" s="5" t="e">
        <f t="shared" si="31"/>
        <v>#REF!</v>
      </c>
      <c r="AH131" s="5" t="e">
        <f t="shared" si="31"/>
        <v>#REF!</v>
      </c>
      <c r="AI131" s="5" t="e">
        <f t="shared" si="31"/>
        <v>#REF!</v>
      </c>
    </row>
    <row r="133" spans="2:35" ht="12.75">
      <c r="B133" t="s">
        <v>117</v>
      </c>
      <c r="E133" s="164">
        <v>1</v>
      </c>
      <c r="F133" s="5">
        <f>$M$12*0.0375*$E$133</f>
        <v>0</v>
      </c>
      <c r="G133" s="5">
        <f>$M$12*0.07219*$E$133</f>
        <v>0</v>
      </c>
      <c r="H133" s="5">
        <f>$M$12*0.06677*$E$133</f>
        <v>0</v>
      </c>
      <c r="I133" s="5">
        <f>$M$12*0.06177*$E$133</f>
        <v>0</v>
      </c>
      <c r="J133" s="5">
        <f>$M$12*0.05713*$E$133</f>
        <v>0</v>
      </c>
      <c r="K133" s="5">
        <f>$M$12*0.05285*$E$133</f>
        <v>0</v>
      </c>
      <c r="L133" s="5">
        <f>$M$12*0.04888*$E$133</f>
        <v>0</v>
      </c>
      <c r="M133" s="5">
        <f>$M$12*0.04522*$E$133</f>
        <v>0</v>
      </c>
      <c r="N133" s="5">
        <f>$M$12*0.04462*$E$133</f>
        <v>0</v>
      </c>
      <c r="O133" s="5">
        <f>$M$12*0.04461*$E$133</f>
        <v>0</v>
      </c>
      <c r="P133" s="5">
        <f>$M$12*0.04462*$E$133</f>
        <v>0</v>
      </c>
      <c r="Q133" s="5">
        <f>$M$12*0.04461*$E$133</f>
        <v>0</v>
      </c>
      <c r="R133" s="5">
        <f>$M$12*0.04462*$E$133</f>
        <v>0</v>
      </c>
      <c r="S133" s="5">
        <f>$M$12*0.04461*$E$133</f>
        <v>0</v>
      </c>
      <c r="T133" s="5">
        <f>$M$12*0.04462*$E$133</f>
        <v>0</v>
      </c>
      <c r="U133" s="5">
        <f>$M$12*0.04461*$E$133</f>
        <v>0</v>
      </c>
      <c r="V133" s="5">
        <f>$M$12*0.04462*$E$133</f>
        <v>0</v>
      </c>
      <c r="W133" s="5">
        <f>$M$12*0.04461*$E$133</f>
        <v>0</v>
      </c>
      <c r="X133" s="5">
        <f>$M$12*0.04462*$E$133</f>
        <v>0</v>
      </c>
      <c r="Y133" s="5">
        <f>$M$12*0.04461*$E$133</f>
        <v>0</v>
      </c>
      <c r="Z133" s="5">
        <f>$M$12*0.02231*$E$133</f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</row>
    <row r="134" spans="2:35" ht="12.75">
      <c r="B134" t="s">
        <v>119</v>
      </c>
      <c r="F134" s="5" t="e">
        <f aca="true" t="shared" si="32" ref="F134:AI134">$M$33/$E$34</f>
        <v>#REF!</v>
      </c>
      <c r="G134" s="5" t="e">
        <f t="shared" si="32"/>
        <v>#REF!</v>
      </c>
      <c r="H134" s="5" t="e">
        <f t="shared" si="32"/>
        <v>#REF!</v>
      </c>
      <c r="I134" s="5" t="e">
        <f t="shared" si="32"/>
        <v>#REF!</v>
      </c>
      <c r="J134" s="5" t="e">
        <f t="shared" si="32"/>
        <v>#REF!</v>
      </c>
      <c r="K134" s="5" t="e">
        <f t="shared" si="32"/>
        <v>#REF!</v>
      </c>
      <c r="L134" s="5" t="e">
        <f t="shared" si="32"/>
        <v>#REF!</v>
      </c>
      <c r="M134" s="5" t="e">
        <f t="shared" si="32"/>
        <v>#REF!</v>
      </c>
      <c r="N134" s="5" t="e">
        <f t="shared" si="32"/>
        <v>#REF!</v>
      </c>
      <c r="O134" s="5" t="e">
        <f t="shared" si="32"/>
        <v>#REF!</v>
      </c>
      <c r="P134" s="5" t="e">
        <f t="shared" si="32"/>
        <v>#REF!</v>
      </c>
      <c r="Q134" s="5" t="e">
        <f t="shared" si="32"/>
        <v>#REF!</v>
      </c>
      <c r="R134" s="5" t="e">
        <f t="shared" si="32"/>
        <v>#REF!</v>
      </c>
      <c r="S134" s="5" t="e">
        <f t="shared" si="32"/>
        <v>#REF!</v>
      </c>
      <c r="T134" s="5" t="e">
        <f t="shared" si="32"/>
        <v>#REF!</v>
      </c>
      <c r="U134" s="5" t="e">
        <f t="shared" si="32"/>
        <v>#REF!</v>
      </c>
      <c r="V134" s="5" t="e">
        <f t="shared" si="32"/>
        <v>#REF!</v>
      </c>
      <c r="W134" s="5" t="e">
        <f t="shared" si="32"/>
        <v>#REF!</v>
      </c>
      <c r="X134" s="5" t="e">
        <f t="shared" si="32"/>
        <v>#REF!</v>
      </c>
      <c r="Y134" s="5" t="e">
        <f t="shared" si="32"/>
        <v>#REF!</v>
      </c>
      <c r="Z134" s="5" t="e">
        <f t="shared" si="32"/>
        <v>#REF!</v>
      </c>
      <c r="AA134" s="5" t="e">
        <f t="shared" si="32"/>
        <v>#REF!</v>
      </c>
      <c r="AB134" s="5" t="e">
        <f t="shared" si="32"/>
        <v>#REF!</v>
      </c>
      <c r="AC134" s="5" t="e">
        <f t="shared" si="32"/>
        <v>#REF!</v>
      </c>
      <c r="AD134" s="5" t="e">
        <f t="shared" si="32"/>
        <v>#REF!</v>
      </c>
      <c r="AE134" s="5" t="e">
        <f t="shared" si="32"/>
        <v>#REF!</v>
      </c>
      <c r="AF134" s="5" t="e">
        <f t="shared" si="32"/>
        <v>#REF!</v>
      </c>
      <c r="AG134" s="5" t="e">
        <f t="shared" si="32"/>
        <v>#REF!</v>
      </c>
      <c r="AH134" s="5" t="e">
        <f t="shared" si="32"/>
        <v>#REF!</v>
      </c>
      <c r="AI134" s="5" t="e">
        <f t="shared" si="32"/>
        <v>#REF!</v>
      </c>
    </row>
    <row r="135" spans="6:35" ht="12.75"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2:35" ht="12.75">
      <c r="B136" t="s">
        <v>226</v>
      </c>
      <c r="F136" s="5" t="e">
        <f aca="true" t="shared" si="33" ref="F136:AI136">$M$34/$E$34</f>
        <v>#REF!</v>
      </c>
      <c r="G136" s="5" t="e">
        <f t="shared" si="33"/>
        <v>#REF!</v>
      </c>
      <c r="H136" s="5" t="e">
        <f t="shared" si="33"/>
        <v>#REF!</v>
      </c>
      <c r="I136" s="5" t="e">
        <f t="shared" si="33"/>
        <v>#REF!</v>
      </c>
      <c r="J136" s="5" t="e">
        <f t="shared" si="33"/>
        <v>#REF!</v>
      </c>
      <c r="K136" s="5" t="e">
        <f t="shared" si="33"/>
        <v>#REF!</v>
      </c>
      <c r="L136" s="5" t="e">
        <f t="shared" si="33"/>
        <v>#REF!</v>
      </c>
      <c r="M136" s="5" t="e">
        <f t="shared" si="33"/>
        <v>#REF!</v>
      </c>
      <c r="N136" s="5" t="e">
        <f t="shared" si="33"/>
        <v>#REF!</v>
      </c>
      <c r="O136" s="5" t="e">
        <f t="shared" si="33"/>
        <v>#REF!</v>
      </c>
      <c r="P136" s="5" t="e">
        <f t="shared" si="33"/>
        <v>#REF!</v>
      </c>
      <c r="Q136" s="5" t="e">
        <f t="shared" si="33"/>
        <v>#REF!</v>
      </c>
      <c r="R136" s="5" t="e">
        <f t="shared" si="33"/>
        <v>#REF!</v>
      </c>
      <c r="S136" s="5" t="e">
        <f t="shared" si="33"/>
        <v>#REF!</v>
      </c>
      <c r="T136" s="5" t="e">
        <f t="shared" si="33"/>
        <v>#REF!</v>
      </c>
      <c r="U136" s="5" t="e">
        <f t="shared" si="33"/>
        <v>#REF!</v>
      </c>
      <c r="V136" s="5" t="e">
        <f t="shared" si="33"/>
        <v>#REF!</v>
      </c>
      <c r="W136" s="5" t="e">
        <f t="shared" si="33"/>
        <v>#REF!</v>
      </c>
      <c r="X136" s="5" t="e">
        <f t="shared" si="33"/>
        <v>#REF!</v>
      </c>
      <c r="Y136" s="5" t="e">
        <f t="shared" si="33"/>
        <v>#REF!</v>
      </c>
      <c r="Z136" s="5" t="e">
        <f t="shared" si="33"/>
        <v>#REF!</v>
      </c>
      <c r="AA136" s="5" t="e">
        <f t="shared" si="33"/>
        <v>#REF!</v>
      </c>
      <c r="AB136" s="5" t="e">
        <f t="shared" si="33"/>
        <v>#REF!</v>
      </c>
      <c r="AC136" s="5" t="e">
        <f t="shared" si="33"/>
        <v>#REF!</v>
      </c>
      <c r="AD136" s="5" t="e">
        <f t="shared" si="33"/>
        <v>#REF!</v>
      </c>
      <c r="AE136" s="5" t="e">
        <f t="shared" si="33"/>
        <v>#REF!</v>
      </c>
      <c r="AF136" s="5" t="e">
        <f t="shared" si="33"/>
        <v>#REF!</v>
      </c>
      <c r="AG136" s="5" t="e">
        <f t="shared" si="33"/>
        <v>#REF!</v>
      </c>
      <c r="AH136" s="5" t="e">
        <f t="shared" si="33"/>
        <v>#REF!</v>
      </c>
      <c r="AI136" s="5" t="e">
        <f t="shared" si="33"/>
        <v>#REF!</v>
      </c>
    </row>
    <row r="137" spans="2:35" ht="12.75">
      <c r="B137" t="s">
        <v>227</v>
      </c>
      <c r="F137" s="5" t="e">
        <f>F136</f>
        <v>#REF!</v>
      </c>
      <c r="G137" s="5" t="e">
        <f aca="true" t="shared" si="34" ref="G137:AI137">F137+G136</f>
        <v>#REF!</v>
      </c>
      <c r="H137" s="5" t="e">
        <f t="shared" si="34"/>
        <v>#REF!</v>
      </c>
      <c r="I137" s="5" t="e">
        <f t="shared" si="34"/>
        <v>#REF!</v>
      </c>
      <c r="J137" s="5" t="e">
        <f t="shared" si="34"/>
        <v>#REF!</v>
      </c>
      <c r="K137" s="5" t="e">
        <f t="shared" si="34"/>
        <v>#REF!</v>
      </c>
      <c r="L137" s="5" t="e">
        <f t="shared" si="34"/>
        <v>#REF!</v>
      </c>
      <c r="M137" s="5" t="e">
        <f t="shared" si="34"/>
        <v>#REF!</v>
      </c>
      <c r="N137" s="5" t="e">
        <f t="shared" si="34"/>
        <v>#REF!</v>
      </c>
      <c r="O137" s="5" t="e">
        <f t="shared" si="34"/>
        <v>#REF!</v>
      </c>
      <c r="P137" s="5" t="e">
        <f t="shared" si="34"/>
        <v>#REF!</v>
      </c>
      <c r="Q137" s="5" t="e">
        <f t="shared" si="34"/>
        <v>#REF!</v>
      </c>
      <c r="R137" s="5" t="e">
        <f t="shared" si="34"/>
        <v>#REF!</v>
      </c>
      <c r="S137" s="5" t="e">
        <f t="shared" si="34"/>
        <v>#REF!</v>
      </c>
      <c r="T137" s="5" t="e">
        <f t="shared" si="34"/>
        <v>#REF!</v>
      </c>
      <c r="U137" s="5" t="e">
        <f t="shared" si="34"/>
        <v>#REF!</v>
      </c>
      <c r="V137" s="5" t="e">
        <f t="shared" si="34"/>
        <v>#REF!</v>
      </c>
      <c r="W137" s="5" t="e">
        <f t="shared" si="34"/>
        <v>#REF!</v>
      </c>
      <c r="X137" s="5" t="e">
        <f t="shared" si="34"/>
        <v>#REF!</v>
      </c>
      <c r="Y137" s="5" t="e">
        <f t="shared" si="34"/>
        <v>#REF!</v>
      </c>
      <c r="Z137" s="5" t="e">
        <f t="shared" si="34"/>
        <v>#REF!</v>
      </c>
      <c r="AA137" s="5" t="e">
        <f t="shared" si="34"/>
        <v>#REF!</v>
      </c>
      <c r="AB137" s="5" t="e">
        <f t="shared" si="34"/>
        <v>#REF!</v>
      </c>
      <c r="AC137" s="5" t="e">
        <f t="shared" si="34"/>
        <v>#REF!</v>
      </c>
      <c r="AD137" s="5" t="e">
        <f t="shared" si="34"/>
        <v>#REF!</v>
      </c>
      <c r="AE137" s="5" t="e">
        <f t="shared" si="34"/>
        <v>#REF!</v>
      </c>
      <c r="AF137" s="5" t="e">
        <f t="shared" si="34"/>
        <v>#REF!</v>
      </c>
      <c r="AG137" s="5" t="e">
        <f t="shared" si="34"/>
        <v>#REF!</v>
      </c>
      <c r="AH137" s="5" t="e">
        <f t="shared" si="34"/>
        <v>#REF!</v>
      </c>
      <c r="AI137" s="5" t="e">
        <f t="shared" si="34"/>
        <v>#REF!</v>
      </c>
    </row>
    <row r="138" spans="2:35" ht="12.75">
      <c r="B138" t="s">
        <v>228</v>
      </c>
      <c r="F138" s="5" t="e">
        <f aca="true" t="shared" si="35" ref="F138:AI138">$M$34-F137</f>
        <v>#REF!</v>
      </c>
      <c r="G138" s="5" t="e">
        <f t="shared" si="35"/>
        <v>#REF!</v>
      </c>
      <c r="H138" s="5" t="e">
        <f t="shared" si="35"/>
        <v>#REF!</v>
      </c>
      <c r="I138" s="5" t="e">
        <f t="shared" si="35"/>
        <v>#REF!</v>
      </c>
      <c r="J138" s="5" t="e">
        <f t="shared" si="35"/>
        <v>#REF!</v>
      </c>
      <c r="K138" s="5" t="e">
        <f t="shared" si="35"/>
        <v>#REF!</v>
      </c>
      <c r="L138" s="5" t="e">
        <f t="shared" si="35"/>
        <v>#REF!</v>
      </c>
      <c r="M138" s="5" t="e">
        <f t="shared" si="35"/>
        <v>#REF!</v>
      </c>
      <c r="N138" s="5" t="e">
        <f t="shared" si="35"/>
        <v>#REF!</v>
      </c>
      <c r="O138" s="5" t="e">
        <f t="shared" si="35"/>
        <v>#REF!</v>
      </c>
      <c r="P138" s="5" t="e">
        <f t="shared" si="35"/>
        <v>#REF!</v>
      </c>
      <c r="Q138" s="5" t="e">
        <f t="shared" si="35"/>
        <v>#REF!</v>
      </c>
      <c r="R138" s="5" t="e">
        <f t="shared" si="35"/>
        <v>#REF!</v>
      </c>
      <c r="S138" s="5" t="e">
        <f t="shared" si="35"/>
        <v>#REF!</v>
      </c>
      <c r="T138" s="5" t="e">
        <f t="shared" si="35"/>
        <v>#REF!</v>
      </c>
      <c r="U138" s="5" t="e">
        <f t="shared" si="35"/>
        <v>#REF!</v>
      </c>
      <c r="V138" s="5" t="e">
        <f t="shared" si="35"/>
        <v>#REF!</v>
      </c>
      <c r="W138" s="5" t="e">
        <f t="shared" si="35"/>
        <v>#REF!</v>
      </c>
      <c r="X138" s="5" t="e">
        <f t="shared" si="35"/>
        <v>#REF!</v>
      </c>
      <c r="Y138" s="5" t="e">
        <f t="shared" si="35"/>
        <v>#REF!</v>
      </c>
      <c r="Z138" s="5" t="e">
        <f t="shared" si="35"/>
        <v>#REF!</v>
      </c>
      <c r="AA138" s="5" t="e">
        <f t="shared" si="35"/>
        <v>#REF!</v>
      </c>
      <c r="AB138" s="5" t="e">
        <f t="shared" si="35"/>
        <v>#REF!</v>
      </c>
      <c r="AC138" s="5" t="e">
        <f t="shared" si="35"/>
        <v>#REF!</v>
      </c>
      <c r="AD138" s="5" t="e">
        <f t="shared" si="35"/>
        <v>#REF!</v>
      </c>
      <c r="AE138" s="5" t="e">
        <f t="shared" si="35"/>
        <v>#REF!</v>
      </c>
      <c r="AF138" s="5" t="e">
        <f t="shared" si="35"/>
        <v>#REF!</v>
      </c>
      <c r="AG138" s="5" t="e">
        <f t="shared" si="35"/>
        <v>#REF!</v>
      </c>
      <c r="AH138" s="5" t="e">
        <f t="shared" si="35"/>
        <v>#REF!</v>
      </c>
      <c r="AI138" s="5" t="e">
        <f t="shared" si="35"/>
        <v>#REF!</v>
      </c>
    </row>
    <row r="139" spans="6:35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2:35" ht="12.75">
      <c r="B140" t="s">
        <v>161</v>
      </c>
      <c r="F140" s="5" t="e">
        <f aca="true" t="shared" si="36" ref="F140:AI140">+F133+F134</f>
        <v>#REF!</v>
      </c>
      <c r="G140" s="5" t="e">
        <f t="shared" si="36"/>
        <v>#REF!</v>
      </c>
      <c r="H140" s="5" t="e">
        <f t="shared" si="36"/>
        <v>#REF!</v>
      </c>
      <c r="I140" s="5" t="e">
        <f t="shared" si="36"/>
        <v>#REF!</v>
      </c>
      <c r="J140" s="5" t="e">
        <f t="shared" si="36"/>
        <v>#REF!</v>
      </c>
      <c r="K140" s="5" t="e">
        <f t="shared" si="36"/>
        <v>#REF!</v>
      </c>
      <c r="L140" s="5" t="e">
        <f t="shared" si="36"/>
        <v>#REF!</v>
      </c>
      <c r="M140" s="5" t="e">
        <f t="shared" si="36"/>
        <v>#REF!</v>
      </c>
      <c r="N140" s="5" t="e">
        <f t="shared" si="36"/>
        <v>#REF!</v>
      </c>
      <c r="O140" s="5" t="e">
        <f t="shared" si="36"/>
        <v>#REF!</v>
      </c>
      <c r="P140" s="5" t="e">
        <f t="shared" si="36"/>
        <v>#REF!</v>
      </c>
      <c r="Q140" s="5" t="e">
        <f t="shared" si="36"/>
        <v>#REF!</v>
      </c>
      <c r="R140" s="5" t="e">
        <f t="shared" si="36"/>
        <v>#REF!</v>
      </c>
      <c r="S140" s="5" t="e">
        <f t="shared" si="36"/>
        <v>#REF!</v>
      </c>
      <c r="T140" s="5" t="e">
        <f t="shared" si="36"/>
        <v>#REF!</v>
      </c>
      <c r="U140" s="5" t="e">
        <f t="shared" si="36"/>
        <v>#REF!</v>
      </c>
      <c r="V140" s="5" t="e">
        <f t="shared" si="36"/>
        <v>#REF!</v>
      </c>
      <c r="W140" s="5" t="e">
        <f t="shared" si="36"/>
        <v>#REF!</v>
      </c>
      <c r="X140" s="5" t="e">
        <f t="shared" si="36"/>
        <v>#REF!</v>
      </c>
      <c r="Y140" s="5" t="e">
        <f t="shared" si="36"/>
        <v>#REF!</v>
      </c>
      <c r="Z140" s="5" t="e">
        <f t="shared" si="36"/>
        <v>#REF!</v>
      </c>
      <c r="AA140" s="5" t="e">
        <f t="shared" si="36"/>
        <v>#REF!</v>
      </c>
      <c r="AB140" s="5" t="e">
        <f t="shared" si="36"/>
        <v>#REF!</v>
      </c>
      <c r="AC140" s="5" t="e">
        <f t="shared" si="36"/>
        <v>#REF!</v>
      </c>
      <c r="AD140" s="5" t="e">
        <f t="shared" si="36"/>
        <v>#REF!</v>
      </c>
      <c r="AE140" s="5" t="e">
        <f t="shared" si="36"/>
        <v>#REF!</v>
      </c>
      <c r="AF140" s="5" t="e">
        <f t="shared" si="36"/>
        <v>#REF!</v>
      </c>
      <c r="AG140" s="5" t="e">
        <f t="shared" si="36"/>
        <v>#REF!</v>
      </c>
      <c r="AH140" s="5" t="e">
        <f t="shared" si="36"/>
        <v>#REF!</v>
      </c>
      <c r="AI140" s="5" t="e">
        <f t="shared" si="36"/>
        <v>#REF!</v>
      </c>
    </row>
    <row r="141" spans="2:35" ht="12.75">
      <c r="B141" s="17" t="s">
        <v>159</v>
      </c>
      <c r="C141" s="17"/>
      <c r="D141" s="17" t="s">
        <v>162</v>
      </c>
      <c r="E141" s="17"/>
      <c r="F141" s="187" t="e">
        <f aca="true" t="shared" si="37" ref="F141:AI141">F140/F67*1000</f>
        <v>#REF!</v>
      </c>
      <c r="G141" s="187" t="e">
        <f t="shared" si="37"/>
        <v>#REF!</v>
      </c>
      <c r="H141" s="187" t="e">
        <f t="shared" si="37"/>
        <v>#REF!</v>
      </c>
      <c r="I141" s="187" t="e">
        <f t="shared" si="37"/>
        <v>#REF!</v>
      </c>
      <c r="J141" s="187" t="e">
        <f t="shared" si="37"/>
        <v>#REF!</v>
      </c>
      <c r="K141" s="187" t="e">
        <f t="shared" si="37"/>
        <v>#REF!</v>
      </c>
      <c r="L141" s="187" t="e">
        <f t="shared" si="37"/>
        <v>#REF!</v>
      </c>
      <c r="M141" s="187" t="e">
        <f t="shared" si="37"/>
        <v>#REF!</v>
      </c>
      <c r="N141" s="187" t="e">
        <f t="shared" si="37"/>
        <v>#REF!</v>
      </c>
      <c r="O141" s="187" t="e">
        <f t="shared" si="37"/>
        <v>#REF!</v>
      </c>
      <c r="P141" s="187" t="e">
        <f t="shared" si="37"/>
        <v>#REF!</v>
      </c>
      <c r="Q141" s="187" t="e">
        <f t="shared" si="37"/>
        <v>#REF!</v>
      </c>
      <c r="R141" s="187" t="e">
        <f t="shared" si="37"/>
        <v>#REF!</v>
      </c>
      <c r="S141" s="187" t="e">
        <f t="shared" si="37"/>
        <v>#REF!</v>
      </c>
      <c r="T141" s="187" t="e">
        <f t="shared" si="37"/>
        <v>#REF!</v>
      </c>
      <c r="U141" s="187" t="e">
        <f t="shared" si="37"/>
        <v>#REF!</v>
      </c>
      <c r="V141" s="187" t="e">
        <f t="shared" si="37"/>
        <v>#REF!</v>
      </c>
      <c r="W141" s="187" t="e">
        <f t="shared" si="37"/>
        <v>#REF!</v>
      </c>
      <c r="X141" s="187" t="e">
        <f t="shared" si="37"/>
        <v>#REF!</v>
      </c>
      <c r="Y141" s="187" t="e">
        <f t="shared" si="37"/>
        <v>#REF!</v>
      </c>
      <c r="Z141" s="187" t="e">
        <f t="shared" si="37"/>
        <v>#REF!</v>
      </c>
      <c r="AA141" s="187" t="e">
        <f t="shared" si="37"/>
        <v>#REF!</v>
      </c>
      <c r="AB141" s="187" t="e">
        <f t="shared" si="37"/>
        <v>#REF!</v>
      </c>
      <c r="AC141" s="187" t="e">
        <f t="shared" si="37"/>
        <v>#REF!</v>
      </c>
      <c r="AD141" s="187" t="e">
        <f t="shared" si="37"/>
        <v>#REF!</v>
      </c>
      <c r="AE141" s="187" t="e">
        <f t="shared" si="37"/>
        <v>#REF!</v>
      </c>
      <c r="AF141" s="187" t="e">
        <f t="shared" si="37"/>
        <v>#REF!</v>
      </c>
      <c r="AG141" s="187" t="e">
        <f t="shared" si="37"/>
        <v>#REF!</v>
      </c>
      <c r="AH141" s="187" t="e">
        <f t="shared" si="37"/>
        <v>#REF!</v>
      </c>
      <c r="AI141" s="187" t="e">
        <f t="shared" si="37"/>
        <v>#REF!</v>
      </c>
    </row>
    <row r="143" spans="1:35" ht="13.5" thickBot="1">
      <c r="A143" s="125" t="s">
        <v>163</v>
      </c>
      <c r="B143" s="125"/>
      <c r="C143" s="125"/>
      <c r="D143" s="125"/>
      <c r="E143" s="125"/>
      <c r="F143" s="5" t="e">
        <f aca="true" t="shared" si="38" ref="F143:AI143">+F131-F140</f>
        <v>#REF!</v>
      </c>
      <c r="G143" s="5" t="e">
        <f t="shared" si="38"/>
        <v>#REF!</v>
      </c>
      <c r="H143" s="5" t="e">
        <f t="shared" si="38"/>
        <v>#REF!</v>
      </c>
      <c r="I143" s="5" t="e">
        <f t="shared" si="38"/>
        <v>#REF!</v>
      </c>
      <c r="J143" s="5" t="e">
        <f t="shared" si="38"/>
        <v>#REF!</v>
      </c>
      <c r="K143" s="5" t="e">
        <f t="shared" si="38"/>
        <v>#REF!</v>
      </c>
      <c r="L143" s="5" t="e">
        <f t="shared" si="38"/>
        <v>#REF!</v>
      </c>
      <c r="M143" s="5" t="e">
        <f t="shared" si="38"/>
        <v>#REF!</v>
      </c>
      <c r="N143" s="5" t="e">
        <f t="shared" si="38"/>
        <v>#REF!</v>
      </c>
      <c r="O143" s="5" t="e">
        <f t="shared" si="38"/>
        <v>#REF!</v>
      </c>
      <c r="P143" s="5" t="e">
        <f t="shared" si="38"/>
        <v>#REF!</v>
      </c>
      <c r="Q143" s="5" t="e">
        <f t="shared" si="38"/>
        <v>#REF!</v>
      </c>
      <c r="R143" s="5" t="e">
        <f t="shared" si="38"/>
        <v>#REF!</v>
      </c>
      <c r="S143" s="5" t="e">
        <f t="shared" si="38"/>
        <v>#REF!</v>
      </c>
      <c r="T143" s="5" t="e">
        <f t="shared" si="38"/>
        <v>#REF!</v>
      </c>
      <c r="U143" s="5" t="e">
        <f t="shared" si="38"/>
        <v>#REF!</v>
      </c>
      <c r="V143" s="5" t="e">
        <f t="shared" si="38"/>
        <v>#REF!</v>
      </c>
      <c r="W143" s="5" t="e">
        <f t="shared" si="38"/>
        <v>#REF!</v>
      </c>
      <c r="X143" s="5" t="e">
        <f t="shared" si="38"/>
        <v>#REF!</v>
      </c>
      <c r="Y143" s="5" t="e">
        <f t="shared" si="38"/>
        <v>#REF!</v>
      </c>
      <c r="Z143" s="5" t="e">
        <f t="shared" si="38"/>
        <v>#REF!</v>
      </c>
      <c r="AA143" s="5" t="e">
        <f t="shared" si="38"/>
        <v>#REF!</v>
      </c>
      <c r="AB143" s="5" t="e">
        <f t="shared" si="38"/>
        <v>#REF!</v>
      </c>
      <c r="AC143" s="5" t="e">
        <f t="shared" si="38"/>
        <v>#REF!</v>
      </c>
      <c r="AD143" s="5" t="e">
        <f t="shared" si="38"/>
        <v>#REF!</v>
      </c>
      <c r="AE143" s="5" t="e">
        <f t="shared" si="38"/>
        <v>#REF!</v>
      </c>
      <c r="AF143" s="5" t="e">
        <f t="shared" si="38"/>
        <v>#REF!</v>
      </c>
      <c r="AG143" s="5" t="e">
        <f t="shared" si="38"/>
        <v>#REF!</v>
      </c>
      <c r="AH143" s="5" t="e">
        <f t="shared" si="38"/>
        <v>#REF!</v>
      </c>
      <c r="AI143" s="5" t="e">
        <f t="shared" si="38"/>
        <v>#REF!</v>
      </c>
    </row>
    <row r="145" spans="1:35" ht="12.75">
      <c r="A145" s="2" t="s">
        <v>164</v>
      </c>
      <c r="O145" s="110" t="s">
        <v>165</v>
      </c>
      <c r="T145" s="110" t="s">
        <v>166</v>
      </c>
      <c r="Y145" s="110" t="s">
        <v>104</v>
      </c>
      <c r="AD145" s="225" t="s">
        <v>239</v>
      </c>
      <c r="AI145" s="225" t="s">
        <v>240</v>
      </c>
    </row>
    <row r="146" spans="2:35" ht="12.75">
      <c r="B146" s="2" t="s">
        <v>167</v>
      </c>
      <c r="F146" s="5" t="e">
        <f>+S15*4</f>
        <v>#REF!</v>
      </c>
      <c r="G146" s="5" t="e">
        <f aca="true" t="shared" si="39" ref="G146:O146">+F146</f>
        <v>#REF!</v>
      </c>
      <c r="H146" s="5" t="e">
        <f t="shared" si="39"/>
        <v>#REF!</v>
      </c>
      <c r="I146" s="5" t="e">
        <f t="shared" si="39"/>
        <v>#REF!</v>
      </c>
      <c r="J146" s="5" t="e">
        <f t="shared" si="39"/>
        <v>#REF!</v>
      </c>
      <c r="K146" s="5" t="e">
        <f t="shared" si="39"/>
        <v>#REF!</v>
      </c>
      <c r="L146" s="5" t="e">
        <f t="shared" si="39"/>
        <v>#REF!</v>
      </c>
      <c r="M146" s="5" t="e">
        <f t="shared" si="39"/>
        <v>#REF!</v>
      </c>
      <c r="N146" s="5" t="e">
        <f t="shared" si="39"/>
        <v>#REF!</v>
      </c>
      <c r="O146" s="98" t="e">
        <f t="shared" si="39"/>
        <v>#REF!</v>
      </c>
      <c r="P146" s="5" t="e">
        <f>+IF(I224=0,0,O146)</f>
        <v>#REF!</v>
      </c>
      <c r="Q146" s="5" t="e">
        <f>+P146</f>
        <v>#REF!</v>
      </c>
      <c r="R146" s="5" t="e">
        <f>+Q146</f>
        <v>#REF!</v>
      </c>
      <c r="S146" s="5" t="e">
        <f>+R146</f>
        <v>#REF!</v>
      </c>
      <c r="T146" s="98" t="e">
        <f>+S146</f>
        <v>#REF!</v>
      </c>
      <c r="U146" s="5" t="e">
        <f>+IF(N184=0,0,T146)</f>
        <v>#REF!</v>
      </c>
      <c r="V146" s="5" t="e">
        <f>+U146</f>
        <v>#REF!</v>
      </c>
      <c r="W146" s="5" t="e">
        <f>+V146</f>
        <v>#REF!</v>
      </c>
      <c r="X146" s="5" t="e">
        <f>+W146</f>
        <v>#REF!</v>
      </c>
      <c r="Y146" s="98" t="e">
        <f>+X146</f>
        <v>#REF!</v>
      </c>
      <c r="Z146" s="5">
        <v>0</v>
      </c>
      <c r="AA146" s="5">
        <f aca="true" t="shared" si="40" ref="AA146:AI146">+Z146</f>
        <v>0</v>
      </c>
      <c r="AB146" s="5">
        <f t="shared" si="40"/>
        <v>0</v>
      </c>
      <c r="AC146" s="5">
        <f t="shared" si="40"/>
        <v>0</v>
      </c>
      <c r="AD146" s="98">
        <f t="shared" si="40"/>
        <v>0</v>
      </c>
      <c r="AE146" s="5">
        <f t="shared" si="40"/>
        <v>0</v>
      </c>
      <c r="AF146" s="5">
        <f t="shared" si="40"/>
        <v>0</v>
      </c>
      <c r="AG146" s="5">
        <f t="shared" si="40"/>
        <v>0</v>
      </c>
      <c r="AH146" s="5">
        <f t="shared" si="40"/>
        <v>0</v>
      </c>
      <c r="AI146" s="98">
        <f t="shared" si="40"/>
        <v>0</v>
      </c>
    </row>
    <row r="147" spans="2:35" ht="12.75">
      <c r="B147" t="s">
        <v>168</v>
      </c>
      <c r="F147" s="5" t="e">
        <f>+J187</f>
        <v>#REF!</v>
      </c>
      <c r="G147" s="5" t="e">
        <f>+J191</f>
        <v>#REF!</v>
      </c>
      <c r="H147" s="5" t="e">
        <f>+J195</f>
        <v>#REF!</v>
      </c>
      <c r="I147" s="5" t="e">
        <f>+J199</f>
        <v>#REF!</v>
      </c>
      <c r="J147" s="5" t="e">
        <f>+J203</f>
        <v>#REF!</v>
      </c>
      <c r="K147" s="5" t="e">
        <f>+J207</f>
        <v>#REF!</v>
      </c>
      <c r="L147" s="5" t="e">
        <f>+J211</f>
        <v>#REF!</v>
      </c>
      <c r="M147" s="5" t="e">
        <f>+J215</f>
        <v>#REF!</v>
      </c>
      <c r="N147" s="5" t="e">
        <f>+J219</f>
        <v>#REF!</v>
      </c>
      <c r="O147" s="5" t="e">
        <f>+J223</f>
        <v>#REF!</v>
      </c>
      <c r="P147" s="5" t="e">
        <f>+J227</f>
        <v>#REF!</v>
      </c>
      <c r="Q147" s="5" t="e">
        <f>+J231</f>
        <v>#REF!</v>
      </c>
      <c r="R147" s="5" t="e">
        <f>+J235</f>
        <v>#REF!</v>
      </c>
      <c r="S147" s="5" t="e">
        <f>+J239</f>
        <v>#REF!</v>
      </c>
      <c r="T147" s="5" t="e">
        <f>+J243</f>
        <v>#REF!</v>
      </c>
      <c r="U147" s="5" t="e">
        <f>O187</f>
        <v>#REF!</v>
      </c>
      <c r="V147" s="5" t="e">
        <f>O191</f>
        <v>#REF!</v>
      </c>
      <c r="W147" s="5" t="e">
        <f>O195</f>
        <v>#REF!</v>
      </c>
      <c r="X147" s="5" t="e">
        <f>O199</f>
        <v>#REF!</v>
      </c>
      <c r="Y147" s="5" t="e">
        <f>O203</f>
        <v>#REF!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</row>
    <row r="148" spans="2:35" ht="12.75">
      <c r="B148" t="s">
        <v>169</v>
      </c>
      <c r="F148" s="5" t="e">
        <f aca="true" t="shared" si="41" ref="F148:AI148">+F146-F147</f>
        <v>#REF!</v>
      </c>
      <c r="G148" s="5" t="e">
        <f t="shared" si="41"/>
        <v>#REF!</v>
      </c>
      <c r="H148" s="5" t="e">
        <f t="shared" si="41"/>
        <v>#REF!</v>
      </c>
      <c r="I148" s="5" t="e">
        <f t="shared" si="41"/>
        <v>#REF!</v>
      </c>
      <c r="J148" s="5" t="e">
        <f t="shared" si="41"/>
        <v>#REF!</v>
      </c>
      <c r="K148" s="5" t="e">
        <f t="shared" si="41"/>
        <v>#REF!</v>
      </c>
      <c r="L148" s="5" t="e">
        <f t="shared" si="41"/>
        <v>#REF!</v>
      </c>
      <c r="M148" s="5" t="e">
        <f t="shared" si="41"/>
        <v>#REF!</v>
      </c>
      <c r="N148" s="5" t="e">
        <f t="shared" si="41"/>
        <v>#REF!</v>
      </c>
      <c r="O148" s="5" t="e">
        <f t="shared" si="41"/>
        <v>#REF!</v>
      </c>
      <c r="P148" s="5" t="e">
        <f t="shared" si="41"/>
        <v>#REF!</v>
      </c>
      <c r="Q148" s="5" t="e">
        <f t="shared" si="41"/>
        <v>#REF!</v>
      </c>
      <c r="R148" s="5" t="e">
        <f t="shared" si="41"/>
        <v>#REF!</v>
      </c>
      <c r="S148" s="5" t="e">
        <f t="shared" si="41"/>
        <v>#REF!</v>
      </c>
      <c r="T148" s="5" t="e">
        <f t="shared" si="41"/>
        <v>#REF!</v>
      </c>
      <c r="U148" s="5" t="e">
        <f t="shared" si="41"/>
        <v>#REF!</v>
      </c>
      <c r="V148" s="5" t="e">
        <f t="shared" si="41"/>
        <v>#REF!</v>
      </c>
      <c r="W148" s="5" t="e">
        <f t="shared" si="41"/>
        <v>#REF!</v>
      </c>
      <c r="X148" s="5" t="e">
        <f t="shared" si="41"/>
        <v>#REF!</v>
      </c>
      <c r="Y148" s="5" t="e">
        <f t="shared" si="41"/>
        <v>#REF!</v>
      </c>
      <c r="Z148" s="5">
        <f t="shared" si="41"/>
        <v>0</v>
      </c>
      <c r="AA148" s="5">
        <f t="shared" si="41"/>
        <v>0</v>
      </c>
      <c r="AB148" s="5">
        <f t="shared" si="41"/>
        <v>0</v>
      </c>
      <c r="AC148" s="5">
        <f t="shared" si="41"/>
        <v>0</v>
      </c>
      <c r="AD148" s="5">
        <f t="shared" si="41"/>
        <v>0</v>
      </c>
      <c r="AE148" s="5">
        <f t="shared" si="41"/>
        <v>0</v>
      </c>
      <c r="AF148" s="5">
        <f t="shared" si="41"/>
        <v>0</v>
      </c>
      <c r="AG148" s="5">
        <f t="shared" si="41"/>
        <v>0</v>
      </c>
      <c r="AH148" s="5">
        <f t="shared" si="41"/>
        <v>0</v>
      </c>
      <c r="AI148" s="5">
        <f t="shared" si="41"/>
        <v>0</v>
      </c>
    </row>
    <row r="150" spans="1:35" ht="12.75">
      <c r="A150" t="s">
        <v>170</v>
      </c>
      <c r="F150" s="4" t="e">
        <f aca="true" t="shared" si="42" ref="F150:AI150">+F143-F147</f>
        <v>#REF!</v>
      </c>
      <c r="G150" s="4" t="e">
        <f t="shared" si="42"/>
        <v>#REF!</v>
      </c>
      <c r="H150" s="4" t="e">
        <f t="shared" si="42"/>
        <v>#REF!</v>
      </c>
      <c r="I150" s="4" t="e">
        <f t="shared" si="42"/>
        <v>#REF!</v>
      </c>
      <c r="J150" s="4" t="e">
        <f t="shared" si="42"/>
        <v>#REF!</v>
      </c>
      <c r="K150" s="4" t="e">
        <f t="shared" si="42"/>
        <v>#REF!</v>
      </c>
      <c r="L150" s="4" t="e">
        <f t="shared" si="42"/>
        <v>#REF!</v>
      </c>
      <c r="M150" s="4" t="e">
        <f t="shared" si="42"/>
        <v>#REF!</v>
      </c>
      <c r="N150" s="4" t="e">
        <f t="shared" si="42"/>
        <v>#REF!</v>
      </c>
      <c r="O150" s="4" t="e">
        <f t="shared" si="42"/>
        <v>#REF!</v>
      </c>
      <c r="P150" s="4" t="e">
        <f t="shared" si="42"/>
        <v>#REF!</v>
      </c>
      <c r="Q150" s="4" t="e">
        <f t="shared" si="42"/>
        <v>#REF!</v>
      </c>
      <c r="R150" s="4" t="e">
        <f t="shared" si="42"/>
        <v>#REF!</v>
      </c>
      <c r="S150" s="4" t="e">
        <f t="shared" si="42"/>
        <v>#REF!</v>
      </c>
      <c r="T150" s="4" t="e">
        <f t="shared" si="42"/>
        <v>#REF!</v>
      </c>
      <c r="U150" s="4" t="e">
        <f t="shared" si="42"/>
        <v>#REF!</v>
      </c>
      <c r="V150" s="4" t="e">
        <f t="shared" si="42"/>
        <v>#REF!</v>
      </c>
      <c r="W150" s="4" t="e">
        <f t="shared" si="42"/>
        <v>#REF!</v>
      </c>
      <c r="X150" s="4" t="e">
        <f t="shared" si="42"/>
        <v>#REF!</v>
      </c>
      <c r="Y150" s="4" t="e">
        <f t="shared" si="42"/>
        <v>#REF!</v>
      </c>
      <c r="Z150" s="4" t="e">
        <f t="shared" si="42"/>
        <v>#REF!</v>
      </c>
      <c r="AA150" s="4" t="e">
        <f t="shared" si="42"/>
        <v>#REF!</v>
      </c>
      <c r="AB150" s="4" t="e">
        <f t="shared" si="42"/>
        <v>#REF!</v>
      </c>
      <c r="AC150" s="4" t="e">
        <f t="shared" si="42"/>
        <v>#REF!</v>
      </c>
      <c r="AD150" s="4" t="e">
        <f t="shared" si="42"/>
        <v>#REF!</v>
      </c>
      <c r="AE150" s="4" t="e">
        <f t="shared" si="42"/>
        <v>#REF!</v>
      </c>
      <c r="AF150" s="4" t="e">
        <f t="shared" si="42"/>
        <v>#REF!</v>
      </c>
      <c r="AG150" s="4" t="e">
        <f t="shared" si="42"/>
        <v>#REF!</v>
      </c>
      <c r="AH150" s="4" t="e">
        <f t="shared" si="42"/>
        <v>#REF!</v>
      </c>
      <c r="AI150" s="4" t="e">
        <f t="shared" si="42"/>
        <v>#REF!</v>
      </c>
    </row>
    <row r="151" spans="18:19" ht="12.75">
      <c r="R151" s="5"/>
      <c r="S151" s="5"/>
    </row>
    <row r="152" spans="1:16" ht="12.75">
      <c r="A152" t="s">
        <v>171</v>
      </c>
      <c r="C152" s="17"/>
      <c r="D152" s="17"/>
      <c r="E152" s="17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35" ht="12.75">
      <c r="B153" t="s">
        <v>233</v>
      </c>
      <c r="D153" s="165" t="e">
        <f>#REF!</f>
        <v>#REF!</v>
      </c>
      <c r="F153" s="4" t="e">
        <f aca="true" t="shared" si="43" ref="F153:AI153">+$D$153*F150</f>
        <v>#REF!</v>
      </c>
      <c r="G153" s="4" t="e">
        <f t="shared" si="43"/>
        <v>#REF!</v>
      </c>
      <c r="H153" s="4" t="e">
        <f t="shared" si="43"/>
        <v>#REF!</v>
      </c>
      <c r="I153" s="4" t="e">
        <f t="shared" si="43"/>
        <v>#REF!</v>
      </c>
      <c r="J153" s="4" t="e">
        <f t="shared" si="43"/>
        <v>#REF!</v>
      </c>
      <c r="K153" s="4" t="e">
        <f t="shared" si="43"/>
        <v>#REF!</v>
      </c>
      <c r="L153" s="5" t="e">
        <f t="shared" si="43"/>
        <v>#REF!</v>
      </c>
      <c r="M153" s="5" t="e">
        <f t="shared" si="43"/>
        <v>#REF!</v>
      </c>
      <c r="N153" s="5" t="e">
        <f t="shared" si="43"/>
        <v>#REF!</v>
      </c>
      <c r="O153" s="5" t="e">
        <f t="shared" si="43"/>
        <v>#REF!</v>
      </c>
      <c r="P153" s="5" t="e">
        <f t="shared" si="43"/>
        <v>#REF!</v>
      </c>
      <c r="Q153" s="5" t="e">
        <f t="shared" si="43"/>
        <v>#REF!</v>
      </c>
      <c r="R153" s="5" t="e">
        <f t="shared" si="43"/>
        <v>#REF!</v>
      </c>
      <c r="S153" s="5" t="e">
        <f t="shared" si="43"/>
        <v>#REF!</v>
      </c>
      <c r="T153" s="5" t="e">
        <f t="shared" si="43"/>
        <v>#REF!</v>
      </c>
      <c r="U153" s="5" t="e">
        <f t="shared" si="43"/>
        <v>#REF!</v>
      </c>
      <c r="V153" s="5" t="e">
        <f t="shared" si="43"/>
        <v>#REF!</v>
      </c>
      <c r="W153" s="5" t="e">
        <f t="shared" si="43"/>
        <v>#REF!</v>
      </c>
      <c r="X153" s="5" t="e">
        <f t="shared" si="43"/>
        <v>#REF!</v>
      </c>
      <c r="Y153" s="5" t="e">
        <f t="shared" si="43"/>
        <v>#REF!</v>
      </c>
      <c r="Z153" s="5" t="e">
        <f t="shared" si="43"/>
        <v>#REF!</v>
      </c>
      <c r="AA153" s="5" t="e">
        <f t="shared" si="43"/>
        <v>#REF!</v>
      </c>
      <c r="AB153" s="5" t="e">
        <f t="shared" si="43"/>
        <v>#REF!</v>
      </c>
      <c r="AC153" s="5" t="e">
        <f t="shared" si="43"/>
        <v>#REF!</v>
      </c>
      <c r="AD153" s="5" t="e">
        <f t="shared" si="43"/>
        <v>#REF!</v>
      </c>
      <c r="AE153" s="5" t="e">
        <f t="shared" si="43"/>
        <v>#REF!</v>
      </c>
      <c r="AF153" s="5" t="e">
        <f t="shared" si="43"/>
        <v>#REF!</v>
      </c>
      <c r="AG153" s="5" t="e">
        <f t="shared" si="43"/>
        <v>#REF!</v>
      </c>
      <c r="AH153" s="5" t="e">
        <f t="shared" si="43"/>
        <v>#REF!</v>
      </c>
      <c r="AI153" s="5" t="e">
        <f t="shared" si="43"/>
        <v>#REF!</v>
      </c>
    </row>
    <row r="154" spans="2:35" ht="12.75">
      <c r="B154" t="s">
        <v>172</v>
      </c>
      <c r="D154" s="165">
        <v>0</v>
      </c>
      <c r="F154" s="4" t="e">
        <f aca="true" t="shared" si="44" ref="F154:AI154">(F92-F91)*$D$154</f>
        <v>#REF!</v>
      </c>
      <c r="G154" s="4" t="e">
        <f t="shared" si="44"/>
        <v>#REF!</v>
      </c>
      <c r="H154" s="4" t="e">
        <f t="shared" si="44"/>
        <v>#REF!</v>
      </c>
      <c r="I154" s="4" t="e">
        <f t="shared" si="44"/>
        <v>#REF!</v>
      </c>
      <c r="J154" s="4" t="e">
        <f t="shared" si="44"/>
        <v>#REF!</v>
      </c>
      <c r="K154" s="4" t="e">
        <f t="shared" si="44"/>
        <v>#REF!</v>
      </c>
      <c r="L154" s="4" t="e">
        <f t="shared" si="44"/>
        <v>#REF!</v>
      </c>
      <c r="M154" s="4" t="e">
        <f t="shared" si="44"/>
        <v>#REF!</v>
      </c>
      <c r="N154" s="4" t="e">
        <f t="shared" si="44"/>
        <v>#REF!</v>
      </c>
      <c r="O154" s="4" t="e">
        <f t="shared" si="44"/>
        <v>#REF!</v>
      </c>
      <c r="P154" s="4" t="e">
        <f t="shared" si="44"/>
        <v>#REF!</v>
      </c>
      <c r="Q154" s="4" t="e">
        <f t="shared" si="44"/>
        <v>#REF!</v>
      </c>
      <c r="R154" s="4" t="e">
        <f t="shared" si="44"/>
        <v>#REF!</v>
      </c>
      <c r="S154" s="4" t="e">
        <f t="shared" si="44"/>
        <v>#REF!</v>
      </c>
      <c r="T154" s="4" t="e">
        <f t="shared" si="44"/>
        <v>#REF!</v>
      </c>
      <c r="U154" s="4" t="e">
        <f t="shared" si="44"/>
        <v>#REF!</v>
      </c>
      <c r="V154" s="4" t="e">
        <f t="shared" si="44"/>
        <v>#REF!</v>
      </c>
      <c r="W154" s="4" t="e">
        <f t="shared" si="44"/>
        <v>#REF!</v>
      </c>
      <c r="X154" s="4" t="e">
        <f t="shared" si="44"/>
        <v>#REF!</v>
      </c>
      <c r="Y154" s="4" t="e">
        <f t="shared" si="44"/>
        <v>#REF!</v>
      </c>
      <c r="Z154" s="4" t="e">
        <f t="shared" si="44"/>
        <v>#REF!</v>
      </c>
      <c r="AA154" s="4" t="e">
        <f t="shared" si="44"/>
        <v>#REF!</v>
      </c>
      <c r="AB154" s="4" t="e">
        <f t="shared" si="44"/>
        <v>#REF!</v>
      </c>
      <c r="AC154" s="4" t="e">
        <f t="shared" si="44"/>
        <v>#REF!</v>
      </c>
      <c r="AD154" s="4" t="e">
        <f t="shared" si="44"/>
        <v>#REF!</v>
      </c>
      <c r="AE154" s="4" t="e">
        <f t="shared" si="44"/>
        <v>#REF!</v>
      </c>
      <c r="AF154" s="4" t="e">
        <f t="shared" si="44"/>
        <v>#REF!</v>
      </c>
      <c r="AG154" s="4" t="e">
        <f t="shared" si="44"/>
        <v>#REF!</v>
      </c>
      <c r="AH154" s="4" t="e">
        <f t="shared" si="44"/>
        <v>#REF!</v>
      </c>
      <c r="AI154" s="4" t="e">
        <f t="shared" si="44"/>
        <v>#REF!</v>
      </c>
    </row>
    <row r="155" spans="1:245" ht="12.75">
      <c r="A155" t="s">
        <v>173</v>
      </c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</row>
    <row r="156" spans="2:35" ht="12.75">
      <c r="B156" t="s">
        <v>174</v>
      </c>
      <c r="E156" s="4"/>
      <c r="F156" s="5" t="e">
        <f aca="true" t="shared" si="45" ref="F156:AI156">+F131-F146</f>
        <v>#REF!</v>
      </c>
      <c r="G156" s="5" t="e">
        <f t="shared" si="45"/>
        <v>#REF!</v>
      </c>
      <c r="H156" s="5" t="e">
        <f t="shared" si="45"/>
        <v>#REF!</v>
      </c>
      <c r="I156" s="5" t="e">
        <f t="shared" si="45"/>
        <v>#REF!</v>
      </c>
      <c r="J156" s="5" t="e">
        <f t="shared" si="45"/>
        <v>#REF!</v>
      </c>
      <c r="K156" s="5" t="e">
        <f t="shared" si="45"/>
        <v>#REF!</v>
      </c>
      <c r="L156" s="5" t="e">
        <f t="shared" si="45"/>
        <v>#REF!</v>
      </c>
      <c r="M156" s="5" t="e">
        <f t="shared" si="45"/>
        <v>#REF!</v>
      </c>
      <c r="N156" s="5" t="e">
        <f t="shared" si="45"/>
        <v>#REF!</v>
      </c>
      <c r="O156" s="5" t="e">
        <f t="shared" si="45"/>
        <v>#REF!</v>
      </c>
      <c r="P156" s="5" t="e">
        <f t="shared" si="45"/>
        <v>#REF!</v>
      </c>
      <c r="Q156" s="5" t="e">
        <f t="shared" si="45"/>
        <v>#REF!</v>
      </c>
      <c r="R156" s="5" t="e">
        <f t="shared" si="45"/>
        <v>#REF!</v>
      </c>
      <c r="S156" s="5" t="e">
        <f t="shared" si="45"/>
        <v>#REF!</v>
      </c>
      <c r="T156" s="5" t="e">
        <f t="shared" si="45"/>
        <v>#REF!</v>
      </c>
      <c r="U156" s="5" t="e">
        <f t="shared" si="45"/>
        <v>#REF!</v>
      </c>
      <c r="V156" s="5" t="e">
        <f t="shared" si="45"/>
        <v>#REF!</v>
      </c>
      <c r="W156" s="5" t="e">
        <f t="shared" si="45"/>
        <v>#REF!</v>
      </c>
      <c r="X156" s="5" t="e">
        <f t="shared" si="45"/>
        <v>#REF!</v>
      </c>
      <c r="Y156" s="5" t="e">
        <f t="shared" si="45"/>
        <v>#REF!</v>
      </c>
      <c r="Z156" s="5" t="e">
        <f t="shared" si="45"/>
        <v>#REF!</v>
      </c>
      <c r="AA156" s="5" t="e">
        <f t="shared" si="45"/>
        <v>#REF!</v>
      </c>
      <c r="AB156" s="5" t="e">
        <f t="shared" si="45"/>
        <v>#REF!</v>
      </c>
      <c r="AC156" s="5" t="e">
        <f t="shared" si="45"/>
        <v>#REF!</v>
      </c>
      <c r="AD156" s="5" t="e">
        <f t="shared" si="45"/>
        <v>#REF!</v>
      </c>
      <c r="AE156" s="5" t="e">
        <f t="shared" si="45"/>
        <v>#REF!</v>
      </c>
      <c r="AF156" s="5" t="e">
        <f t="shared" si="45"/>
        <v>#REF!</v>
      </c>
      <c r="AG156" s="5" t="e">
        <f t="shared" si="45"/>
        <v>#REF!</v>
      </c>
      <c r="AH156" s="5" t="e">
        <f t="shared" si="45"/>
        <v>#REF!</v>
      </c>
      <c r="AI156" s="5" t="e">
        <f t="shared" si="45"/>
        <v>#REF!</v>
      </c>
    </row>
    <row r="157" ht="12.75">
      <c r="E157" s="221" t="s">
        <v>82</v>
      </c>
    </row>
    <row r="158" spans="2:35" ht="12.75">
      <c r="B158" t="s">
        <v>175</v>
      </c>
      <c r="E158" s="4" t="e">
        <f>NPV($E$36,F158:AI158)</f>
        <v>#REF!</v>
      </c>
      <c r="F158" s="5" t="e">
        <f aca="true" t="shared" si="46" ref="F158:AI158">+F156</f>
        <v>#REF!</v>
      </c>
      <c r="G158" s="5" t="e">
        <f t="shared" si="46"/>
        <v>#REF!</v>
      </c>
      <c r="H158" s="5" t="e">
        <f t="shared" si="46"/>
        <v>#REF!</v>
      </c>
      <c r="I158" s="5" t="e">
        <f t="shared" si="46"/>
        <v>#REF!</v>
      </c>
      <c r="J158" s="5" t="e">
        <f t="shared" si="46"/>
        <v>#REF!</v>
      </c>
      <c r="K158" s="5" t="e">
        <f t="shared" si="46"/>
        <v>#REF!</v>
      </c>
      <c r="L158" s="5" t="e">
        <f t="shared" si="46"/>
        <v>#REF!</v>
      </c>
      <c r="M158" s="5" t="e">
        <f t="shared" si="46"/>
        <v>#REF!</v>
      </c>
      <c r="N158" s="5" t="e">
        <f t="shared" si="46"/>
        <v>#REF!</v>
      </c>
      <c r="O158" s="5" t="e">
        <f t="shared" si="46"/>
        <v>#REF!</v>
      </c>
      <c r="P158" s="5" t="e">
        <f t="shared" si="46"/>
        <v>#REF!</v>
      </c>
      <c r="Q158" s="5" t="e">
        <f t="shared" si="46"/>
        <v>#REF!</v>
      </c>
      <c r="R158" s="5" t="e">
        <f t="shared" si="46"/>
        <v>#REF!</v>
      </c>
      <c r="S158" s="5" t="e">
        <f t="shared" si="46"/>
        <v>#REF!</v>
      </c>
      <c r="T158" s="5" t="e">
        <f t="shared" si="46"/>
        <v>#REF!</v>
      </c>
      <c r="U158" s="5" t="e">
        <f t="shared" si="46"/>
        <v>#REF!</v>
      </c>
      <c r="V158" s="5" t="e">
        <f t="shared" si="46"/>
        <v>#REF!</v>
      </c>
      <c r="W158" s="5" t="e">
        <f t="shared" si="46"/>
        <v>#REF!</v>
      </c>
      <c r="X158" s="5" t="e">
        <f t="shared" si="46"/>
        <v>#REF!</v>
      </c>
      <c r="Y158" s="5" t="e">
        <f t="shared" si="46"/>
        <v>#REF!</v>
      </c>
      <c r="Z158" s="5" t="e">
        <f t="shared" si="46"/>
        <v>#REF!</v>
      </c>
      <c r="AA158" s="5" t="e">
        <f t="shared" si="46"/>
        <v>#REF!</v>
      </c>
      <c r="AB158" s="5" t="e">
        <f t="shared" si="46"/>
        <v>#REF!</v>
      </c>
      <c r="AC158" s="5" t="e">
        <f t="shared" si="46"/>
        <v>#REF!</v>
      </c>
      <c r="AD158" s="5" t="e">
        <f t="shared" si="46"/>
        <v>#REF!</v>
      </c>
      <c r="AE158" s="5" t="e">
        <f t="shared" si="46"/>
        <v>#REF!</v>
      </c>
      <c r="AF158" s="5" t="e">
        <f t="shared" si="46"/>
        <v>#REF!</v>
      </c>
      <c r="AG158" s="5" t="e">
        <f t="shared" si="46"/>
        <v>#REF!</v>
      </c>
      <c r="AH158" s="5" t="e">
        <f t="shared" si="46"/>
        <v>#REF!</v>
      </c>
      <c r="AI158" s="5" t="e">
        <f t="shared" si="46"/>
        <v>#REF!</v>
      </c>
    </row>
    <row r="159" spans="5:35" ht="12.75">
      <c r="E159" s="245" t="s">
        <v>82</v>
      </c>
      <c r="F159" s="5"/>
      <c r="G159" s="5"/>
      <c r="H159" s="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2:35" ht="13.5" thickBot="1">
      <c r="B160" t="s">
        <v>176</v>
      </c>
      <c r="E160" s="4" t="e">
        <f>NPV($E$36,F160:AI160)</f>
        <v>#REF!</v>
      </c>
      <c r="F160" s="4" t="e">
        <f aca="true" t="shared" si="47" ref="F160:AI160">-(F153+F154)</f>
        <v>#REF!</v>
      </c>
      <c r="G160" s="4" t="e">
        <f t="shared" si="47"/>
        <v>#REF!</v>
      </c>
      <c r="H160" s="4" t="e">
        <f t="shared" si="47"/>
        <v>#REF!</v>
      </c>
      <c r="I160" s="4" t="e">
        <f t="shared" si="47"/>
        <v>#REF!</v>
      </c>
      <c r="J160" s="4" t="e">
        <f t="shared" si="47"/>
        <v>#REF!</v>
      </c>
      <c r="K160" s="4" t="e">
        <f t="shared" si="47"/>
        <v>#REF!</v>
      </c>
      <c r="L160" s="4" t="e">
        <f t="shared" si="47"/>
        <v>#REF!</v>
      </c>
      <c r="M160" s="4" t="e">
        <f t="shared" si="47"/>
        <v>#REF!</v>
      </c>
      <c r="N160" s="4" t="e">
        <f t="shared" si="47"/>
        <v>#REF!</v>
      </c>
      <c r="O160" s="4" t="e">
        <f t="shared" si="47"/>
        <v>#REF!</v>
      </c>
      <c r="P160" s="4" t="e">
        <f t="shared" si="47"/>
        <v>#REF!</v>
      </c>
      <c r="Q160" s="4" t="e">
        <f t="shared" si="47"/>
        <v>#REF!</v>
      </c>
      <c r="R160" s="4" t="e">
        <f t="shared" si="47"/>
        <v>#REF!</v>
      </c>
      <c r="S160" s="4" t="e">
        <f t="shared" si="47"/>
        <v>#REF!</v>
      </c>
      <c r="T160" s="4" t="e">
        <f t="shared" si="47"/>
        <v>#REF!</v>
      </c>
      <c r="U160" s="4" t="e">
        <f t="shared" si="47"/>
        <v>#REF!</v>
      </c>
      <c r="V160" s="4" t="e">
        <f t="shared" si="47"/>
        <v>#REF!</v>
      </c>
      <c r="W160" s="4" t="e">
        <f t="shared" si="47"/>
        <v>#REF!</v>
      </c>
      <c r="X160" s="4" t="e">
        <f t="shared" si="47"/>
        <v>#REF!</v>
      </c>
      <c r="Y160" s="4" t="e">
        <f t="shared" si="47"/>
        <v>#REF!</v>
      </c>
      <c r="Z160" s="4" t="e">
        <f t="shared" si="47"/>
        <v>#REF!</v>
      </c>
      <c r="AA160" s="4" t="e">
        <f t="shared" si="47"/>
        <v>#REF!</v>
      </c>
      <c r="AB160" s="4" t="e">
        <f t="shared" si="47"/>
        <v>#REF!</v>
      </c>
      <c r="AC160" s="4" t="e">
        <f t="shared" si="47"/>
        <v>#REF!</v>
      </c>
      <c r="AD160" s="4" t="e">
        <f t="shared" si="47"/>
        <v>#REF!</v>
      </c>
      <c r="AE160" s="4" t="e">
        <f t="shared" si="47"/>
        <v>#REF!</v>
      </c>
      <c r="AF160" s="4" t="e">
        <f t="shared" si="47"/>
        <v>#REF!</v>
      </c>
      <c r="AG160" s="4" t="e">
        <f t="shared" si="47"/>
        <v>#REF!</v>
      </c>
      <c r="AH160" s="4" t="e">
        <f t="shared" si="47"/>
        <v>#REF!</v>
      </c>
      <c r="AI160" s="4" t="e">
        <f t="shared" si="47"/>
        <v>#REF!</v>
      </c>
    </row>
    <row r="161" spans="2:35" ht="12.75">
      <c r="B161" t="s">
        <v>177</v>
      </c>
      <c r="D161" s="105"/>
      <c r="E161" s="166" t="e">
        <f>-R17</f>
        <v>#REF!</v>
      </c>
      <c r="F161" s="4" t="e">
        <f aca="true" t="shared" si="48" ref="F161:AI161">+F158+F160</f>
        <v>#REF!</v>
      </c>
      <c r="G161" s="4" t="e">
        <f t="shared" si="48"/>
        <v>#REF!</v>
      </c>
      <c r="H161" s="4" t="e">
        <f t="shared" si="48"/>
        <v>#REF!</v>
      </c>
      <c r="I161" s="4" t="e">
        <f t="shared" si="48"/>
        <v>#REF!</v>
      </c>
      <c r="J161" s="4" t="e">
        <f t="shared" si="48"/>
        <v>#REF!</v>
      </c>
      <c r="K161" s="4" t="e">
        <f t="shared" si="48"/>
        <v>#REF!</v>
      </c>
      <c r="L161" s="4" t="e">
        <f t="shared" si="48"/>
        <v>#REF!</v>
      </c>
      <c r="M161" s="4" t="e">
        <f t="shared" si="48"/>
        <v>#REF!</v>
      </c>
      <c r="N161" s="4" t="e">
        <f t="shared" si="48"/>
        <v>#REF!</v>
      </c>
      <c r="O161" s="4" t="e">
        <f t="shared" si="48"/>
        <v>#REF!</v>
      </c>
      <c r="P161" s="4" t="e">
        <f t="shared" si="48"/>
        <v>#REF!</v>
      </c>
      <c r="Q161" s="4" t="e">
        <f t="shared" si="48"/>
        <v>#REF!</v>
      </c>
      <c r="R161" s="4" t="e">
        <f t="shared" si="48"/>
        <v>#REF!</v>
      </c>
      <c r="S161" s="4" t="e">
        <f t="shared" si="48"/>
        <v>#REF!</v>
      </c>
      <c r="T161" s="4" t="e">
        <f t="shared" si="48"/>
        <v>#REF!</v>
      </c>
      <c r="U161" s="4" t="e">
        <f t="shared" si="48"/>
        <v>#REF!</v>
      </c>
      <c r="V161" s="4" t="e">
        <f t="shared" si="48"/>
        <v>#REF!</v>
      </c>
      <c r="W161" s="4" t="e">
        <f t="shared" si="48"/>
        <v>#REF!</v>
      </c>
      <c r="X161" s="4" t="e">
        <f t="shared" si="48"/>
        <v>#REF!</v>
      </c>
      <c r="Y161" s="4" t="e">
        <f t="shared" si="48"/>
        <v>#REF!</v>
      </c>
      <c r="Z161" s="4" t="e">
        <f t="shared" si="48"/>
        <v>#REF!</v>
      </c>
      <c r="AA161" s="4" t="e">
        <f t="shared" si="48"/>
        <v>#REF!</v>
      </c>
      <c r="AB161" s="4" t="e">
        <f t="shared" si="48"/>
        <v>#REF!</v>
      </c>
      <c r="AC161" s="4" t="e">
        <f t="shared" si="48"/>
        <v>#REF!</v>
      </c>
      <c r="AD161" s="4" t="e">
        <f t="shared" si="48"/>
        <v>#REF!</v>
      </c>
      <c r="AE161" s="4" t="e">
        <f t="shared" si="48"/>
        <v>#REF!</v>
      </c>
      <c r="AF161" s="4" t="e">
        <f t="shared" si="48"/>
        <v>#REF!</v>
      </c>
      <c r="AG161" s="4" t="e">
        <f t="shared" si="48"/>
        <v>#REF!</v>
      </c>
      <c r="AH161" s="4" t="e">
        <f t="shared" si="48"/>
        <v>#REF!</v>
      </c>
      <c r="AI161" s="4" t="e">
        <f t="shared" si="48"/>
        <v>#REF!</v>
      </c>
    </row>
    <row r="162" spans="4:35" ht="12.75">
      <c r="D162" s="109" t="s">
        <v>82</v>
      </c>
      <c r="E162" s="167" t="e">
        <f>NPV($E$36,F161:AI161)+E161</f>
        <v>#REF!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2:5" ht="13.5" thickBot="1">
      <c r="B163" s="163"/>
      <c r="D163" s="124" t="s">
        <v>113</v>
      </c>
      <c r="E163" s="168" t="e">
        <f>IRR(E161:AI161)</f>
        <v>#VALUE!</v>
      </c>
    </row>
    <row r="164" spans="2:5" ht="12.75">
      <c r="B164" s="19" t="s">
        <v>178</v>
      </c>
      <c r="C164" s="20"/>
      <c r="D164" s="169"/>
      <c r="E164" s="37" t="s">
        <v>179</v>
      </c>
    </row>
    <row r="165" spans="3:35" ht="12.75">
      <c r="C165" s="14" t="s">
        <v>180</v>
      </c>
      <c r="D165" s="14"/>
      <c r="E165" s="170" t="e">
        <f>AVERAGE(F165:Y165)</f>
        <v>#REF!</v>
      </c>
      <c r="F165" s="171" t="e">
        <f aca="true" t="shared" si="49" ref="F165:AI165">+(F161+F146)/F146</f>
        <v>#REF!</v>
      </c>
      <c r="G165" s="171" t="e">
        <f t="shared" si="49"/>
        <v>#REF!</v>
      </c>
      <c r="H165" s="171" t="e">
        <f t="shared" si="49"/>
        <v>#REF!</v>
      </c>
      <c r="I165" s="171" t="e">
        <f t="shared" si="49"/>
        <v>#REF!</v>
      </c>
      <c r="J165" s="171" t="e">
        <f t="shared" si="49"/>
        <v>#REF!</v>
      </c>
      <c r="K165" s="171" t="e">
        <f t="shared" si="49"/>
        <v>#REF!</v>
      </c>
      <c r="L165" s="171" t="e">
        <f t="shared" si="49"/>
        <v>#REF!</v>
      </c>
      <c r="M165" s="171" t="e">
        <f t="shared" si="49"/>
        <v>#REF!</v>
      </c>
      <c r="N165" s="171" t="e">
        <f t="shared" si="49"/>
        <v>#REF!</v>
      </c>
      <c r="O165" s="171" t="e">
        <f t="shared" si="49"/>
        <v>#REF!</v>
      </c>
      <c r="P165" s="171" t="e">
        <f t="shared" si="49"/>
        <v>#REF!</v>
      </c>
      <c r="Q165" s="171" t="e">
        <f t="shared" si="49"/>
        <v>#REF!</v>
      </c>
      <c r="R165" s="171" t="e">
        <f t="shared" si="49"/>
        <v>#REF!</v>
      </c>
      <c r="S165" s="171" t="e">
        <f t="shared" si="49"/>
        <v>#REF!</v>
      </c>
      <c r="T165" s="171" t="e">
        <f t="shared" si="49"/>
        <v>#REF!</v>
      </c>
      <c r="U165" s="171" t="e">
        <f t="shared" si="49"/>
        <v>#REF!</v>
      </c>
      <c r="V165" s="171" t="e">
        <f t="shared" si="49"/>
        <v>#REF!</v>
      </c>
      <c r="W165" s="171" t="e">
        <f t="shared" si="49"/>
        <v>#REF!</v>
      </c>
      <c r="X165" s="171" t="e">
        <f t="shared" si="49"/>
        <v>#REF!</v>
      </c>
      <c r="Y165" s="171" t="e">
        <f t="shared" si="49"/>
        <v>#REF!</v>
      </c>
      <c r="Z165" s="171" t="e">
        <f t="shared" si="49"/>
        <v>#REF!</v>
      </c>
      <c r="AA165" s="171" t="e">
        <f t="shared" si="49"/>
        <v>#REF!</v>
      </c>
      <c r="AB165" s="171" t="e">
        <f t="shared" si="49"/>
        <v>#REF!</v>
      </c>
      <c r="AC165" s="171" t="e">
        <f t="shared" si="49"/>
        <v>#REF!</v>
      </c>
      <c r="AD165" s="171" t="e">
        <f t="shared" si="49"/>
        <v>#REF!</v>
      </c>
      <c r="AE165" s="171" t="e">
        <f t="shared" si="49"/>
        <v>#REF!</v>
      </c>
      <c r="AF165" s="171" t="e">
        <f t="shared" si="49"/>
        <v>#REF!</v>
      </c>
      <c r="AG165" s="171" t="e">
        <f t="shared" si="49"/>
        <v>#REF!</v>
      </c>
      <c r="AH165" s="171" t="e">
        <f t="shared" si="49"/>
        <v>#REF!</v>
      </c>
      <c r="AI165" s="171" t="e">
        <f t="shared" si="49"/>
        <v>#REF!</v>
      </c>
    </row>
    <row r="166" spans="3:35" ht="13.5" thickBot="1">
      <c r="C166" s="14" t="s">
        <v>181</v>
      </c>
      <c r="D166" s="14"/>
      <c r="E166" s="172" t="e">
        <f>AVERAGE(F166:Y166)</f>
        <v>#REF!</v>
      </c>
      <c r="F166" s="171" t="e">
        <f aca="true" t="shared" si="50" ref="F166:AI166">+(F156+F146)/F146</f>
        <v>#REF!</v>
      </c>
      <c r="G166" s="171" t="e">
        <f t="shared" si="50"/>
        <v>#REF!</v>
      </c>
      <c r="H166" s="171" t="e">
        <f t="shared" si="50"/>
        <v>#REF!</v>
      </c>
      <c r="I166" s="171" t="e">
        <f t="shared" si="50"/>
        <v>#REF!</v>
      </c>
      <c r="J166" s="171" t="e">
        <f t="shared" si="50"/>
        <v>#REF!</v>
      </c>
      <c r="K166" s="171" t="e">
        <f t="shared" si="50"/>
        <v>#REF!</v>
      </c>
      <c r="L166" s="171" t="e">
        <f t="shared" si="50"/>
        <v>#REF!</v>
      </c>
      <c r="M166" s="171" t="e">
        <f t="shared" si="50"/>
        <v>#REF!</v>
      </c>
      <c r="N166" s="171" t="e">
        <f t="shared" si="50"/>
        <v>#REF!</v>
      </c>
      <c r="O166" s="171" t="e">
        <f t="shared" si="50"/>
        <v>#REF!</v>
      </c>
      <c r="P166" s="171" t="e">
        <f t="shared" si="50"/>
        <v>#REF!</v>
      </c>
      <c r="Q166" s="171" t="e">
        <f t="shared" si="50"/>
        <v>#REF!</v>
      </c>
      <c r="R166" s="171" t="e">
        <f t="shared" si="50"/>
        <v>#REF!</v>
      </c>
      <c r="S166" s="171" t="e">
        <f t="shared" si="50"/>
        <v>#REF!</v>
      </c>
      <c r="T166" s="171" t="e">
        <f t="shared" si="50"/>
        <v>#REF!</v>
      </c>
      <c r="U166" s="171" t="e">
        <f t="shared" si="50"/>
        <v>#REF!</v>
      </c>
      <c r="V166" s="171" t="e">
        <f t="shared" si="50"/>
        <v>#REF!</v>
      </c>
      <c r="W166" s="171" t="e">
        <f t="shared" si="50"/>
        <v>#REF!</v>
      </c>
      <c r="X166" s="171" t="e">
        <f t="shared" si="50"/>
        <v>#REF!</v>
      </c>
      <c r="Y166" s="171" t="e">
        <f t="shared" si="50"/>
        <v>#REF!</v>
      </c>
      <c r="Z166" s="171" t="e">
        <f t="shared" si="50"/>
        <v>#REF!</v>
      </c>
      <c r="AA166" s="171" t="e">
        <f t="shared" si="50"/>
        <v>#REF!</v>
      </c>
      <c r="AB166" s="171" t="e">
        <f t="shared" si="50"/>
        <v>#REF!</v>
      </c>
      <c r="AC166" s="171" t="e">
        <f t="shared" si="50"/>
        <v>#REF!</v>
      </c>
      <c r="AD166" s="171" t="e">
        <f t="shared" si="50"/>
        <v>#REF!</v>
      </c>
      <c r="AE166" s="171" t="e">
        <f t="shared" si="50"/>
        <v>#REF!</v>
      </c>
      <c r="AF166" s="171" t="e">
        <f t="shared" si="50"/>
        <v>#REF!</v>
      </c>
      <c r="AG166" s="171" t="e">
        <f t="shared" si="50"/>
        <v>#REF!</v>
      </c>
      <c r="AH166" s="171" t="e">
        <f t="shared" si="50"/>
        <v>#REF!</v>
      </c>
      <c r="AI166" s="171" t="e">
        <f t="shared" si="50"/>
        <v>#REF!</v>
      </c>
    </row>
    <row r="168" spans="2:4" ht="12.75">
      <c r="B168" s="19" t="s">
        <v>182</v>
      </c>
      <c r="C168" s="173">
        <v>1</v>
      </c>
      <c r="D168" s="21"/>
    </row>
    <row r="169" spans="3:35" ht="13.5" thickBot="1">
      <c r="C169" t="s">
        <v>183</v>
      </c>
      <c r="F169" s="6" t="e">
        <f aca="true" t="shared" si="51" ref="F169:AI169">+(F158*$C$168)/$R$17</f>
        <v>#REF!</v>
      </c>
      <c r="G169" s="6" t="e">
        <f t="shared" si="51"/>
        <v>#REF!</v>
      </c>
      <c r="H169" s="6" t="e">
        <f t="shared" si="51"/>
        <v>#REF!</v>
      </c>
      <c r="I169" s="6" t="e">
        <f t="shared" si="51"/>
        <v>#REF!</v>
      </c>
      <c r="J169" s="6" t="e">
        <f t="shared" si="51"/>
        <v>#REF!</v>
      </c>
      <c r="K169" s="6" t="e">
        <f t="shared" si="51"/>
        <v>#REF!</v>
      </c>
      <c r="L169" s="6" t="e">
        <f t="shared" si="51"/>
        <v>#REF!</v>
      </c>
      <c r="M169" s="6" t="e">
        <f t="shared" si="51"/>
        <v>#REF!</v>
      </c>
      <c r="N169" s="6" t="e">
        <f t="shared" si="51"/>
        <v>#REF!</v>
      </c>
      <c r="O169" s="6" t="e">
        <f t="shared" si="51"/>
        <v>#REF!</v>
      </c>
      <c r="P169" s="6" t="e">
        <f t="shared" si="51"/>
        <v>#REF!</v>
      </c>
      <c r="Q169" s="6" t="e">
        <f t="shared" si="51"/>
        <v>#REF!</v>
      </c>
      <c r="R169" s="6" t="e">
        <f t="shared" si="51"/>
        <v>#REF!</v>
      </c>
      <c r="S169" s="6" t="e">
        <f t="shared" si="51"/>
        <v>#REF!</v>
      </c>
      <c r="T169" s="6" t="e">
        <f t="shared" si="51"/>
        <v>#REF!</v>
      </c>
      <c r="U169" s="6" t="e">
        <f t="shared" si="51"/>
        <v>#REF!</v>
      </c>
      <c r="V169" s="6" t="e">
        <f t="shared" si="51"/>
        <v>#REF!</v>
      </c>
      <c r="W169" s="6" t="e">
        <f t="shared" si="51"/>
        <v>#REF!</v>
      </c>
      <c r="X169" s="6" t="e">
        <f t="shared" si="51"/>
        <v>#REF!</v>
      </c>
      <c r="Y169" s="6" t="e">
        <f t="shared" si="51"/>
        <v>#REF!</v>
      </c>
      <c r="Z169" s="6" t="e">
        <f t="shared" si="51"/>
        <v>#REF!</v>
      </c>
      <c r="AA169" s="6" t="e">
        <f t="shared" si="51"/>
        <v>#REF!</v>
      </c>
      <c r="AB169" s="6" t="e">
        <f t="shared" si="51"/>
        <v>#REF!</v>
      </c>
      <c r="AC169" s="6" t="e">
        <f t="shared" si="51"/>
        <v>#REF!</v>
      </c>
      <c r="AD169" s="6" t="e">
        <f t="shared" si="51"/>
        <v>#REF!</v>
      </c>
      <c r="AE169" s="6" t="e">
        <f t="shared" si="51"/>
        <v>#REF!</v>
      </c>
      <c r="AF169" s="6" t="e">
        <f t="shared" si="51"/>
        <v>#REF!</v>
      </c>
      <c r="AG169" s="6" t="e">
        <f t="shared" si="51"/>
        <v>#REF!</v>
      </c>
      <c r="AH169" s="6" t="e">
        <f t="shared" si="51"/>
        <v>#REF!</v>
      </c>
      <c r="AI169" s="6" t="e">
        <f t="shared" si="51"/>
        <v>#REF!</v>
      </c>
    </row>
    <row r="170" spans="4:6" ht="13.5" thickBot="1">
      <c r="D170" s="174" t="s">
        <v>184</v>
      </c>
      <c r="E170" s="175" t="s">
        <v>185</v>
      </c>
      <c r="F170" s="176" t="e">
        <f>AVERAGE(F169:AI169)</f>
        <v>#REF!</v>
      </c>
    </row>
    <row r="171" spans="3:35" ht="13.5" thickBot="1">
      <c r="C171" t="s">
        <v>186</v>
      </c>
      <c r="F171" s="6" t="e">
        <f aca="true" t="shared" si="52" ref="F171:AI171">+(F161*$C$168)/$R$17</f>
        <v>#REF!</v>
      </c>
      <c r="G171" s="6" t="e">
        <f t="shared" si="52"/>
        <v>#REF!</v>
      </c>
      <c r="H171" s="6" t="e">
        <f t="shared" si="52"/>
        <v>#REF!</v>
      </c>
      <c r="I171" s="6" t="e">
        <f t="shared" si="52"/>
        <v>#REF!</v>
      </c>
      <c r="J171" s="6" t="e">
        <f t="shared" si="52"/>
        <v>#REF!</v>
      </c>
      <c r="K171" s="6" t="e">
        <f t="shared" si="52"/>
        <v>#REF!</v>
      </c>
      <c r="L171" s="6" t="e">
        <f t="shared" si="52"/>
        <v>#REF!</v>
      </c>
      <c r="M171" s="6" t="e">
        <f t="shared" si="52"/>
        <v>#REF!</v>
      </c>
      <c r="N171" s="6" t="e">
        <f t="shared" si="52"/>
        <v>#REF!</v>
      </c>
      <c r="O171" s="6" t="e">
        <f t="shared" si="52"/>
        <v>#REF!</v>
      </c>
      <c r="P171" s="6" t="e">
        <f t="shared" si="52"/>
        <v>#REF!</v>
      </c>
      <c r="Q171" s="6" t="e">
        <f t="shared" si="52"/>
        <v>#REF!</v>
      </c>
      <c r="R171" s="6" t="e">
        <f t="shared" si="52"/>
        <v>#REF!</v>
      </c>
      <c r="S171" s="6" t="e">
        <f t="shared" si="52"/>
        <v>#REF!</v>
      </c>
      <c r="T171" s="6" t="e">
        <f t="shared" si="52"/>
        <v>#REF!</v>
      </c>
      <c r="U171" s="6" t="e">
        <f t="shared" si="52"/>
        <v>#REF!</v>
      </c>
      <c r="V171" s="6" t="e">
        <f t="shared" si="52"/>
        <v>#REF!</v>
      </c>
      <c r="W171" s="6" t="e">
        <f t="shared" si="52"/>
        <v>#REF!</v>
      </c>
      <c r="X171" s="6" t="e">
        <f t="shared" si="52"/>
        <v>#REF!</v>
      </c>
      <c r="Y171" s="177" t="e">
        <f t="shared" si="52"/>
        <v>#REF!</v>
      </c>
      <c r="Z171" s="177" t="e">
        <f t="shared" si="52"/>
        <v>#REF!</v>
      </c>
      <c r="AA171" s="177" t="e">
        <f t="shared" si="52"/>
        <v>#REF!</v>
      </c>
      <c r="AB171" s="177" t="e">
        <f t="shared" si="52"/>
        <v>#REF!</v>
      </c>
      <c r="AC171" s="177" t="e">
        <f t="shared" si="52"/>
        <v>#REF!</v>
      </c>
      <c r="AD171" s="177" t="e">
        <f t="shared" si="52"/>
        <v>#REF!</v>
      </c>
      <c r="AE171" s="177" t="e">
        <f t="shared" si="52"/>
        <v>#REF!</v>
      </c>
      <c r="AF171" s="177" t="e">
        <f t="shared" si="52"/>
        <v>#REF!</v>
      </c>
      <c r="AG171" s="177" t="e">
        <f t="shared" si="52"/>
        <v>#REF!</v>
      </c>
      <c r="AH171" s="177" t="e">
        <f t="shared" si="52"/>
        <v>#REF!</v>
      </c>
      <c r="AI171" s="177" t="e">
        <f t="shared" si="52"/>
        <v>#REF!</v>
      </c>
    </row>
    <row r="172" spans="4:6" ht="13.5" thickBot="1">
      <c r="D172" s="174" t="s">
        <v>184</v>
      </c>
      <c r="E172" s="175" t="s">
        <v>185</v>
      </c>
      <c r="F172" s="176" t="e">
        <f>AVERAGE(F171:AI171)</f>
        <v>#REF!</v>
      </c>
    </row>
    <row r="173" ht="13.5" thickBot="1"/>
    <row r="174" spans="1:35" ht="13.5">
      <c r="A174" s="23" t="str">
        <f>$A$1</f>
        <v>HDR</v>
      </c>
      <c r="B174" s="24"/>
      <c r="C174" s="24"/>
      <c r="D174" s="25"/>
      <c r="E174" s="34" t="s">
        <v>187</v>
      </c>
      <c r="F174" s="178" t="e">
        <f aca="true" t="shared" si="53" ref="F174:AI174">F161/($M$34-F140)</f>
        <v>#REF!</v>
      </c>
      <c r="G174" s="178" t="e">
        <f t="shared" si="53"/>
        <v>#REF!</v>
      </c>
      <c r="H174" s="178" t="e">
        <f t="shared" si="53"/>
        <v>#REF!</v>
      </c>
      <c r="I174" s="178" t="e">
        <f t="shared" si="53"/>
        <v>#REF!</v>
      </c>
      <c r="J174" s="178" t="e">
        <f t="shared" si="53"/>
        <v>#REF!</v>
      </c>
      <c r="K174" s="178" t="e">
        <f t="shared" si="53"/>
        <v>#REF!</v>
      </c>
      <c r="L174" s="178" t="e">
        <f t="shared" si="53"/>
        <v>#REF!</v>
      </c>
      <c r="M174" s="178" t="e">
        <f t="shared" si="53"/>
        <v>#REF!</v>
      </c>
      <c r="N174" s="178" t="e">
        <f t="shared" si="53"/>
        <v>#REF!</v>
      </c>
      <c r="O174" s="178" t="e">
        <f t="shared" si="53"/>
        <v>#REF!</v>
      </c>
      <c r="P174" s="178" t="e">
        <f t="shared" si="53"/>
        <v>#REF!</v>
      </c>
      <c r="Q174" s="178" t="e">
        <f t="shared" si="53"/>
        <v>#REF!</v>
      </c>
      <c r="R174" s="178" t="e">
        <f t="shared" si="53"/>
        <v>#REF!</v>
      </c>
      <c r="S174" s="178" t="e">
        <f t="shared" si="53"/>
        <v>#REF!</v>
      </c>
      <c r="T174" s="178" t="e">
        <f t="shared" si="53"/>
        <v>#REF!</v>
      </c>
      <c r="U174" s="178" t="e">
        <f t="shared" si="53"/>
        <v>#REF!</v>
      </c>
      <c r="V174" s="178" t="e">
        <f t="shared" si="53"/>
        <v>#REF!</v>
      </c>
      <c r="W174" s="178" t="e">
        <f t="shared" si="53"/>
        <v>#REF!</v>
      </c>
      <c r="X174" s="178" t="e">
        <f t="shared" si="53"/>
        <v>#REF!</v>
      </c>
      <c r="Y174" s="178" t="e">
        <f t="shared" si="53"/>
        <v>#REF!</v>
      </c>
      <c r="Z174" s="178" t="e">
        <f t="shared" si="53"/>
        <v>#REF!</v>
      </c>
      <c r="AA174" s="178" t="e">
        <f t="shared" si="53"/>
        <v>#REF!</v>
      </c>
      <c r="AB174" s="178" t="e">
        <f t="shared" si="53"/>
        <v>#REF!</v>
      </c>
      <c r="AC174" s="178" t="e">
        <f t="shared" si="53"/>
        <v>#REF!</v>
      </c>
      <c r="AD174" s="178" t="e">
        <f t="shared" si="53"/>
        <v>#REF!</v>
      </c>
      <c r="AE174" s="178" t="e">
        <f t="shared" si="53"/>
        <v>#REF!</v>
      </c>
      <c r="AF174" s="178" t="e">
        <f t="shared" si="53"/>
        <v>#REF!</v>
      </c>
      <c r="AG174" s="178" t="e">
        <f t="shared" si="53"/>
        <v>#REF!</v>
      </c>
      <c r="AH174" s="178" t="e">
        <f t="shared" si="53"/>
        <v>#REF!</v>
      </c>
      <c r="AI174" s="178" t="e">
        <f t="shared" si="53"/>
        <v>#REF!</v>
      </c>
    </row>
    <row r="175" spans="1:6" ht="13.5">
      <c r="A175" s="26" t="e">
        <f>$A$2</f>
        <v>#REF!</v>
      </c>
      <c r="B175" s="27"/>
      <c r="C175" s="27"/>
      <c r="D175" s="28"/>
      <c r="E175" s="246" t="s">
        <v>188</v>
      </c>
      <c r="F175" s="151" t="e">
        <f>AVERAGE(F174:Y174)</f>
        <v>#REF!</v>
      </c>
    </row>
    <row r="176" spans="1:6" ht="13.5">
      <c r="A176" s="26" t="str">
        <f>$A$3</f>
        <v>PROJECT:</v>
      </c>
      <c r="B176" s="27">
        <f>B3</f>
        <v>140423</v>
      </c>
      <c r="C176" s="49" t="str">
        <f>$C$3</f>
        <v>LG&amp;E 2017 CC</v>
      </c>
      <c r="D176" s="50"/>
      <c r="E176" s="246" t="s">
        <v>262</v>
      </c>
      <c r="F176" s="151" t="e">
        <f>AVERAGE(F174:AI174)</f>
        <v>#REF!</v>
      </c>
    </row>
    <row r="177" spans="1:4" ht="13.5">
      <c r="A177" s="26" t="str">
        <f>$A$4</f>
        <v>DATE:</v>
      </c>
      <c r="B177" s="29" t="e">
        <f>$B$4</f>
        <v>#REF!</v>
      </c>
      <c r="C177" s="27"/>
      <c r="D177" s="28"/>
    </row>
    <row r="178" spans="1:4" ht="14.25" thickBot="1">
      <c r="A178" s="30" t="str">
        <f>$A$5</f>
        <v>FILE:</v>
      </c>
      <c r="B178" s="31">
        <f>$B$5</f>
        <v>0</v>
      </c>
      <c r="C178" s="31"/>
      <c r="D178" s="32"/>
    </row>
    <row r="179" ht="13.5" thickBot="1"/>
    <row r="180" spans="6:35" ht="12.75">
      <c r="F180" s="105" t="s">
        <v>189</v>
      </c>
      <c r="G180" s="106"/>
      <c r="H180" s="106"/>
      <c r="I180" s="106"/>
      <c r="J180" s="107"/>
      <c r="K180" s="179"/>
      <c r="L180" s="180"/>
      <c r="M180" s="180"/>
      <c r="N180" s="180"/>
      <c r="O180" s="181"/>
      <c r="P180" s="182"/>
      <c r="Q180" s="182"/>
      <c r="R180" s="182"/>
      <c r="S180" s="182"/>
      <c r="T180" s="182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6:25" ht="12.75">
      <c r="F181" s="109"/>
      <c r="G181" s="2"/>
      <c r="H181" s="2"/>
      <c r="I181" s="2"/>
      <c r="J181" s="112"/>
      <c r="K181" s="183"/>
      <c r="L181" s="16"/>
      <c r="M181" s="16"/>
      <c r="N181" s="16"/>
      <c r="O181" s="184"/>
      <c r="P181" s="96"/>
      <c r="Q181" s="96"/>
      <c r="R181" s="96"/>
      <c r="S181" s="96"/>
      <c r="T181" s="96"/>
      <c r="U181" s="17"/>
      <c r="V181" s="17"/>
      <c r="W181" s="17"/>
      <c r="X181" s="17"/>
      <c r="Y181" s="17"/>
    </row>
    <row r="182" spans="6:25" ht="12.75">
      <c r="F182" s="109" t="s">
        <v>190</v>
      </c>
      <c r="G182" s="2" t="s">
        <v>191</v>
      </c>
      <c r="H182" s="2" t="s">
        <v>192</v>
      </c>
      <c r="I182" s="2" t="s">
        <v>193</v>
      </c>
      <c r="J182" s="112"/>
      <c r="K182" s="185" t="s">
        <v>190</v>
      </c>
      <c r="L182" s="35" t="s">
        <v>191</v>
      </c>
      <c r="M182" s="35" t="s">
        <v>192</v>
      </c>
      <c r="N182" s="35" t="s">
        <v>194</v>
      </c>
      <c r="O182" s="186"/>
      <c r="P182" s="187"/>
      <c r="Q182" s="187"/>
      <c r="R182" s="187"/>
      <c r="S182" s="187"/>
      <c r="T182" s="187"/>
      <c r="U182" s="17"/>
      <c r="V182" s="17"/>
      <c r="W182" s="17"/>
      <c r="X182" s="17"/>
      <c r="Y182" s="17"/>
    </row>
    <row r="183" spans="6:25" ht="12.75">
      <c r="F183" s="109"/>
      <c r="G183" s="161" t="e">
        <f>R12</f>
        <v>#REF!</v>
      </c>
      <c r="H183" s="2"/>
      <c r="I183" s="2"/>
      <c r="J183" s="112"/>
      <c r="K183" s="118"/>
      <c r="L183" s="15"/>
      <c r="M183" s="15"/>
      <c r="N183" s="15"/>
      <c r="O183" s="188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6:15" ht="12.75">
      <c r="F184" s="109">
        <v>1</v>
      </c>
      <c r="G184" s="161" t="e">
        <f aca="true" t="shared" si="54" ref="G184:G215">+G183-(I184-H184)</f>
        <v>#REF!</v>
      </c>
      <c r="H184" s="161" t="e">
        <f aca="true" t="shared" si="55" ref="H184:H215">+$S$13/4*G183</f>
        <v>#REF!</v>
      </c>
      <c r="I184" s="161" t="e">
        <f>+S15</f>
        <v>#REF!</v>
      </c>
      <c r="J184" s="112"/>
      <c r="K184" s="109">
        <v>61</v>
      </c>
      <c r="L184" s="161" t="e">
        <f>G243-(N184-M184)</f>
        <v>#REF!</v>
      </c>
      <c r="M184" s="161" t="e">
        <f>$S$13/4*G243</f>
        <v>#REF!</v>
      </c>
      <c r="N184" s="161" t="e">
        <f>IF(G243+H243&lt;S15,0,S15)</f>
        <v>#REF!</v>
      </c>
      <c r="O184" s="112"/>
    </row>
    <row r="185" spans="6:15" ht="12.75">
      <c r="F185" s="109">
        <v>2</v>
      </c>
      <c r="G185" s="161" t="e">
        <f t="shared" si="54"/>
        <v>#REF!</v>
      </c>
      <c r="H185" s="161" t="e">
        <f t="shared" si="55"/>
        <v>#REF!</v>
      </c>
      <c r="I185" s="161" t="e">
        <f aca="true" t="shared" si="56" ref="I185:I203">+I184</f>
        <v>#REF!</v>
      </c>
      <c r="J185" s="112"/>
      <c r="K185" s="109">
        <v>62</v>
      </c>
      <c r="L185" s="161" t="e">
        <f aca="true" t="shared" si="57" ref="L185:L223">L184-(N185-M185)</f>
        <v>#REF!</v>
      </c>
      <c r="M185" s="161" t="e">
        <f aca="true" t="shared" si="58" ref="M185:M223">$S$13/4*L184</f>
        <v>#REF!</v>
      </c>
      <c r="N185" s="161" t="e">
        <f aca="true" t="shared" si="59" ref="N185:N203">+N184</f>
        <v>#REF!</v>
      </c>
      <c r="O185" s="112"/>
    </row>
    <row r="186" spans="6:15" ht="12.75">
      <c r="F186" s="109">
        <v>3</v>
      </c>
      <c r="G186" s="161" t="e">
        <f t="shared" si="54"/>
        <v>#REF!</v>
      </c>
      <c r="H186" s="161" t="e">
        <f t="shared" si="55"/>
        <v>#REF!</v>
      </c>
      <c r="I186" s="161" t="e">
        <f t="shared" si="56"/>
        <v>#REF!</v>
      </c>
      <c r="J186" s="112"/>
      <c r="K186" s="109">
        <v>63</v>
      </c>
      <c r="L186" s="161" t="e">
        <f t="shared" si="57"/>
        <v>#REF!</v>
      </c>
      <c r="M186" s="161" t="e">
        <f t="shared" si="58"/>
        <v>#REF!</v>
      </c>
      <c r="N186" s="161" t="e">
        <f t="shared" si="59"/>
        <v>#REF!</v>
      </c>
      <c r="O186" s="112"/>
    </row>
    <row r="187" spans="6:20" ht="12.75">
      <c r="F187" s="109">
        <v>4</v>
      </c>
      <c r="G187" s="161" t="e">
        <f t="shared" si="54"/>
        <v>#REF!</v>
      </c>
      <c r="H187" s="161" t="e">
        <f t="shared" si="55"/>
        <v>#REF!</v>
      </c>
      <c r="I187" s="161" t="e">
        <f t="shared" si="56"/>
        <v>#REF!</v>
      </c>
      <c r="J187" s="115" t="e">
        <f>+H184+H185+H186+H187</f>
        <v>#REF!</v>
      </c>
      <c r="K187" s="189">
        <v>64</v>
      </c>
      <c r="L187" s="161" t="e">
        <f t="shared" si="57"/>
        <v>#REF!</v>
      </c>
      <c r="M187" s="161" t="e">
        <f t="shared" si="58"/>
        <v>#REF!</v>
      </c>
      <c r="N187" s="161" t="e">
        <f t="shared" si="59"/>
        <v>#REF!</v>
      </c>
      <c r="O187" s="115" t="e">
        <f>+M184+M185+M186+M187</f>
        <v>#REF!</v>
      </c>
      <c r="P187" s="5"/>
      <c r="Q187" s="5"/>
      <c r="R187" s="5"/>
      <c r="S187" s="5"/>
      <c r="T187" s="5"/>
    </row>
    <row r="188" spans="6:20" ht="12.75">
      <c r="F188" s="109">
        <v>5</v>
      </c>
      <c r="G188" s="161" t="e">
        <f t="shared" si="54"/>
        <v>#REF!</v>
      </c>
      <c r="H188" s="161" t="e">
        <f t="shared" si="55"/>
        <v>#REF!</v>
      </c>
      <c r="I188" s="161" t="e">
        <f t="shared" si="56"/>
        <v>#REF!</v>
      </c>
      <c r="J188" s="112"/>
      <c r="K188" s="190">
        <v>65</v>
      </c>
      <c r="L188" s="161" t="e">
        <f t="shared" si="57"/>
        <v>#REF!</v>
      </c>
      <c r="M188" s="161" t="e">
        <f t="shared" si="58"/>
        <v>#REF!</v>
      </c>
      <c r="N188" s="161" t="e">
        <f t="shared" si="59"/>
        <v>#REF!</v>
      </c>
      <c r="O188" s="119"/>
      <c r="P188" s="4"/>
      <c r="Q188" s="4"/>
      <c r="R188" s="4"/>
      <c r="S188" s="4"/>
      <c r="T188" s="4"/>
    </row>
    <row r="189" spans="6:20" ht="12.75">
      <c r="F189" s="109">
        <v>6</v>
      </c>
      <c r="G189" s="161" t="e">
        <f t="shared" si="54"/>
        <v>#REF!</v>
      </c>
      <c r="H189" s="161" t="e">
        <f t="shared" si="55"/>
        <v>#REF!</v>
      </c>
      <c r="I189" s="161" t="e">
        <f t="shared" si="56"/>
        <v>#REF!</v>
      </c>
      <c r="J189" s="112"/>
      <c r="K189" s="190">
        <f>K188+1</f>
        <v>66</v>
      </c>
      <c r="L189" s="161" t="e">
        <f t="shared" si="57"/>
        <v>#REF!</v>
      </c>
      <c r="M189" s="161" t="e">
        <f t="shared" si="58"/>
        <v>#REF!</v>
      </c>
      <c r="N189" s="161" t="e">
        <f t="shared" si="59"/>
        <v>#REF!</v>
      </c>
      <c r="O189" s="119"/>
      <c r="P189" s="4"/>
      <c r="Q189" s="4"/>
      <c r="R189" s="4"/>
      <c r="S189" s="4"/>
      <c r="T189" s="4"/>
    </row>
    <row r="190" spans="6:20" ht="12.75">
      <c r="F190" s="109">
        <v>7</v>
      </c>
      <c r="G190" s="161" t="e">
        <f t="shared" si="54"/>
        <v>#REF!</v>
      </c>
      <c r="H190" s="161" t="e">
        <f t="shared" si="55"/>
        <v>#REF!</v>
      </c>
      <c r="I190" s="161" t="e">
        <f t="shared" si="56"/>
        <v>#REF!</v>
      </c>
      <c r="J190" s="112"/>
      <c r="K190" s="189">
        <v>67</v>
      </c>
      <c r="L190" s="161" t="e">
        <f t="shared" si="57"/>
        <v>#REF!</v>
      </c>
      <c r="M190" s="161" t="e">
        <f t="shared" si="58"/>
        <v>#REF!</v>
      </c>
      <c r="N190" s="161" t="e">
        <f t="shared" si="59"/>
        <v>#REF!</v>
      </c>
      <c r="O190" s="115"/>
      <c r="P190" s="5"/>
      <c r="Q190" s="5"/>
      <c r="R190" s="5"/>
      <c r="S190" s="5"/>
      <c r="T190" s="5"/>
    </row>
    <row r="191" spans="6:15" ht="12.75">
      <c r="F191" s="109">
        <v>8</v>
      </c>
      <c r="G191" s="161" t="e">
        <f t="shared" si="54"/>
        <v>#REF!</v>
      </c>
      <c r="H191" s="161" t="e">
        <f t="shared" si="55"/>
        <v>#REF!</v>
      </c>
      <c r="I191" s="161" t="e">
        <f t="shared" si="56"/>
        <v>#REF!</v>
      </c>
      <c r="J191" s="115" t="e">
        <f>+H188+H189+H190+H191</f>
        <v>#REF!</v>
      </c>
      <c r="K191" s="190">
        <f aca="true" t="shared" si="60" ref="K191:K223">K190+1</f>
        <v>68</v>
      </c>
      <c r="L191" s="161" t="e">
        <f t="shared" si="57"/>
        <v>#REF!</v>
      </c>
      <c r="M191" s="161" t="e">
        <f t="shared" si="58"/>
        <v>#REF!</v>
      </c>
      <c r="N191" s="161" t="e">
        <f t="shared" si="59"/>
        <v>#REF!</v>
      </c>
      <c r="O191" s="115" t="e">
        <f>+M188+M189+M190+M191</f>
        <v>#REF!</v>
      </c>
    </row>
    <row r="192" spans="6:20" ht="12.75">
      <c r="F192" s="109">
        <v>9</v>
      </c>
      <c r="G192" s="161" t="e">
        <f t="shared" si="54"/>
        <v>#REF!</v>
      </c>
      <c r="H192" s="161" t="e">
        <f t="shared" si="55"/>
        <v>#REF!</v>
      </c>
      <c r="I192" s="161" t="e">
        <f t="shared" si="56"/>
        <v>#REF!</v>
      </c>
      <c r="J192" s="112"/>
      <c r="K192" s="190">
        <f t="shared" si="60"/>
        <v>69</v>
      </c>
      <c r="L192" s="161" t="e">
        <f t="shared" si="57"/>
        <v>#REF!</v>
      </c>
      <c r="M192" s="161" t="e">
        <f t="shared" si="58"/>
        <v>#REF!</v>
      </c>
      <c r="N192" s="161" t="e">
        <f t="shared" si="59"/>
        <v>#REF!</v>
      </c>
      <c r="O192" s="115"/>
      <c r="P192" s="5"/>
      <c r="Q192" s="5"/>
      <c r="R192" s="5"/>
      <c r="S192" s="5"/>
      <c r="T192" s="5"/>
    </row>
    <row r="193" spans="6:15" ht="12.75">
      <c r="F193" s="109">
        <v>10</v>
      </c>
      <c r="G193" s="161" t="e">
        <f t="shared" si="54"/>
        <v>#REF!</v>
      </c>
      <c r="H193" s="161" t="e">
        <f t="shared" si="55"/>
        <v>#REF!</v>
      </c>
      <c r="I193" s="161" t="e">
        <f t="shared" si="56"/>
        <v>#REF!</v>
      </c>
      <c r="J193" s="112"/>
      <c r="K193" s="190">
        <f t="shared" si="60"/>
        <v>70</v>
      </c>
      <c r="L193" s="161" t="e">
        <f t="shared" si="57"/>
        <v>#REF!</v>
      </c>
      <c r="M193" s="161" t="e">
        <f t="shared" si="58"/>
        <v>#REF!</v>
      </c>
      <c r="N193" s="161" t="e">
        <f t="shared" si="59"/>
        <v>#REF!</v>
      </c>
      <c r="O193" s="112"/>
    </row>
    <row r="194" spans="6:15" ht="12.75">
      <c r="F194" s="109">
        <v>11</v>
      </c>
      <c r="G194" s="161" t="e">
        <f t="shared" si="54"/>
        <v>#REF!</v>
      </c>
      <c r="H194" s="161" t="e">
        <f t="shared" si="55"/>
        <v>#REF!</v>
      </c>
      <c r="I194" s="161" t="e">
        <f t="shared" si="56"/>
        <v>#REF!</v>
      </c>
      <c r="J194" s="112"/>
      <c r="K194" s="190">
        <f t="shared" si="60"/>
        <v>71</v>
      </c>
      <c r="L194" s="161" t="e">
        <f t="shared" si="57"/>
        <v>#REF!</v>
      </c>
      <c r="M194" s="161" t="e">
        <f t="shared" si="58"/>
        <v>#REF!</v>
      </c>
      <c r="N194" s="161" t="e">
        <f t="shared" si="59"/>
        <v>#REF!</v>
      </c>
      <c r="O194" s="112"/>
    </row>
    <row r="195" spans="6:15" ht="12.75">
      <c r="F195" s="109">
        <v>12</v>
      </c>
      <c r="G195" s="161" t="e">
        <f t="shared" si="54"/>
        <v>#REF!</v>
      </c>
      <c r="H195" s="161" t="e">
        <f t="shared" si="55"/>
        <v>#REF!</v>
      </c>
      <c r="I195" s="161" t="e">
        <f t="shared" si="56"/>
        <v>#REF!</v>
      </c>
      <c r="J195" s="115" t="e">
        <f>+H192+H193+H194+H195</f>
        <v>#REF!</v>
      </c>
      <c r="K195" s="190">
        <f t="shared" si="60"/>
        <v>72</v>
      </c>
      <c r="L195" s="161" t="e">
        <f t="shared" si="57"/>
        <v>#REF!</v>
      </c>
      <c r="M195" s="161" t="e">
        <f t="shared" si="58"/>
        <v>#REF!</v>
      </c>
      <c r="N195" s="161" t="e">
        <f t="shared" si="59"/>
        <v>#REF!</v>
      </c>
      <c r="O195" s="115" t="e">
        <f>+M192+M193+M194+M195</f>
        <v>#REF!</v>
      </c>
    </row>
    <row r="196" spans="6:15" ht="12.75">
      <c r="F196" s="109">
        <v>13</v>
      </c>
      <c r="G196" s="161" t="e">
        <f t="shared" si="54"/>
        <v>#REF!</v>
      </c>
      <c r="H196" s="161" t="e">
        <f t="shared" si="55"/>
        <v>#REF!</v>
      </c>
      <c r="I196" s="161" t="e">
        <f t="shared" si="56"/>
        <v>#REF!</v>
      </c>
      <c r="J196" s="112"/>
      <c r="K196" s="190">
        <f t="shared" si="60"/>
        <v>73</v>
      </c>
      <c r="L196" s="161" t="e">
        <f t="shared" si="57"/>
        <v>#REF!</v>
      </c>
      <c r="M196" s="161" t="e">
        <f t="shared" si="58"/>
        <v>#REF!</v>
      </c>
      <c r="N196" s="161" t="e">
        <f t="shared" si="59"/>
        <v>#REF!</v>
      </c>
      <c r="O196" s="112"/>
    </row>
    <row r="197" spans="6:15" ht="12.75">
      <c r="F197" s="109">
        <v>14</v>
      </c>
      <c r="G197" s="161" t="e">
        <f t="shared" si="54"/>
        <v>#REF!</v>
      </c>
      <c r="H197" s="161" t="e">
        <f t="shared" si="55"/>
        <v>#REF!</v>
      </c>
      <c r="I197" s="161" t="e">
        <f t="shared" si="56"/>
        <v>#REF!</v>
      </c>
      <c r="J197" s="112"/>
      <c r="K197" s="190">
        <f t="shared" si="60"/>
        <v>74</v>
      </c>
      <c r="L197" s="161" t="e">
        <f t="shared" si="57"/>
        <v>#REF!</v>
      </c>
      <c r="M197" s="161" t="e">
        <f t="shared" si="58"/>
        <v>#REF!</v>
      </c>
      <c r="N197" s="161" t="e">
        <f t="shared" si="59"/>
        <v>#REF!</v>
      </c>
      <c r="O197" s="112"/>
    </row>
    <row r="198" spans="6:15" ht="12.75">
      <c r="F198" s="109">
        <v>15</v>
      </c>
      <c r="G198" s="161" t="e">
        <f t="shared" si="54"/>
        <v>#REF!</v>
      </c>
      <c r="H198" s="161" t="e">
        <f t="shared" si="55"/>
        <v>#REF!</v>
      </c>
      <c r="I198" s="161" t="e">
        <f t="shared" si="56"/>
        <v>#REF!</v>
      </c>
      <c r="J198" s="112"/>
      <c r="K198" s="190">
        <f t="shared" si="60"/>
        <v>75</v>
      </c>
      <c r="L198" s="161" t="e">
        <f t="shared" si="57"/>
        <v>#REF!</v>
      </c>
      <c r="M198" s="161" t="e">
        <f t="shared" si="58"/>
        <v>#REF!</v>
      </c>
      <c r="N198" s="161" t="e">
        <f t="shared" si="59"/>
        <v>#REF!</v>
      </c>
      <c r="O198" s="112"/>
    </row>
    <row r="199" spans="6:15" ht="12.75">
      <c r="F199" s="109">
        <v>16</v>
      </c>
      <c r="G199" s="161" t="e">
        <f t="shared" si="54"/>
        <v>#REF!</v>
      </c>
      <c r="H199" s="161" t="e">
        <f t="shared" si="55"/>
        <v>#REF!</v>
      </c>
      <c r="I199" s="161" t="e">
        <f t="shared" si="56"/>
        <v>#REF!</v>
      </c>
      <c r="J199" s="115" t="e">
        <f>+H196+H197+H198+H199</f>
        <v>#REF!</v>
      </c>
      <c r="K199" s="190">
        <f t="shared" si="60"/>
        <v>76</v>
      </c>
      <c r="L199" s="161" t="e">
        <f t="shared" si="57"/>
        <v>#REF!</v>
      </c>
      <c r="M199" s="161" t="e">
        <f t="shared" si="58"/>
        <v>#REF!</v>
      </c>
      <c r="N199" s="161" t="e">
        <f t="shared" si="59"/>
        <v>#REF!</v>
      </c>
      <c r="O199" s="115" t="e">
        <f>+M196+M197+M198+M199</f>
        <v>#REF!</v>
      </c>
    </row>
    <row r="200" spans="6:15" ht="12.75">
      <c r="F200" s="109">
        <v>17</v>
      </c>
      <c r="G200" s="161" t="e">
        <f t="shared" si="54"/>
        <v>#REF!</v>
      </c>
      <c r="H200" s="161" t="e">
        <f t="shared" si="55"/>
        <v>#REF!</v>
      </c>
      <c r="I200" s="161" t="e">
        <f t="shared" si="56"/>
        <v>#REF!</v>
      </c>
      <c r="J200" s="112"/>
      <c r="K200" s="190">
        <f t="shared" si="60"/>
        <v>77</v>
      </c>
      <c r="L200" s="161" t="e">
        <f t="shared" si="57"/>
        <v>#REF!</v>
      </c>
      <c r="M200" s="161" t="e">
        <f t="shared" si="58"/>
        <v>#REF!</v>
      </c>
      <c r="N200" s="161" t="e">
        <f t="shared" si="59"/>
        <v>#REF!</v>
      </c>
      <c r="O200" s="112"/>
    </row>
    <row r="201" spans="6:15" ht="12.75">
      <c r="F201" s="109">
        <v>18</v>
      </c>
      <c r="G201" s="161" t="e">
        <f t="shared" si="54"/>
        <v>#REF!</v>
      </c>
      <c r="H201" s="161" t="e">
        <f t="shared" si="55"/>
        <v>#REF!</v>
      </c>
      <c r="I201" s="161" t="e">
        <f t="shared" si="56"/>
        <v>#REF!</v>
      </c>
      <c r="J201" s="112"/>
      <c r="K201" s="190">
        <f t="shared" si="60"/>
        <v>78</v>
      </c>
      <c r="L201" s="161" t="e">
        <f t="shared" si="57"/>
        <v>#REF!</v>
      </c>
      <c r="M201" s="161" t="e">
        <f t="shared" si="58"/>
        <v>#REF!</v>
      </c>
      <c r="N201" s="161" t="e">
        <f t="shared" si="59"/>
        <v>#REF!</v>
      </c>
      <c r="O201" s="112"/>
    </row>
    <row r="202" spans="6:15" ht="12.75">
      <c r="F202" s="109">
        <v>19</v>
      </c>
      <c r="G202" s="161" t="e">
        <f t="shared" si="54"/>
        <v>#REF!</v>
      </c>
      <c r="H202" s="161" t="e">
        <f t="shared" si="55"/>
        <v>#REF!</v>
      </c>
      <c r="I202" s="161" t="e">
        <f t="shared" si="56"/>
        <v>#REF!</v>
      </c>
      <c r="J202" s="112"/>
      <c r="K202" s="190">
        <f t="shared" si="60"/>
        <v>79</v>
      </c>
      <c r="L202" s="161" t="e">
        <f t="shared" si="57"/>
        <v>#REF!</v>
      </c>
      <c r="M202" s="161" t="e">
        <f t="shared" si="58"/>
        <v>#REF!</v>
      </c>
      <c r="N202" s="161" t="e">
        <f t="shared" si="59"/>
        <v>#REF!</v>
      </c>
      <c r="O202" s="112"/>
    </row>
    <row r="203" spans="6:15" ht="12.75">
      <c r="F203" s="109">
        <v>20</v>
      </c>
      <c r="G203" s="161" t="e">
        <f t="shared" si="54"/>
        <v>#REF!</v>
      </c>
      <c r="H203" s="161" t="e">
        <f t="shared" si="55"/>
        <v>#REF!</v>
      </c>
      <c r="I203" s="161" t="e">
        <f t="shared" si="56"/>
        <v>#REF!</v>
      </c>
      <c r="J203" s="115" t="e">
        <f>+H200+H201+H202+H203</f>
        <v>#REF!</v>
      </c>
      <c r="K203" s="190">
        <f t="shared" si="60"/>
        <v>80</v>
      </c>
      <c r="L203" s="161" t="e">
        <f t="shared" si="57"/>
        <v>#REF!</v>
      </c>
      <c r="M203" s="161" t="e">
        <f t="shared" si="58"/>
        <v>#REF!</v>
      </c>
      <c r="N203" s="161" t="e">
        <f t="shared" si="59"/>
        <v>#REF!</v>
      </c>
      <c r="O203" s="115" t="e">
        <f>+M200+M201+M202+M203</f>
        <v>#REF!</v>
      </c>
    </row>
    <row r="204" spans="6:15" ht="12.75">
      <c r="F204" s="109">
        <v>21</v>
      </c>
      <c r="G204" s="161" t="e">
        <f t="shared" si="54"/>
        <v>#REF!</v>
      </c>
      <c r="H204" s="161" t="e">
        <f t="shared" si="55"/>
        <v>#REF!</v>
      </c>
      <c r="I204" s="161" t="e">
        <f>IF((G203+H203)&lt;S15,0,S15)</f>
        <v>#REF!</v>
      </c>
      <c r="J204" s="112"/>
      <c r="K204" s="190">
        <f t="shared" si="60"/>
        <v>81</v>
      </c>
      <c r="L204" s="161" t="e">
        <f t="shared" si="57"/>
        <v>#REF!</v>
      </c>
      <c r="M204" s="161" t="e">
        <f t="shared" si="58"/>
        <v>#REF!</v>
      </c>
      <c r="N204" s="161" t="e">
        <f>IF((L203+M203)&lt;S15,0,S15)</f>
        <v>#REF!</v>
      </c>
      <c r="O204" s="112"/>
    </row>
    <row r="205" spans="6:15" ht="12.75">
      <c r="F205" s="109">
        <v>22</v>
      </c>
      <c r="G205" s="161" t="e">
        <f t="shared" si="54"/>
        <v>#REF!</v>
      </c>
      <c r="H205" s="161" t="e">
        <f t="shared" si="55"/>
        <v>#REF!</v>
      </c>
      <c r="I205" s="161" t="e">
        <f aca="true" t="shared" si="61" ref="I205:I223">+I204</f>
        <v>#REF!</v>
      </c>
      <c r="J205" s="112"/>
      <c r="K205" s="190">
        <f t="shared" si="60"/>
        <v>82</v>
      </c>
      <c r="L205" s="161" t="e">
        <f t="shared" si="57"/>
        <v>#REF!</v>
      </c>
      <c r="M205" s="161" t="e">
        <f t="shared" si="58"/>
        <v>#REF!</v>
      </c>
      <c r="N205" s="161" t="e">
        <f aca="true" t="shared" si="62" ref="N205:N223">+N204</f>
        <v>#REF!</v>
      </c>
      <c r="O205" s="112"/>
    </row>
    <row r="206" spans="6:15" ht="12.75">
      <c r="F206" s="109">
        <v>23</v>
      </c>
      <c r="G206" s="161" t="e">
        <f t="shared" si="54"/>
        <v>#REF!</v>
      </c>
      <c r="H206" s="161" t="e">
        <f t="shared" si="55"/>
        <v>#REF!</v>
      </c>
      <c r="I206" s="161" t="e">
        <f t="shared" si="61"/>
        <v>#REF!</v>
      </c>
      <c r="J206" s="112"/>
      <c r="K206" s="190">
        <f t="shared" si="60"/>
        <v>83</v>
      </c>
      <c r="L206" s="161" t="e">
        <f t="shared" si="57"/>
        <v>#REF!</v>
      </c>
      <c r="M206" s="161" t="e">
        <f t="shared" si="58"/>
        <v>#REF!</v>
      </c>
      <c r="N206" s="161" t="e">
        <f t="shared" si="62"/>
        <v>#REF!</v>
      </c>
      <c r="O206" s="112"/>
    </row>
    <row r="207" spans="6:15" ht="12.75">
      <c r="F207" s="109">
        <v>24</v>
      </c>
      <c r="G207" s="161" t="e">
        <f t="shared" si="54"/>
        <v>#REF!</v>
      </c>
      <c r="H207" s="161" t="e">
        <f t="shared" si="55"/>
        <v>#REF!</v>
      </c>
      <c r="I207" s="161" t="e">
        <f t="shared" si="61"/>
        <v>#REF!</v>
      </c>
      <c r="J207" s="115" t="e">
        <f>+H204+H205+H206+H207</f>
        <v>#REF!</v>
      </c>
      <c r="K207" s="190">
        <f t="shared" si="60"/>
        <v>84</v>
      </c>
      <c r="L207" s="161" t="e">
        <f t="shared" si="57"/>
        <v>#REF!</v>
      </c>
      <c r="M207" s="161" t="e">
        <f t="shared" si="58"/>
        <v>#REF!</v>
      </c>
      <c r="N207" s="161" t="e">
        <f t="shared" si="62"/>
        <v>#REF!</v>
      </c>
      <c r="O207" s="115" t="e">
        <f>+M204+M205+M206+M207</f>
        <v>#REF!</v>
      </c>
    </row>
    <row r="208" spans="6:15" ht="12.75">
      <c r="F208" s="109">
        <v>25</v>
      </c>
      <c r="G208" s="161" t="e">
        <f t="shared" si="54"/>
        <v>#REF!</v>
      </c>
      <c r="H208" s="161" t="e">
        <f t="shared" si="55"/>
        <v>#REF!</v>
      </c>
      <c r="I208" s="161" t="e">
        <f t="shared" si="61"/>
        <v>#REF!</v>
      </c>
      <c r="J208" s="112"/>
      <c r="K208" s="190">
        <f t="shared" si="60"/>
        <v>85</v>
      </c>
      <c r="L208" s="161" t="e">
        <f t="shared" si="57"/>
        <v>#REF!</v>
      </c>
      <c r="M208" s="161" t="e">
        <f t="shared" si="58"/>
        <v>#REF!</v>
      </c>
      <c r="N208" s="161" t="e">
        <f t="shared" si="62"/>
        <v>#REF!</v>
      </c>
      <c r="O208" s="112"/>
    </row>
    <row r="209" spans="6:15" ht="12.75">
      <c r="F209" s="109">
        <v>26</v>
      </c>
      <c r="G209" s="161" t="e">
        <f t="shared" si="54"/>
        <v>#REF!</v>
      </c>
      <c r="H209" s="161" t="e">
        <f t="shared" si="55"/>
        <v>#REF!</v>
      </c>
      <c r="I209" s="161" t="e">
        <f t="shared" si="61"/>
        <v>#REF!</v>
      </c>
      <c r="J209" s="112"/>
      <c r="K209" s="190">
        <f t="shared" si="60"/>
        <v>86</v>
      </c>
      <c r="L209" s="161" t="e">
        <f t="shared" si="57"/>
        <v>#REF!</v>
      </c>
      <c r="M209" s="161" t="e">
        <f t="shared" si="58"/>
        <v>#REF!</v>
      </c>
      <c r="N209" s="161" t="e">
        <f t="shared" si="62"/>
        <v>#REF!</v>
      </c>
      <c r="O209" s="112"/>
    </row>
    <row r="210" spans="6:15" ht="12.75">
      <c r="F210" s="109">
        <v>27</v>
      </c>
      <c r="G210" s="161" t="e">
        <f t="shared" si="54"/>
        <v>#REF!</v>
      </c>
      <c r="H210" s="161" t="e">
        <f t="shared" si="55"/>
        <v>#REF!</v>
      </c>
      <c r="I210" s="161" t="e">
        <f t="shared" si="61"/>
        <v>#REF!</v>
      </c>
      <c r="J210" s="112"/>
      <c r="K210" s="190">
        <f t="shared" si="60"/>
        <v>87</v>
      </c>
      <c r="L210" s="161" t="e">
        <f t="shared" si="57"/>
        <v>#REF!</v>
      </c>
      <c r="M210" s="161" t="e">
        <f t="shared" si="58"/>
        <v>#REF!</v>
      </c>
      <c r="N210" s="161" t="e">
        <f t="shared" si="62"/>
        <v>#REF!</v>
      </c>
      <c r="O210" s="112"/>
    </row>
    <row r="211" spans="6:15" ht="12.75">
      <c r="F211" s="109">
        <v>28</v>
      </c>
      <c r="G211" s="161" t="e">
        <f t="shared" si="54"/>
        <v>#REF!</v>
      </c>
      <c r="H211" s="161" t="e">
        <f t="shared" si="55"/>
        <v>#REF!</v>
      </c>
      <c r="I211" s="161" t="e">
        <f t="shared" si="61"/>
        <v>#REF!</v>
      </c>
      <c r="J211" s="115" t="e">
        <f>+H208+H209+H210+H211</f>
        <v>#REF!</v>
      </c>
      <c r="K211" s="190">
        <f t="shared" si="60"/>
        <v>88</v>
      </c>
      <c r="L211" s="161" t="e">
        <f t="shared" si="57"/>
        <v>#REF!</v>
      </c>
      <c r="M211" s="161" t="e">
        <f t="shared" si="58"/>
        <v>#REF!</v>
      </c>
      <c r="N211" s="161" t="e">
        <f t="shared" si="62"/>
        <v>#REF!</v>
      </c>
      <c r="O211" s="115" t="e">
        <f>+M208+M209+M210+M211</f>
        <v>#REF!</v>
      </c>
    </row>
    <row r="212" spans="6:15" ht="12.75">
      <c r="F212" s="109">
        <v>29</v>
      </c>
      <c r="G212" s="161" t="e">
        <f t="shared" si="54"/>
        <v>#REF!</v>
      </c>
      <c r="H212" s="161" t="e">
        <f t="shared" si="55"/>
        <v>#REF!</v>
      </c>
      <c r="I212" s="161" t="e">
        <f t="shared" si="61"/>
        <v>#REF!</v>
      </c>
      <c r="J212" s="112"/>
      <c r="K212" s="190">
        <f t="shared" si="60"/>
        <v>89</v>
      </c>
      <c r="L212" s="161" t="e">
        <f t="shared" si="57"/>
        <v>#REF!</v>
      </c>
      <c r="M212" s="161" t="e">
        <f t="shared" si="58"/>
        <v>#REF!</v>
      </c>
      <c r="N212" s="161" t="e">
        <f t="shared" si="62"/>
        <v>#REF!</v>
      </c>
      <c r="O212" s="112"/>
    </row>
    <row r="213" spans="6:15" ht="12.75">
      <c r="F213" s="109">
        <v>30</v>
      </c>
      <c r="G213" s="161" t="e">
        <f t="shared" si="54"/>
        <v>#REF!</v>
      </c>
      <c r="H213" s="161" t="e">
        <f t="shared" si="55"/>
        <v>#REF!</v>
      </c>
      <c r="I213" s="161" t="e">
        <f t="shared" si="61"/>
        <v>#REF!</v>
      </c>
      <c r="J213" s="112"/>
      <c r="K213" s="190">
        <f t="shared" si="60"/>
        <v>90</v>
      </c>
      <c r="L213" s="161" t="e">
        <f t="shared" si="57"/>
        <v>#REF!</v>
      </c>
      <c r="M213" s="161" t="e">
        <f t="shared" si="58"/>
        <v>#REF!</v>
      </c>
      <c r="N213" s="161" t="e">
        <f t="shared" si="62"/>
        <v>#REF!</v>
      </c>
      <c r="O213" s="112"/>
    </row>
    <row r="214" spans="6:15" ht="12.75">
      <c r="F214" s="109">
        <v>31</v>
      </c>
      <c r="G214" s="161" t="e">
        <f t="shared" si="54"/>
        <v>#REF!</v>
      </c>
      <c r="H214" s="161" t="e">
        <f t="shared" si="55"/>
        <v>#REF!</v>
      </c>
      <c r="I214" s="161" t="e">
        <f t="shared" si="61"/>
        <v>#REF!</v>
      </c>
      <c r="J214" s="112"/>
      <c r="K214" s="190">
        <f t="shared" si="60"/>
        <v>91</v>
      </c>
      <c r="L214" s="161" t="e">
        <f t="shared" si="57"/>
        <v>#REF!</v>
      </c>
      <c r="M214" s="161" t="e">
        <f t="shared" si="58"/>
        <v>#REF!</v>
      </c>
      <c r="N214" s="161" t="e">
        <f t="shared" si="62"/>
        <v>#REF!</v>
      </c>
      <c r="O214" s="112"/>
    </row>
    <row r="215" spans="6:15" ht="12.75">
      <c r="F215" s="109">
        <v>32</v>
      </c>
      <c r="G215" s="161" t="e">
        <f t="shared" si="54"/>
        <v>#REF!</v>
      </c>
      <c r="H215" s="161" t="e">
        <f t="shared" si="55"/>
        <v>#REF!</v>
      </c>
      <c r="I215" s="161" t="e">
        <f t="shared" si="61"/>
        <v>#REF!</v>
      </c>
      <c r="J215" s="115" t="e">
        <f>+H212+H213+H214+H215</f>
        <v>#REF!</v>
      </c>
      <c r="K215" s="190">
        <f t="shared" si="60"/>
        <v>92</v>
      </c>
      <c r="L215" s="161" t="e">
        <f t="shared" si="57"/>
        <v>#REF!</v>
      </c>
      <c r="M215" s="161" t="e">
        <f t="shared" si="58"/>
        <v>#REF!</v>
      </c>
      <c r="N215" s="161" t="e">
        <f t="shared" si="62"/>
        <v>#REF!</v>
      </c>
      <c r="O215" s="115" t="e">
        <f>+M212+M213+M214+M215</f>
        <v>#REF!</v>
      </c>
    </row>
    <row r="216" spans="6:15" ht="12.75">
      <c r="F216" s="109">
        <v>33</v>
      </c>
      <c r="G216" s="161" t="e">
        <f aca="true" t="shared" si="63" ref="G216:G243">+G215-(I216-H216)</f>
        <v>#REF!</v>
      </c>
      <c r="H216" s="161" t="e">
        <f aca="true" t="shared" si="64" ref="H216:H243">+$S$13/4*G215</f>
        <v>#REF!</v>
      </c>
      <c r="I216" s="161" t="e">
        <f t="shared" si="61"/>
        <v>#REF!</v>
      </c>
      <c r="J216" s="112"/>
      <c r="K216" s="190">
        <f t="shared" si="60"/>
        <v>93</v>
      </c>
      <c r="L216" s="161" t="e">
        <f t="shared" si="57"/>
        <v>#REF!</v>
      </c>
      <c r="M216" s="161" t="e">
        <f t="shared" si="58"/>
        <v>#REF!</v>
      </c>
      <c r="N216" s="161" t="e">
        <f t="shared" si="62"/>
        <v>#REF!</v>
      </c>
      <c r="O216" s="112"/>
    </row>
    <row r="217" spans="6:15" ht="12.75">
      <c r="F217" s="109">
        <v>34</v>
      </c>
      <c r="G217" s="161" t="e">
        <f t="shared" si="63"/>
        <v>#REF!</v>
      </c>
      <c r="H217" s="161" t="e">
        <f t="shared" si="64"/>
        <v>#REF!</v>
      </c>
      <c r="I217" s="161" t="e">
        <f t="shared" si="61"/>
        <v>#REF!</v>
      </c>
      <c r="J217" s="112"/>
      <c r="K217" s="190">
        <f t="shared" si="60"/>
        <v>94</v>
      </c>
      <c r="L217" s="161" t="e">
        <f t="shared" si="57"/>
        <v>#REF!</v>
      </c>
      <c r="M217" s="161" t="e">
        <f t="shared" si="58"/>
        <v>#REF!</v>
      </c>
      <c r="N217" s="161" t="e">
        <f t="shared" si="62"/>
        <v>#REF!</v>
      </c>
      <c r="O217" s="112"/>
    </row>
    <row r="218" spans="6:15" ht="12.75">
      <c r="F218" s="109">
        <v>35</v>
      </c>
      <c r="G218" s="161" t="e">
        <f t="shared" si="63"/>
        <v>#REF!</v>
      </c>
      <c r="H218" s="161" t="e">
        <f t="shared" si="64"/>
        <v>#REF!</v>
      </c>
      <c r="I218" s="161" t="e">
        <f t="shared" si="61"/>
        <v>#REF!</v>
      </c>
      <c r="J218" s="112"/>
      <c r="K218" s="190">
        <f t="shared" si="60"/>
        <v>95</v>
      </c>
      <c r="L218" s="161" t="e">
        <f t="shared" si="57"/>
        <v>#REF!</v>
      </c>
      <c r="M218" s="161" t="e">
        <f t="shared" si="58"/>
        <v>#REF!</v>
      </c>
      <c r="N218" s="161" t="e">
        <f t="shared" si="62"/>
        <v>#REF!</v>
      </c>
      <c r="O218" s="112"/>
    </row>
    <row r="219" spans="6:15" ht="12.75">
      <c r="F219" s="109">
        <v>36</v>
      </c>
      <c r="G219" s="161" t="e">
        <f t="shared" si="63"/>
        <v>#REF!</v>
      </c>
      <c r="H219" s="161" t="e">
        <f t="shared" si="64"/>
        <v>#REF!</v>
      </c>
      <c r="I219" s="161" t="e">
        <f t="shared" si="61"/>
        <v>#REF!</v>
      </c>
      <c r="J219" s="115" t="e">
        <f>+H216+H217+H218+H219</f>
        <v>#REF!</v>
      </c>
      <c r="K219" s="190">
        <f t="shared" si="60"/>
        <v>96</v>
      </c>
      <c r="L219" s="161" t="e">
        <f t="shared" si="57"/>
        <v>#REF!</v>
      </c>
      <c r="M219" s="161" t="e">
        <f t="shared" si="58"/>
        <v>#REF!</v>
      </c>
      <c r="N219" s="161" t="e">
        <f t="shared" si="62"/>
        <v>#REF!</v>
      </c>
      <c r="O219" s="115" t="e">
        <f>+M216+M217+M218+M219</f>
        <v>#REF!</v>
      </c>
    </row>
    <row r="220" spans="6:15" ht="12.75">
      <c r="F220" s="109">
        <v>37</v>
      </c>
      <c r="G220" s="161" t="e">
        <f t="shared" si="63"/>
        <v>#REF!</v>
      </c>
      <c r="H220" s="161" t="e">
        <f t="shared" si="64"/>
        <v>#REF!</v>
      </c>
      <c r="I220" s="161" t="e">
        <f t="shared" si="61"/>
        <v>#REF!</v>
      </c>
      <c r="J220" s="112"/>
      <c r="K220" s="190">
        <f t="shared" si="60"/>
        <v>97</v>
      </c>
      <c r="L220" s="161" t="e">
        <f t="shared" si="57"/>
        <v>#REF!</v>
      </c>
      <c r="M220" s="161" t="e">
        <f t="shared" si="58"/>
        <v>#REF!</v>
      </c>
      <c r="N220" s="161" t="e">
        <f t="shared" si="62"/>
        <v>#REF!</v>
      </c>
      <c r="O220" s="112"/>
    </row>
    <row r="221" spans="6:15" ht="12.75">
      <c r="F221" s="109">
        <v>38</v>
      </c>
      <c r="G221" s="161" t="e">
        <f t="shared" si="63"/>
        <v>#REF!</v>
      </c>
      <c r="H221" s="161" t="e">
        <f t="shared" si="64"/>
        <v>#REF!</v>
      </c>
      <c r="I221" s="161" t="e">
        <f t="shared" si="61"/>
        <v>#REF!</v>
      </c>
      <c r="J221" s="112"/>
      <c r="K221" s="190">
        <f t="shared" si="60"/>
        <v>98</v>
      </c>
      <c r="L221" s="161" t="e">
        <f t="shared" si="57"/>
        <v>#REF!</v>
      </c>
      <c r="M221" s="161" t="e">
        <f t="shared" si="58"/>
        <v>#REF!</v>
      </c>
      <c r="N221" s="161" t="e">
        <f t="shared" si="62"/>
        <v>#REF!</v>
      </c>
      <c r="O221" s="112"/>
    </row>
    <row r="222" spans="6:15" ht="12.75">
      <c r="F222" s="109">
        <v>39</v>
      </c>
      <c r="G222" s="161" t="e">
        <f t="shared" si="63"/>
        <v>#REF!</v>
      </c>
      <c r="H222" s="161" t="e">
        <f t="shared" si="64"/>
        <v>#REF!</v>
      </c>
      <c r="I222" s="161" t="e">
        <f t="shared" si="61"/>
        <v>#REF!</v>
      </c>
      <c r="J222" s="112"/>
      <c r="K222" s="190">
        <f t="shared" si="60"/>
        <v>99</v>
      </c>
      <c r="L222" s="161" t="e">
        <f t="shared" si="57"/>
        <v>#REF!</v>
      </c>
      <c r="M222" s="161" t="e">
        <f t="shared" si="58"/>
        <v>#REF!</v>
      </c>
      <c r="N222" s="161" t="e">
        <f t="shared" si="62"/>
        <v>#REF!</v>
      </c>
      <c r="O222" s="112"/>
    </row>
    <row r="223" spans="6:15" ht="12.75">
      <c r="F223" s="109">
        <v>40</v>
      </c>
      <c r="G223" s="161" t="e">
        <f t="shared" si="63"/>
        <v>#REF!</v>
      </c>
      <c r="H223" s="161" t="e">
        <f t="shared" si="64"/>
        <v>#REF!</v>
      </c>
      <c r="I223" s="161" t="e">
        <f t="shared" si="61"/>
        <v>#REF!</v>
      </c>
      <c r="J223" s="115" t="e">
        <f>+H220+H221+H222+H223</f>
        <v>#REF!</v>
      </c>
      <c r="K223" s="190">
        <f t="shared" si="60"/>
        <v>100</v>
      </c>
      <c r="L223" s="161" t="e">
        <f t="shared" si="57"/>
        <v>#REF!</v>
      </c>
      <c r="M223" s="161" t="e">
        <f t="shared" si="58"/>
        <v>#REF!</v>
      </c>
      <c r="N223" s="161" t="e">
        <f t="shared" si="62"/>
        <v>#REF!</v>
      </c>
      <c r="O223" s="115" t="e">
        <f>+M220+M221+M222+M223</f>
        <v>#REF!</v>
      </c>
    </row>
    <row r="224" spans="6:15" ht="12.75">
      <c r="F224" s="109">
        <v>41</v>
      </c>
      <c r="G224" s="161" t="e">
        <f t="shared" si="63"/>
        <v>#REF!</v>
      </c>
      <c r="H224" s="161" t="e">
        <f t="shared" si="64"/>
        <v>#REF!</v>
      </c>
      <c r="I224" s="161" t="e">
        <f>IF((G223+H223)&lt;S15,0,S15)</f>
        <v>#REF!</v>
      </c>
      <c r="J224" s="112"/>
      <c r="K224" s="109"/>
      <c r="L224" s="2"/>
      <c r="M224" s="2"/>
      <c r="N224" s="2"/>
      <c r="O224" s="112"/>
    </row>
    <row r="225" spans="6:15" ht="12.75">
      <c r="F225" s="109">
        <v>42</v>
      </c>
      <c r="G225" s="161" t="e">
        <f t="shared" si="63"/>
        <v>#REF!</v>
      </c>
      <c r="H225" s="161" t="e">
        <f t="shared" si="64"/>
        <v>#REF!</v>
      </c>
      <c r="I225" s="161" t="e">
        <f aca="true" t="shared" si="65" ref="I225:I243">+I224</f>
        <v>#REF!</v>
      </c>
      <c r="J225" s="112"/>
      <c r="K225" s="109"/>
      <c r="L225" s="2"/>
      <c r="M225" s="2"/>
      <c r="N225" s="2"/>
      <c r="O225" s="112"/>
    </row>
    <row r="226" spans="6:15" ht="12.75">
      <c r="F226" s="109">
        <v>43</v>
      </c>
      <c r="G226" s="161" t="e">
        <f t="shared" si="63"/>
        <v>#REF!</v>
      </c>
      <c r="H226" s="161" t="e">
        <f t="shared" si="64"/>
        <v>#REF!</v>
      </c>
      <c r="I226" s="161" t="e">
        <f t="shared" si="65"/>
        <v>#REF!</v>
      </c>
      <c r="J226" s="112"/>
      <c r="K226" s="109"/>
      <c r="L226" s="2"/>
      <c r="M226" s="2"/>
      <c r="N226" s="2"/>
      <c r="O226" s="112"/>
    </row>
    <row r="227" spans="6:15" ht="12.75">
      <c r="F227" s="109">
        <v>44</v>
      </c>
      <c r="G227" s="161" t="e">
        <f t="shared" si="63"/>
        <v>#REF!</v>
      </c>
      <c r="H227" s="161" t="e">
        <f t="shared" si="64"/>
        <v>#REF!</v>
      </c>
      <c r="I227" s="161" t="e">
        <f t="shared" si="65"/>
        <v>#REF!</v>
      </c>
      <c r="J227" s="115" t="e">
        <f>+H224+H225+H226+H227</f>
        <v>#REF!</v>
      </c>
      <c r="K227" s="109"/>
      <c r="L227" s="2"/>
      <c r="M227" s="2"/>
      <c r="N227" s="2"/>
      <c r="O227" s="112"/>
    </row>
    <row r="228" spans="6:15" ht="12.75">
      <c r="F228" s="109">
        <v>45</v>
      </c>
      <c r="G228" s="161" t="e">
        <f t="shared" si="63"/>
        <v>#REF!</v>
      </c>
      <c r="H228" s="161" t="e">
        <f t="shared" si="64"/>
        <v>#REF!</v>
      </c>
      <c r="I228" s="161" t="e">
        <f t="shared" si="65"/>
        <v>#REF!</v>
      </c>
      <c r="J228" s="112"/>
      <c r="K228" s="109"/>
      <c r="L228" s="2"/>
      <c r="M228" s="2"/>
      <c r="N228" s="2"/>
      <c r="O228" s="112"/>
    </row>
    <row r="229" spans="6:15" ht="12.75">
      <c r="F229" s="109">
        <v>46</v>
      </c>
      <c r="G229" s="161" t="e">
        <f t="shared" si="63"/>
        <v>#REF!</v>
      </c>
      <c r="H229" s="161" t="e">
        <f t="shared" si="64"/>
        <v>#REF!</v>
      </c>
      <c r="I229" s="161" t="e">
        <f t="shared" si="65"/>
        <v>#REF!</v>
      </c>
      <c r="J229" s="112"/>
      <c r="K229" s="109"/>
      <c r="L229" s="2"/>
      <c r="M229" s="2"/>
      <c r="N229" s="2"/>
      <c r="O229" s="112"/>
    </row>
    <row r="230" spans="6:15" ht="12.75">
      <c r="F230" s="109">
        <v>47</v>
      </c>
      <c r="G230" s="161" t="e">
        <f t="shared" si="63"/>
        <v>#REF!</v>
      </c>
      <c r="H230" s="161" t="e">
        <f t="shared" si="64"/>
        <v>#REF!</v>
      </c>
      <c r="I230" s="161" t="e">
        <f t="shared" si="65"/>
        <v>#REF!</v>
      </c>
      <c r="J230" s="112"/>
      <c r="K230" s="109"/>
      <c r="L230" s="2"/>
      <c r="M230" s="2"/>
      <c r="N230" s="2"/>
      <c r="O230" s="112"/>
    </row>
    <row r="231" spans="6:15" ht="12.75">
      <c r="F231" s="109">
        <v>48</v>
      </c>
      <c r="G231" s="161" t="e">
        <f t="shared" si="63"/>
        <v>#REF!</v>
      </c>
      <c r="H231" s="161" t="e">
        <f t="shared" si="64"/>
        <v>#REF!</v>
      </c>
      <c r="I231" s="161" t="e">
        <f t="shared" si="65"/>
        <v>#REF!</v>
      </c>
      <c r="J231" s="115" t="e">
        <f>+H228+H229+H230+H231</f>
        <v>#REF!</v>
      </c>
      <c r="K231" s="109"/>
      <c r="L231" s="2"/>
      <c r="M231" s="2"/>
      <c r="N231" s="2"/>
      <c r="O231" s="112"/>
    </row>
    <row r="232" spans="6:15" ht="12.75">
      <c r="F232" s="109">
        <v>49</v>
      </c>
      <c r="G232" s="161" t="e">
        <f t="shared" si="63"/>
        <v>#REF!</v>
      </c>
      <c r="H232" s="161" t="e">
        <f t="shared" si="64"/>
        <v>#REF!</v>
      </c>
      <c r="I232" s="161" t="e">
        <f t="shared" si="65"/>
        <v>#REF!</v>
      </c>
      <c r="J232" s="112"/>
      <c r="K232" s="109"/>
      <c r="L232" s="2"/>
      <c r="M232" s="2"/>
      <c r="N232" s="2"/>
      <c r="O232" s="112"/>
    </row>
    <row r="233" spans="6:15" ht="12.75">
      <c r="F233" s="109">
        <v>50</v>
      </c>
      <c r="G233" s="161" t="e">
        <f t="shared" si="63"/>
        <v>#REF!</v>
      </c>
      <c r="H233" s="161" t="e">
        <f t="shared" si="64"/>
        <v>#REF!</v>
      </c>
      <c r="I233" s="161" t="e">
        <f t="shared" si="65"/>
        <v>#REF!</v>
      </c>
      <c r="J233" s="112"/>
      <c r="K233" s="109"/>
      <c r="L233" s="2"/>
      <c r="M233" s="2"/>
      <c r="N233" s="2"/>
      <c r="O233" s="112"/>
    </row>
    <row r="234" spans="6:15" ht="12.75">
      <c r="F234" s="109">
        <v>51</v>
      </c>
      <c r="G234" s="161" t="e">
        <f t="shared" si="63"/>
        <v>#REF!</v>
      </c>
      <c r="H234" s="161" t="e">
        <f t="shared" si="64"/>
        <v>#REF!</v>
      </c>
      <c r="I234" s="161" t="e">
        <f t="shared" si="65"/>
        <v>#REF!</v>
      </c>
      <c r="J234" s="112"/>
      <c r="K234" s="109"/>
      <c r="L234" s="2"/>
      <c r="M234" s="2"/>
      <c r="N234" s="2"/>
      <c r="O234" s="112"/>
    </row>
    <row r="235" spans="6:15" ht="12.75">
      <c r="F235" s="109">
        <v>52</v>
      </c>
      <c r="G235" s="161" t="e">
        <f t="shared" si="63"/>
        <v>#REF!</v>
      </c>
      <c r="H235" s="161" t="e">
        <f t="shared" si="64"/>
        <v>#REF!</v>
      </c>
      <c r="I235" s="161" t="e">
        <f t="shared" si="65"/>
        <v>#REF!</v>
      </c>
      <c r="J235" s="115" t="e">
        <f>+H232+H233+H234+H235</f>
        <v>#REF!</v>
      </c>
      <c r="K235" s="109"/>
      <c r="L235" s="2"/>
      <c r="M235" s="2"/>
      <c r="N235" s="2"/>
      <c r="O235" s="112"/>
    </row>
    <row r="236" spans="6:15" ht="12.75">
      <c r="F236" s="109">
        <v>53</v>
      </c>
      <c r="G236" s="161" t="e">
        <f t="shared" si="63"/>
        <v>#REF!</v>
      </c>
      <c r="H236" s="161" t="e">
        <f t="shared" si="64"/>
        <v>#REF!</v>
      </c>
      <c r="I236" s="161" t="e">
        <f t="shared" si="65"/>
        <v>#REF!</v>
      </c>
      <c r="J236" s="112"/>
      <c r="K236" s="109"/>
      <c r="L236" s="2"/>
      <c r="M236" s="2"/>
      <c r="N236" s="2"/>
      <c r="O236" s="112"/>
    </row>
    <row r="237" spans="6:15" ht="12.75">
      <c r="F237" s="109">
        <v>54</v>
      </c>
      <c r="G237" s="161" t="e">
        <f t="shared" si="63"/>
        <v>#REF!</v>
      </c>
      <c r="H237" s="161" t="e">
        <f t="shared" si="64"/>
        <v>#REF!</v>
      </c>
      <c r="I237" s="161" t="e">
        <f t="shared" si="65"/>
        <v>#REF!</v>
      </c>
      <c r="J237" s="112"/>
      <c r="K237" s="109"/>
      <c r="L237" s="2"/>
      <c r="M237" s="2"/>
      <c r="N237" s="2"/>
      <c r="O237" s="112"/>
    </row>
    <row r="238" spans="6:15" ht="12.75">
      <c r="F238" s="109">
        <v>55</v>
      </c>
      <c r="G238" s="161" t="e">
        <f t="shared" si="63"/>
        <v>#REF!</v>
      </c>
      <c r="H238" s="161" t="e">
        <f t="shared" si="64"/>
        <v>#REF!</v>
      </c>
      <c r="I238" s="161" t="e">
        <f t="shared" si="65"/>
        <v>#REF!</v>
      </c>
      <c r="J238" s="112"/>
      <c r="K238" s="109"/>
      <c r="L238" s="2"/>
      <c r="M238" s="2"/>
      <c r="N238" s="2"/>
      <c r="O238" s="112"/>
    </row>
    <row r="239" spans="6:15" ht="12.75">
      <c r="F239" s="109">
        <v>56</v>
      </c>
      <c r="G239" s="161" t="e">
        <f t="shared" si="63"/>
        <v>#REF!</v>
      </c>
      <c r="H239" s="161" t="e">
        <f t="shared" si="64"/>
        <v>#REF!</v>
      </c>
      <c r="I239" s="161" t="e">
        <f t="shared" si="65"/>
        <v>#REF!</v>
      </c>
      <c r="J239" s="115" t="e">
        <f>+H236+H237+H238+H239</f>
        <v>#REF!</v>
      </c>
      <c r="K239" s="109"/>
      <c r="L239" s="2"/>
      <c r="M239" s="2"/>
      <c r="N239" s="2"/>
      <c r="O239" s="112"/>
    </row>
    <row r="240" spans="6:15" ht="12.75">
      <c r="F240" s="109">
        <v>57</v>
      </c>
      <c r="G240" s="161" t="e">
        <f t="shared" si="63"/>
        <v>#REF!</v>
      </c>
      <c r="H240" s="161" t="e">
        <f t="shared" si="64"/>
        <v>#REF!</v>
      </c>
      <c r="I240" s="161" t="e">
        <f t="shared" si="65"/>
        <v>#REF!</v>
      </c>
      <c r="J240" s="112"/>
      <c r="K240" s="109"/>
      <c r="L240" s="2"/>
      <c r="M240" s="2"/>
      <c r="N240" s="2"/>
      <c r="O240" s="112"/>
    </row>
    <row r="241" spans="6:15" ht="12.75">
      <c r="F241" s="109">
        <v>58</v>
      </c>
      <c r="G241" s="161" t="e">
        <f t="shared" si="63"/>
        <v>#REF!</v>
      </c>
      <c r="H241" s="161" t="e">
        <f t="shared" si="64"/>
        <v>#REF!</v>
      </c>
      <c r="I241" s="161" t="e">
        <f t="shared" si="65"/>
        <v>#REF!</v>
      </c>
      <c r="J241" s="112"/>
      <c r="K241" s="109"/>
      <c r="L241" s="2"/>
      <c r="M241" s="2"/>
      <c r="N241" s="2"/>
      <c r="O241" s="112"/>
    </row>
    <row r="242" spans="6:15" ht="12.75">
      <c r="F242" s="109">
        <v>59</v>
      </c>
      <c r="G242" s="161" t="e">
        <f t="shared" si="63"/>
        <v>#REF!</v>
      </c>
      <c r="H242" s="161" t="e">
        <f t="shared" si="64"/>
        <v>#REF!</v>
      </c>
      <c r="I242" s="161" t="e">
        <f t="shared" si="65"/>
        <v>#REF!</v>
      </c>
      <c r="J242" s="112"/>
      <c r="K242" s="109"/>
      <c r="L242" s="2"/>
      <c r="M242" s="2"/>
      <c r="N242" s="2"/>
      <c r="O242" s="112"/>
    </row>
    <row r="243" spans="6:15" ht="13.5" thickBot="1">
      <c r="F243" s="124">
        <v>60</v>
      </c>
      <c r="G243" s="191" t="e">
        <f t="shared" si="63"/>
        <v>#REF!</v>
      </c>
      <c r="H243" s="191" t="e">
        <f t="shared" si="64"/>
        <v>#REF!</v>
      </c>
      <c r="I243" s="191" t="e">
        <f t="shared" si="65"/>
        <v>#REF!</v>
      </c>
      <c r="J243" s="126" t="e">
        <f>+H240+H241+H242+H243</f>
        <v>#REF!</v>
      </c>
      <c r="K243" s="124"/>
      <c r="L243" s="125"/>
      <c r="M243" s="125"/>
      <c r="N243" s="125"/>
      <c r="O243" s="127"/>
    </row>
  </sheetData>
  <sheetProtection/>
  <printOptions horizontalCentered="1"/>
  <pageMargins left="1" right="1" top="1" bottom="1" header="0.5" footer="0.5"/>
  <pageSetup fitToHeight="7" horizontalDpi="300" verticalDpi="300" orientation="landscape" paperSize="3" scale="66" r:id="rId1"/>
  <headerFooter alignWithMargins="0">
    <oddFooter>&amp;L&amp;"Arial,Bold"HDR Confidential
&amp;D
&amp;C&amp;F&amp;RPage &amp;P</oddFooter>
  </headerFooter>
  <rowBreaks count="3" manualBreakCount="3">
    <brk id="79" max="24" man="1"/>
    <brk id="154" max="24" man="1"/>
    <brk id="172" max="24" man="1"/>
  </rowBreaks>
  <colBreaks count="1" manualBreakCount="1">
    <brk id="25" max="2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BM191"/>
  <sheetViews>
    <sheetView zoomScale="70" zoomScaleNormal="70" workbookViewId="0" topLeftCell="A1">
      <selection activeCell="J128" sqref="J128"/>
    </sheetView>
  </sheetViews>
  <sheetFormatPr defaultColWidth="9.140625" defaultRowHeight="12.75"/>
  <cols>
    <col min="1" max="1" width="10.421875" style="0" customWidth="1"/>
    <col min="2" max="2" width="29.421875" style="0" customWidth="1"/>
    <col min="3" max="3" width="14.7109375" style="0" customWidth="1"/>
    <col min="4" max="4" width="13.421875" style="0" customWidth="1"/>
    <col min="5" max="5" width="12.28125" style="0" customWidth="1"/>
    <col min="6" max="6" width="11.00390625" style="0" customWidth="1"/>
    <col min="7" max="7" width="11.7109375" style="0" customWidth="1"/>
    <col min="8" max="9" width="10.7109375" style="0" customWidth="1"/>
    <col min="10" max="10" width="9.7109375" style="0" bestFit="1" customWidth="1"/>
    <col min="11" max="11" width="10.7109375" style="0" customWidth="1"/>
    <col min="12" max="13" width="9.7109375" style="0" bestFit="1" customWidth="1"/>
    <col min="14" max="14" width="10.7109375" style="0" customWidth="1"/>
    <col min="15" max="16" width="9.7109375" style="0" bestFit="1" customWidth="1"/>
    <col min="17" max="17" width="10.28125" style="0" bestFit="1" customWidth="1"/>
    <col min="18" max="22" width="9.7109375" style="0" bestFit="1" customWidth="1"/>
    <col min="23" max="23" width="10.421875" style="0" bestFit="1" customWidth="1"/>
    <col min="24" max="27" width="9.7109375" style="0" bestFit="1" customWidth="1"/>
    <col min="28" max="28" width="9.7109375" style="0" customWidth="1"/>
    <col min="29" max="35" width="10.421875" style="0" customWidth="1"/>
  </cols>
  <sheetData>
    <row r="1" spans="1:5" ht="13.5">
      <c r="A1" s="23" t="s">
        <v>243</v>
      </c>
      <c r="B1" s="24"/>
      <c r="C1" s="24"/>
      <c r="D1" s="25"/>
      <c r="E1" s="2"/>
    </row>
    <row r="2" spans="1:5" ht="13.5">
      <c r="A2" s="26" t="e">
        <f>'Option 8 Master'!A2</f>
        <v>#REF!</v>
      </c>
      <c r="B2" s="27"/>
      <c r="C2" s="27"/>
      <c r="D2" s="28"/>
      <c r="E2" s="2"/>
    </row>
    <row r="3" spans="1:20" ht="13.5">
      <c r="A3" s="26" t="s">
        <v>19</v>
      </c>
      <c r="B3" s="27">
        <v>140423</v>
      </c>
      <c r="C3" s="49" t="s">
        <v>244</v>
      </c>
      <c r="D3" s="50"/>
      <c r="T3" s="15"/>
    </row>
    <row r="4" spans="1:20" ht="13.5">
      <c r="A4" s="26" t="s">
        <v>0</v>
      </c>
      <c r="B4" s="101" t="e">
        <f>#REF!</f>
        <v>#REF!</v>
      </c>
      <c r="C4" s="27"/>
      <c r="D4" s="28"/>
      <c r="T4" s="15"/>
    </row>
    <row r="5" spans="1:20" ht="14.25" thickBot="1">
      <c r="A5" s="30" t="s">
        <v>1</v>
      </c>
      <c r="B5" s="31">
        <f>'Option 8 Master'!B5</f>
        <v>0</v>
      </c>
      <c r="C5" s="31" t="s">
        <v>84</v>
      </c>
      <c r="D5" s="32"/>
      <c r="T5" s="15"/>
    </row>
    <row r="6" spans="1:20" ht="13.5">
      <c r="A6" s="27"/>
      <c r="B6" s="27"/>
      <c r="C6" s="27"/>
      <c r="D6" s="27"/>
      <c r="T6" s="15"/>
    </row>
    <row r="7" spans="5:20" ht="12.75">
      <c r="E7" s="15"/>
      <c r="F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</row>
    <row r="8" spans="5:35" ht="12.75">
      <c r="E8" s="15"/>
      <c r="F8" s="15"/>
      <c r="I8" s="2"/>
      <c r="J8" s="2"/>
      <c r="K8" s="2"/>
      <c r="L8" s="2"/>
      <c r="M8" s="2"/>
      <c r="P8" s="2"/>
      <c r="Q8" s="2"/>
      <c r="R8" s="2"/>
      <c r="S8" s="2"/>
      <c r="U8" s="2"/>
      <c r="W8" s="2"/>
      <c r="Y8" s="2"/>
      <c r="AA8" s="2"/>
      <c r="AB8" s="2"/>
      <c r="AC8" s="2"/>
      <c r="AD8" s="2"/>
      <c r="AG8" s="2"/>
      <c r="AH8" s="2"/>
      <c r="AI8" s="2"/>
    </row>
    <row r="9" spans="9:34" ht="12.75">
      <c r="I9" s="78"/>
      <c r="J9" s="76"/>
      <c r="L9" s="76"/>
      <c r="M9" s="76"/>
      <c r="N9" s="76"/>
      <c r="O9" s="2"/>
      <c r="P9" s="78"/>
      <c r="R9" s="76"/>
      <c r="S9" s="76"/>
      <c r="T9" s="78"/>
      <c r="U9" s="76"/>
      <c r="Y9" s="76"/>
      <c r="Z9" s="2"/>
      <c r="AA9" s="76"/>
      <c r="AB9" s="76"/>
      <c r="AD9" s="76"/>
      <c r="AF9" s="78"/>
      <c r="AG9" s="2"/>
      <c r="AH9" s="76"/>
    </row>
    <row r="10" spans="1:20" ht="12.75">
      <c r="A10" s="33" t="s">
        <v>207</v>
      </c>
      <c r="B10" s="36"/>
      <c r="C10" s="36"/>
      <c r="D10" s="36">
        <f>'Option 8 Master'!C8</f>
        <v>0</v>
      </c>
      <c r="E10" s="36"/>
      <c r="F10" s="36"/>
      <c r="G10" s="34"/>
      <c r="H10" s="17"/>
      <c r="T10" s="15"/>
    </row>
    <row r="11" spans="9:20" ht="12.75">
      <c r="I11" s="2"/>
      <c r="J11" s="2"/>
      <c r="K11" s="2"/>
      <c r="L11" s="2"/>
      <c r="M11" s="2"/>
      <c r="N11" s="2"/>
      <c r="O11" s="2"/>
      <c r="P11" s="15"/>
      <c r="Q11" s="35"/>
      <c r="R11" s="15"/>
      <c r="S11" s="15"/>
      <c r="T11" s="15"/>
    </row>
    <row r="12" spans="1:35" ht="13.5" thickBot="1">
      <c r="A12" s="9" t="s">
        <v>4</v>
      </c>
      <c r="B12" s="9"/>
      <c r="C12" s="9"/>
      <c r="D12" s="9"/>
      <c r="E12" s="9"/>
      <c r="F12" s="9">
        <v>2016</v>
      </c>
      <c r="G12" s="9">
        <f aca="true" t="shared" si="0" ref="G12:AI12">F12+1</f>
        <v>2017</v>
      </c>
      <c r="H12" s="9">
        <f t="shared" si="0"/>
        <v>2018</v>
      </c>
      <c r="I12" s="9">
        <f t="shared" si="0"/>
        <v>2019</v>
      </c>
      <c r="J12" s="9">
        <f t="shared" si="0"/>
        <v>2020</v>
      </c>
      <c r="K12" s="9">
        <f t="shared" si="0"/>
        <v>2021</v>
      </c>
      <c r="L12" s="9">
        <f t="shared" si="0"/>
        <v>2022</v>
      </c>
      <c r="M12" s="9">
        <f t="shared" si="0"/>
        <v>2023</v>
      </c>
      <c r="N12" s="9">
        <f t="shared" si="0"/>
        <v>2024</v>
      </c>
      <c r="O12" s="9">
        <f t="shared" si="0"/>
        <v>2025</v>
      </c>
      <c r="P12" s="9">
        <f t="shared" si="0"/>
        <v>2026</v>
      </c>
      <c r="Q12" s="9">
        <f t="shared" si="0"/>
        <v>2027</v>
      </c>
      <c r="R12" s="9">
        <f t="shared" si="0"/>
        <v>2028</v>
      </c>
      <c r="S12" s="9">
        <f t="shared" si="0"/>
        <v>2029</v>
      </c>
      <c r="T12" s="9">
        <f t="shared" si="0"/>
        <v>2030</v>
      </c>
      <c r="U12" s="9">
        <f t="shared" si="0"/>
        <v>2031</v>
      </c>
      <c r="V12" s="9">
        <f t="shared" si="0"/>
        <v>2032</v>
      </c>
      <c r="W12" s="9">
        <f t="shared" si="0"/>
        <v>2033</v>
      </c>
      <c r="X12" s="9">
        <f t="shared" si="0"/>
        <v>2034</v>
      </c>
      <c r="Y12" s="9">
        <f t="shared" si="0"/>
        <v>2035</v>
      </c>
      <c r="Z12" s="9">
        <f t="shared" si="0"/>
        <v>2036</v>
      </c>
      <c r="AA12" s="9">
        <f t="shared" si="0"/>
        <v>2037</v>
      </c>
      <c r="AB12" s="9">
        <f t="shared" si="0"/>
        <v>2038</v>
      </c>
      <c r="AC12" s="9">
        <f t="shared" si="0"/>
        <v>2039</v>
      </c>
      <c r="AD12" s="9">
        <f t="shared" si="0"/>
        <v>2040</v>
      </c>
      <c r="AE12" s="9">
        <f t="shared" si="0"/>
        <v>2041</v>
      </c>
      <c r="AF12" s="9">
        <f t="shared" si="0"/>
        <v>2042</v>
      </c>
      <c r="AG12" s="9">
        <f t="shared" si="0"/>
        <v>2043</v>
      </c>
      <c r="AH12" s="9">
        <f t="shared" si="0"/>
        <v>2044</v>
      </c>
      <c r="AI12" s="9">
        <f t="shared" si="0"/>
        <v>2045</v>
      </c>
    </row>
    <row r="13" spans="1:35" ht="14.25" thickBot="1" thickTop="1">
      <c r="A13" s="9" t="s">
        <v>4</v>
      </c>
      <c r="B13" s="9"/>
      <c r="C13" s="9"/>
      <c r="D13" s="9"/>
      <c r="E13" s="9"/>
      <c r="F13" s="9">
        <v>1</v>
      </c>
      <c r="G13" s="9">
        <f aca="true" t="shared" si="1" ref="G13:AI13">F13+1</f>
        <v>2</v>
      </c>
      <c r="H13" s="9">
        <f t="shared" si="1"/>
        <v>3</v>
      </c>
      <c r="I13" s="9">
        <f t="shared" si="1"/>
        <v>4</v>
      </c>
      <c r="J13" s="9">
        <f t="shared" si="1"/>
        <v>5</v>
      </c>
      <c r="K13" s="9">
        <f t="shared" si="1"/>
        <v>6</v>
      </c>
      <c r="L13" s="9">
        <f t="shared" si="1"/>
        <v>7</v>
      </c>
      <c r="M13" s="9">
        <f t="shared" si="1"/>
        <v>8</v>
      </c>
      <c r="N13" s="9">
        <f t="shared" si="1"/>
        <v>9</v>
      </c>
      <c r="O13" s="9">
        <f t="shared" si="1"/>
        <v>10</v>
      </c>
      <c r="P13" s="9">
        <f t="shared" si="1"/>
        <v>11</v>
      </c>
      <c r="Q13" s="9">
        <f t="shared" si="1"/>
        <v>12</v>
      </c>
      <c r="R13" s="9">
        <f t="shared" si="1"/>
        <v>13</v>
      </c>
      <c r="S13" s="9">
        <f t="shared" si="1"/>
        <v>14</v>
      </c>
      <c r="T13" s="9">
        <f t="shared" si="1"/>
        <v>15</v>
      </c>
      <c r="U13" s="9">
        <f t="shared" si="1"/>
        <v>16</v>
      </c>
      <c r="V13" s="9">
        <f t="shared" si="1"/>
        <v>17</v>
      </c>
      <c r="W13" s="9">
        <f t="shared" si="1"/>
        <v>18</v>
      </c>
      <c r="X13" s="9">
        <f t="shared" si="1"/>
        <v>19</v>
      </c>
      <c r="Y13" s="9">
        <f t="shared" si="1"/>
        <v>20</v>
      </c>
      <c r="Z13" s="9">
        <f t="shared" si="1"/>
        <v>21</v>
      </c>
      <c r="AA13" s="9">
        <f t="shared" si="1"/>
        <v>22</v>
      </c>
      <c r="AB13" s="9">
        <f t="shared" si="1"/>
        <v>23</v>
      </c>
      <c r="AC13" s="9">
        <f t="shared" si="1"/>
        <v>24</v>
      </c>
      <c r="AD13" s="9">
        <f t="shared" si="1"/>
        <v>25</v>
      </c>
      <c r="AE13" s="9">
        <f t="shared" si="1"/>
        <v>26</v>
      </c>
      <c r="AF13" s="9">
        <f t="shared" si="1"/>
        <v>27</v>
      </c>
      <c r="AG13" s="9">
        <f t="shared" si="1"/>
        <v>28</v>
      </c>
      <c r="AH13" s="9">
        <f t="shared" si="1"/>
        <v>29</v>
      </c>
      <c r="AI13" s="9">
        <f t="shared" si="1"/>
        <v>30</v>
      </c>
    </row>
    <row r="14" ht="13.5" thickTop="1"/>
    <row r="15" spans="1:5" ht="12.75">
      <c r="A15" s="19" t="s">
        <v>8</v>
      </c>
      <c r="B15" s="20"/>
      <c r="C15" s="21"/>
      <c r="D15" s="2"/>
      <c r="E15" s="2"/>
    </row>
    <row r="17" spans="2:35" ht="12.75">
      <c r="B17" t="s">
        <v>201</v>
      </c>
      <c r="D17" t="s">
        <v>9</v>
      </c>
      <c r="F17" s="232">
        <v>6</v>
      </c>
      <c r="G17" s="232">
        <v>6</v>
      </c>
      <c r="H17" s="232">
        <v>15</v>
      </c>
      <c r="I17" s="232">
        <v>6</v>
      </c>
      <c r="J17" s="232">
        <v>25</v>
      </c>
      <c r="K17" s="162">
        <f aca="true" t="shared" si="2" ref="K17:AI17">F17</f>
        <v>6</v>
      </c>
      <c r="L17" s="162">
        <f t="shared" si="2"/>
        <v>6</v>
      </c>
      <c r="M17" s="162">
        <f t="shared" si="2"/>
        <v>15</v>
      </c>
      <c r="N17" s="162">
        <f t="shared" si="2"/>
        <v>6</v>
      </c>
      <c r="O17" s="162">
        <f t="shared" si="2"/>
        <v>25</v>
      </c>
      <c r="P17" s="162">
        <f t="shared" si="2"/>
        <v>6</v>
      </c>
      <c r="Q17" s="162">
        <f t="shared" si="2"/>
        <v>6</v>
      </c>
      <c r="R17" s="162">
        <f t="shared" si="2"/>
        <v>15</v>
      </c>
      <c r="S17" s="162">
        <f t="shared" si="2"/>
        <v>6</v>
      </c>
      <c r="T17" s="162">
        <f t="shared" si="2"/>
        <v>25</v>
      </c>
      <c r="U17" s="162">
        <f t="shared" si="2"/>
        <v>6</v>
      </c>
      <c r="V17" s="162">
        <f t="shared" si="2"/>
        <v>6</v>
      </c>
      <c r="W17" s="162">
        <f t="shared" si="2"/>
        <v>15</v>
      </c>
      <c r="X17" s="162">
        <f t="shared" si="2"/>
        <v>6</v>
      </c>
      <c r="Y17" s="162">
        <f t="shared" si="2"/>
        <v>25</v>
      </c>
      <c r="Z17" s="162">
        <f t="shared" si="2"/>
        <v>6</v>
      </c>
      <c r="AA17" s="162">
        <f t="shared" si="2"/>
        <v>6</v>
      </c>
      <c r="AB17" s="162">
        <f t="shared" si="2"/>
        <v>15</v>
      </c>
      <c r="AC17" s="162">
        <f t="shared" si="2"/>
        <v>6</v>
      </c>
      <c r="AD17" s="162">
        <f t="shared" si="2"/>
        <v>25</v>
      </c>
      <c r="AE17" s="162">
        <f t="shared" si="2"/>
        <v>6</v>
      </c>
      <c r="AF17" s="162">
        <f t="shared" si="2"/>
        <v>6</v>
      </c>
      <c r="AG17" s="162">
        <f t="shared" si="2"/>
        <v>15</v>
      </c>
      <c r="AH17" s="162">
        <f t="shared" si="2"/>
        <v>6</v>
      </c>
      <c r="AI17" s="162">
        <f t="shared" si="2"/>
        <v>25</v>
      </c>
    </row>
    <row r="18" spans="2:35" ht="12.75">
      <c r="B18" t="s">
        <v>22</v>
      </c>
      <c r="D18" t="s">
        <v>66</v>
      </c>
      <c r="F18" s="192" t="e">
        <f>#REF!</f>
        <v>#REF!</v>
      </c>
      <c r="G18" t="e">
        <f aca="true" t="shared" si="3" ref="G18:AI18">F18</f>
        <v>#REF!</v>
      </c>
      <c r="H18" t="e">
        <f t="shared" si="3"/>
        <v>#REF!</v>
      </c>
      <c r="I18" t="e">
        <f t="shared" si="3"/>
        <v>#REF!</v>
      </c>
      <c r="J18" t="e">
        <f t="shared" si="3"/>
        <v>#REF!</v>
      </c>
      <c r="K18" t="e">
        <f t="shared" si="3"/>
        <v>#REF!</v>
      </c>
      <c r="L18" t="e">
        <f t="shared" si="3"/>
        <v>#REF!</v>
      </c>
      <c r="M18" t="e">
        <f t="shared" si="3"/>
        <v>#REF!</v>
      </c>
      <c r="N18" t="e">
        <f t="shared" si="3"/>
        <v>#REF!</v>
      </c>
      <c r="O18" t="e">
        <f t="shared" si="3"/>
        <v>#REF!</v>
      </c>
      <c r="P18" t="e">
        <f t="shared" si="3"/>
        <v>#REF!</v>
      </c>
      <c r="Q18" t="e">
        <f t="shared" si="3"/>
        <v>#REF!</v>
      </c>
      <c r="R18" t="e">
        <f t="shared" si="3"/>
        <v>#REF!</v>
      </c>
      <c r="S18" t="e">
        <f t="shared" si="3"/>
        <v>#REF!</v>
      </c>
      <c r="T18" t="e">
        <f t="shared" si="3"/>
        <v>#REF!</v>
      </c>
      <c r="U18" t="e">
        <f t="shared" si="3"/>
        <v>#REF!</v>
      </c>
      <c r="V18" t="e">
        <f t="shared" si="3"/>
        <v>#REF!</v>
      </c>
      <c r="W18" t="e">
        <f t="shared" si="3"/>
        <v>#REF!</v>
      </c>
      <c r="X18" t="e">
        <f t="shared" si="3"/>
        <v>#REF!</v>
      </c>
      <c r="Y18" t="e">
        <f t="shared" si="3"/>
        <v>#REF!</v>
      </c>
      <c r="Z18" t="e">
        <f t="shared" si="3"/>
        <v>#REF!</v>
      </c>
      <c r="AA18" t="e">
        <f t="shared" si="3"/>
        <v>#REF!</v>
      </c>
      <c r="AB18" t="e">
        <f t="shared" si="3"/>
        <v>#REF!</v>
      </c>
      <c r="AC18" t="e">
        <f t="shared" si="3"/>
        <v>#REF!</v>
      </c>
      <c r="AD18" t="e">
        <f t="shared" si="3"/>
        <v>#REF!</v>
      </c>
      <c r="AE18" t="e">
        <f t="shared" si="3"/>
        <v>#REF!</v>
      </c>
      <c r="AF18" t="e">
        <f t="shared" si="3"/>
        <v>#REF!</v>
      </c>
      <c r="AG18" t="e">
        <f t="shared" si="3"/>
        <v>#REF!</v>
      </c>
      <c r="AH18" t="e">
        <f t="shared" si="3"/>
        <v>#REF!</v>
      </c>
      <c r="AI18" t="e">
        <f t="shared" si="3"/>
        <v>#REF!</v>
      </c>
    </row>
    <row r="19" spans="4:35" ht="12.75">
      <c r="D19" t="s">
        <v>67</v>
      </c>
      <c r="F19" s="192" t="e">
        <f>#REF!</f>
        <v>#REF!</v>
      </c>
      <c r="G19" t="e">
        <f aca="true" t="shared" si="4" ref="G19:AI19">F19</f>
        <v>#REF!</v>
      </c>
      <c r="H19" t="e">
        <f t="shared" si="4"/>
        <v>#REF!</v>
      </c>
      <c r="I19" t="e">
        <f t="shared" si="4"/>
        <v>#REF!</v>
      </c>
      <c r="J19" t="e">
        <f t="shared" si="4"/>
        <v>#REF!</v>
      </c>
      <c r="K19" t="e">
        <f t="shared" si="4"/>
        <v>#REF!</v>
      </c>
      <c r="L19" t="e">
        <f t="shared" si="4"/>
        <v>#REF!</v>
      </c>
      <c r="M19" t="e">
        <f t="shared" si="4"/>
        <v>#REF!</v>
      </c>
      <c r="N19" t="e">
        <f t="shared" si="4"/>
        <v>#REF!</v>
      </c>
      <c r="O19" t="e">
        <f t="shared" si="4"/>
        <v>#REF!</v>
      </c>
      <c r="P19" t="e">
        <f t="shared" si="4"/>
        <v>#REF!</v>
      </c>
      <c r="Q19" t="e">
        <f t="shared" si="4"/>
        <v>#REF!</v>
      </c>
      <c r="R19" t="e">
        <f t="shared" si="4"/>
        <v>#REF!</v>
      </c>
      <c r="S19" t="e">
        <f t="shared" si="4"/>
        <v>#REF!</v>
      </c>
      <c r="T19" t="e">
        <f t="shared" si="4"/>
        <v>#REF!</v>
      </c>
      <c r="U19" t="e">
        <f t="shared" si="4"/>
        <v>#REF!</v>
      </c>
      <c r="V19" t="e">
        <f t="shared" si="4"/>
        <v>#REF!</v>
      </c>
      <c r="W19" t="e">
        <f t="shared" si="4"/>
        <v>#REF!</v>
      </c>
      <c r="X19" t="e">
        <f t="shared" si="4"/>
        <v>#REF!</v>
      </c>
      <c r="Y19" t="e">
        <f t="shared" si="4"/>
        <v>#REF!</v>
      </c>
      <c r="Z19" t="e">
        <f t="shared" si="4"/>
        <v>#REF!</v>
      </c>
      <c r="AA19" t="e">
        <f t="shared" si="4"/>
        <v>#REF!</v>
      </c>
      <c r="AB19" t="e">
        <f t="shared" si="4"/>
        <v>#REF!</v>
      </c>
      <c r="AC19" t="e">
        <f t="shared" si="4"/>
        <v>#REF!</v>
      </c>
      <c r="AD19" t="e">
        <f t="shared" si="4"/>
        <v>#REF!</v>
      </c>
      <c r="AE19" t="e">
        <f t="shared" si="4"/>
        <v>#REF!</v>
      </c>
      <c r="AF19" t="e">
        <f t="shared" si="4"/>
        <v>#REF!</v>
      </c>
      <c r="AG19" t="e">
        <f t="shared" si="4"/>
        <v>#REF!</v>
      </c>
      <c r="AH19" t="e">
        <f t="shared" si="4"/>
        <v>#REF!</v>
      </c>
      <c r="AI19" t="e">
        <f t="shared" si="4"/>
        <v>#REF!</v>
      </c>
    </row>
    <row r="21" spans="2:35" ht="12.75">
      <c r="B21" t="s">
        <v>202</v>
      </c>
      <c r="D21" t="s">
        <v>11</v>
      </c>
      <c r="F21">
        <f aca="true" t="shared" si="5" ref="F21:AI21">F17*24</f>
        <v>144</v>
      </c>
      <c r="G21">
        <f t="shared" si="5"/>
        <v>144</v>
      </c>
      <c r="H21">
        <f t="shared" si="5"/>
        <v>360</v>
      </c>
      <c r="I21">
        <f t="shared" si="5"/>
        <v>144</v>
      </c>
      <c r="J21">
        <f t="shared" si="5"/>
        <v>600</v>
      </c>
      <c r="K21">
        <f t="shared" si="5"/>
        <v>144</v>
      </c>
      <c r="L21">
        <f t="shared" si="5"/>
        <v>144</v>
      </c>
      <c r="M21">
        <f t="shared" si="5"/>
        <v>360</v>
      </c>
      <c r="N21">
        <f t="shared" si="5"/>
        <v>144</v>
      </c>
      <c r="O21">
        <f t="shared" si="5"/>
        <v>600</v>
      </c>
      <c r="P21">
        <f t="shared" si="5"/>
        <v>144</v>
      </c>
      <c r="Q21">
        <f t="shared" si="5"/>
        <v>144</v>
      </c>
      <c r="R21">
        <f t="shared" si="5"/>
        <v>360</v>
      </c>
      <c r="S21">
        <f t="shared" si="5"/>
        <v>144</v>
      </c>
      <c r="T21">
        <f t="shared" si="5"/>
        <v>600</v>
      </c>
      <c r="U21">
        <f t="shared" si="5"/>
        <v>144</v>
      </c>
      <c r="V21">
        <f t="shared" si="5"/>
        <v>144</v>
      </c>
      <c r="W21">
        <f t="shared" si="5"/>
        <v>360</v>
      </c>
      <c r="X21">
        <f t="shared" si="5"/>
        <v>144</v>
      </c>
      <c r="Y21">
        <f t="shared" si="5"/>
        <v>600</v>
      </c>
      <c r="Z21">
        <f t="shared" si="5"/>
        <v>144</v>
      </c>
      <c r="AA21">
        <f t="shared" si="5"/>
        <v>144</v>
      </c>
      <c r="AB21">
        <f t="shared" si="5"/>
        <v>360</v>
      </c>
      <c r="AC21">
        <f t="shared" si="5"/>
        <v>144</v>
      </c>
      <c r="AD21">
        <f t="shared" si="5"/>
        <v>600</v>
      </c>
      <c r="AE21">
        <f t="shared" si="5"/>
        <v>144</v>
      </c>
      <c r="AF21">
        <f t="shared" si="5"/>
        <v>144</v>
      </c>
      <c r="AG21">
        <f t="shared" si="5"/>
        <v>360</v>
      </c>
      <c r="AH21">
        <f t="shared" si="5"/>
        <v>144</v>
      </c>
      <c r="AI21">
        <f t="shared" si="5"/>
        <v>600</v>
      </c>
    </row>
    <row r="22" spans="2:35" ht="12.75">
      <c r="B22" t="s">
        <v>12</v>
      </c>
      <c r="D22" t="s">
        <v>13</v>
      </c>
      <c r="F22" s="233" t="e">
        <f>#REF!</f>
        <v>#REF!</v>
      </c>
      <c r="G22" s="6" t="e">
        <f aca="true" t="shared" si="6" ref="G22:AI22">F22</f>
        <v>#REF!</v>
      </c>
      <c r="H22" s="6" t="e">
        <f t="shared" si="6"/>
        <v>#REF!</v>
      </c>
      <c r="I22" s="6" t="e">
        <f t="shared" si="6"/>
        <v>#REF!</v>
      </c>
      <c r="J22" s="6" t="e">
        <f t="shared" si="6"/>
        <v>#REF!</v>
      </c>
      <c r="K22" s="6" t="e">
        <f t="shared" si="6"/>
        <v>#REF!</v>
      </c>
      <c r="L22" s="6" t="e">
        <f t="shared" si="6"/>
        <v>#REF!</v>
      </c>
      <c r="M22" s="6" t="e">
        <f t="shared" si="6"/>
        <v>#REF!</v>
      </c>
      <c r="N22" s="6" t="e">
        <f t="shared" si="6"/>
        <v>#REF!</v>
      </c>
      <c r="O22" s="6" t="e">
        <f t="shared" si="6"/>
        <v>#REF!</v>
      </c>
      <c r="P22" s="6" t="e">
        <f t="shared" si="6"/>
        <v>#REF!</v>
      </c>
      <c r="Q22" s="6" t="e">
        <f t="shared" si="6"/>
        <v>#REF!</v>
      </c>
      <c r="R22" s="6" t="e">
        <f t="shared" si="6"/>
        <v>#REF!</v>
      </c>
      <c r="S22" s="6" t="e">
        <f t="shared" si="6"/>
        <v>#REF!</v>
      </c>
      <c r="T22" s="6" t="e">
        <f t="shared" si="6"/>
        <v>#REF!</v>
      </c>
      <c r="U22" s="6" t="e">
        <f t="shared" si="6"/>
        <v>#REF!</v>
      </c>
      <c r="V22" s="6" t="e">
        <f t="shared" si="6"/>
        <v>#REF!</v>
      </c>
      <c r="W22" s="6" t="e">
        <f t="shared" si="6"/>
        <v>#REF!</v>
      </c>
      <c r="X22" s="6" t="e">
        <f t="shared" si="6"/>
        <v>#REF!</v>
      </c>
      <c r="Y22" s="6" t="e">
        <f t="shared" si="6"/>
        <v>#REF!</v>
      </c>
      <c r="Z22" s="6" t="e">
        <f t="shared" si="6"/>
        <v>#REF!</v>
      </c>
      <c r="AA22" s="6" t="e">
        <f t="shared" si="6"/>
        <v>#REF!</v>
      </c>
      <c r="AB22" s="6" t="e">
        <f t="shared" si="6"/>
        <v>#REF!</v>
      </c>
      <c r="AC22" s="6" t="e">
        <f t="shared" si="6"/>
        <v>#REF!</v>
      </c>
      <c r="AD22" s="6" t="e">
        <f t="shared" si="6"/>
        <v>#REF!</v>
      </c>
      <c r="AE22" s="6" t="e">
        <f t="shared" si="6"/>
        <v>#REF!</v>
      </c>
      <c r="AF22" s="6" t="e">
        <f t="shared" si="6"/>
        <v>#REF!</v>
      </c>
      <c r="AG22" s="6" t="e">
        <f t="shared" si="6"/>
        <v>#REF!</v>
      </c>
      <c r="AH22" s="6" t="e">
        <f t="shared" si="6"/>
        <v>#REF!</v>
      </c>
      <c r="AI22" s="6" t="e">
        <f t="shared" si="6"/>
        <v>#REF!</v>
      </c>
    </row>
    <row r="23" spans="2:35" ht="12.75">
      <c r="B23" t="s">
        <v>14</v>
      </c>
      <c r="D23" t="s">
        <v>11</v>
      </c>
      <c r="F23" s="1" t="e">
        <f aca="true" t="shared" si="7" ref="F23:AI23">(8760-F21)*F22</f>
        <v>#REF!</v>
      </c>
      <c r="G23" s="1" t="e">
        <f t="shared" si="7"/>
        <v>#REF!</v>
      </c>
      <c r="H23" s="1" t="e">
        <f t="shared" si="7"/>
        <v>#REF!</v>
      </c>
      <c r="I23" s="1" t="e">
        <f t="shared" si="7"/>
        <v>#REF!</v>
      </c>
      <c r="J23" s="1" t="e">
        <f t="shared" si="7"/>
        <v>#REF!</v>
      </c>
      <c r="K23" s="1" t="e">
        <f t="shared" si="7"/>
        <v>#REF!</v>
      </c>
      <c r="L23" s="1" t="e">
        <f t="shared" si="7"/>
        <v>#REF!</v>
      </c>
      <c r="M23" s="1" t="e">
        <f t="shared" si="7"/>
        <v>#REF!</v>
      </c>
      <c r="N23" s="1" t="e">
        <f t="shared" si="7"/>
        <v>#REF!</v>
      </c>
      <c r="O23" s="1" t="e">
        <f t="shared" si="7"/>
        <v>#REF!</v>
      </c>
      <c r="P23" s="1" t="e">
        <f t="shared" si="7"/>
        <v>#REF!</v>
      </c>
      <c r="Q23" s="1" t="e">
        <f t="shared" si="7"/>
        <v>#REF!</v>
      </c>
      <c r="R23" s="1" t="e">
        <f t="shared" si="7"/>
        <v>#REF!</v>
      </c>
      <c r="S23" s="1" t="e">
        <f t="shared" si="7"/>
        <v>#REF!</v>
      </c>
      <c r="T23" s="1" t="e">
        <f t="shared" si="7"/>
        <v>#REF!</v>
      </c>
      <c r="U23" s="1" t="e">
        <f t="shared" si="7"/>
        <v>#REF!</v>
      </c>
      <c r="V23" s="1" t="e">
        <f t="shared" si="7"/>
        <v>#REF!</v>
      </c>
      <c r="W23" s="1" t="e">
        <f t="shared" si="7"/>
        <v>#REF!</v>
      </c>
      <c r="X23" s="1" t="e">
        <f t="shared" si="7"/>
        <v>#REF!</v>
      </c>
      <c r="Y23" s="1" t="e">
        <f t="shared" si="7"/>
        <v>#REF!</v>
      </c>
      <c r="Z23" s="1" t="e">
        <f t="shared" si="7"/>
        <v>#REF!</v>
      </c>
      <c r="AA23" s="1" t="e">
        <f t="shared" si="7"/>
        <v>#REF!</v>
      </c>
      <c r="AB23" s="1" t="e">
        <f t="shared" si="7"/>
        <v>#REF!</v>
      </c>
      <c r="AC23" s="1" t="e">
        <f t="shared" si="7"/>
        <v>#REF!</v>
      </c>
      <c r="AD23" s="1" t="e">
        <f t="shared" si="7"/>
        <v>#REF!</v>
      </c>
      <c r="AE23" s="1" t="e">
        <f t="shared" si="7"/>
        <v>#REF!</v>
      </c>
      <c r="AF23" s="1" t="e">
        <f t="shared" si="7"/>
        <v>#REF!</v>
      </c>
      <c r="AG23" s="1" t="e">
        <f t="shared" si="7"/>
        <v>#REF!</v>
      </c>
      <c r="AH23" s="1" t="e">
        <f t="shared" si="7"/>
        <v>#REF!</v>
      </c>
      <c r="AI23" s="1" t="e">
        <f t="shared" si="7"/>
        <v>#REF!</v>
      </c>
    </row>
    <row r="24" spans="2:35" ht="12.75">
      <c r="B24" s="41" t="s">
        <v>203</v>
      </c>
      <c r="C24" s="42"/>
      <c r="D24" s="42" t="s">
        <v>11</v>
      </c>
      <c r="E24" s="42"/>
      <c r="F24" s="46" t="e">
        <f aca="true" t="shared" si="8" ref="F24:AI24">F21+F23</f>
        <v>#REF!</v>
      </c>
      <c r="G24" s="46" t="e">
        <f t="shared" si="8"/>
        <v>#REF!</v>
      </c>
      <c r="H24" s="46" t="e">
        <f t="shared" si="8"/>
        <v>#REF!</v>
      </c>
      <c r="I24" s="46" t="e">
        <f t="shared" si="8"/>
        <v>#REF!</v>
      </c>
      <c r="J24" s="46" t="e">
        <f t="shared" si="8"/>
        <v>#REF!</v>
      </c>
      <c r="K24" s="46" t="e">
        <f t="shared" si="8"/>
        <v>#REF!</v>
      </c>
      <c r="L24" s="46" t="e">
        <f t="shared" si="8"/>
        <v>#REF!</v>
      </c>
      <c r="M24" s="46" t="e">
        <f t="shared" si="8"/>
        <v>#REF!</v>
      </c>
      <c r="N24" s="46" t="e">
        <f t="shared" si="8"/>
        <v>#REF!</v>
      </c>
      <c r="O24" s="46" t="e">
        <f t="shared" si="8"/>
        <v>#REF!</v>
      </c>
      <c r="P24" s="46" t="e">
        <f t="shared" si="8"/>
        <v>#REF!</v>
      </c>
      <c r="Q24" s="46" t="e">
        <f t="shared" si="8"/>
        <v>#REF!</v>
      </c>
      <c r="R24" s="46" t="e">
        <f t="shared" si="8"/>
        <v>#REF!</v>
      </c>
      <c r="S24" s="46" t="e">
        <f t="shared" si="8"/>
        <v>#REF!</v>
      </c>
      <c r="T24" s="46" t="e">
        <f t="shared" si="8"/>
        <v>#REF!</v>
      </c>
      <c r="U24" s="46" t="e">
        <f t="shared" si="8"/>
        <v>#REF!</v>
      </c>
      <c r="V24" s="46" t="e">
        <f t="shared" si="8"/>
        <v>#REF!</v>
      </c>
      <c r="W24" s="46" t="e">
        <f t="shared" si="8"/>
        <v>#REF!</v>
      </c>
      <c r="X24" s="46" t="e">
        <f t="shared" si="8"/>
        <v>#REF!</v>
      </c>
      <c r="Y24" s="46" t="e">
        <f t="shared" si="8"/>
        <v>#REF!</v>
      </c>
      <c r="Z24" s="46" t="e">
        <f t="shared" si="8"/>
        <v>#REF!</v>
      </c>
      <c r="AA24" s="46" t="e">
        <f t="shared" si="8"/>
        <v>#REF!</v>
      </c>
      <c r="AB24" s="46" t="e">
        <f t="shared" si="8"/>
        <v>#REF!</v>
      </c>
      <c r="AC24" s="46" t="e">
        <f t="shared" si="8"/>
        <v>#REF!</v>
      </c>
      <c r="AD24" s="46" t="e">
        <f t="shared" si="8"/>
        <v>#REF!</v>
      </c>
      <c r="AE24" s="46" t="e">
        <f t="shared" si="8"/>
        <v>#REF!</v>
      </c>
      <c r="AF24" s="46" t="e">
        <f t="shared" si="8"/>
        <v>#REF!</v>
      </c>
      <c r="AG24" s="46" t="e">
        <f t="shared" si="8"/>
        <v>#REF!</v>
      </c>
      <c r="AH24" s="46" t="e">
        <f t="shared" si="8"/>
        <v>#REF!</v>
      </c>
      <c r="AI24" s="46" t="e">
        <f t="shared" si="8"/>
        <v>#REF!</v>
      </c>
    </row>
    <row r="26" spans="2:35" ht="12.75">
      <c r="B26" t="s">
        <v>204</v>
      </c>
      <c r="D26" t="s">
        <v>10</v>
      </c>
      <c r="F26" s="1" t="e">
        <f aca="true" t="shared" si="9" ref="F26:AI26">8760-F24</f>
        <v>#REF!</v>
      </c>
      <c r="G26" s="1" t="e">
        <f t="shared" si="9"/>
        <v>#REF!</v>
      </c>
      <c r="H26" s="1" t="e">
        <f t="shared" si="9"/>
        <v>#REF!</v>
      </c>
      <c r="I26" s="1" t="e">
        <f t="shared" si="9"/>
        <v>#REF!</v>
      </c>
      <c r="J26" s="1" t="e">
        <f t="shared" si="9"/>
        <v>#REF!</v>
      </c>
      <c r="K26" s="1" t="e">
        <f t="shared" si="9"/>
        <v>#REF!</v>
      </c>
      <c r="L26" s="1" t="e">
        <f t="shared" si="9"/>
        <v>#REF!</v>
      </c>
      <c r="M26" s="1" t="e">
        <f t="shared" si="9"/>
        <v>#REF!</v>
      </c>
      <c r="N26" s="1" t="e">
        <f t="shared" si="9"/>
        <v>#REF!</v>
      </c>
      <c r="O26" s="1" t="e">
        <f t="shared" si="9"/>
        <v>#REF!</v>
      </c>
      <c r="P26" s="1" t="e">
        <f t="shared" si="9"/>
        <v>#REF!</v>
      </c>
      <c r="Q26" s="1" t="e">
        <f t="shared" si="9"/>
        <v>#REF!</v>
      </c>
      <c r="R26" s="1" t="e">
        <f t="shared" si="9"/>
        <v>#REF!</v>
      </c>
      <c r="S26" s="1" t="e">
        <f t="shared" si="9"/>
        <v>#REF!</v>
      </c>
      <c r="T26" s="1" t="e">
        <f t="shared" si="9"/>
        <v>#REF!</v>
      </c>
      <c r="U26" s="1" t="e">
        <f t="shared" si="9"/>
        <v>#REF!</v>
      </c>
      <c r="V26" s="1" t="e">
        <f t="shared" si="9"/>
        <v>#REF!</v>
      </c>
      <c r="W26" s="1" t="e">
        <f t="shared" si="9"/>
        <v>#REF!</v>
      </c>
      <c r="X26" s="1" t="e">
        <f t="shared" si="9"/>
        <v>#REF!</v>
      </c>
      <c r="Y26" s="1" t="e">
        <f t="shared" si="9"/>
        <v>#REF!</v>
      </c>
      <c r="Z26" s="1" t="e">
        <f t="shared" si="9"/>
        <v>#REF!</v>
      </c>
      <c r="AA26" s="1" t="e">
        <f t="shared" si="9"/>
        <v>#REF!</v>
      </c>
      <c r="AB26" s="1" t="e">
        <f t="shared" si="9"/>
        <v>#REF!</v>
      </c>
      <c r="AC26" s="1" t="e">
        <f t="shared" si="9"/>
        <v>#REF!</v>
      </c>
      <c r="AD26" s="1" t="e">
        <f t="shared" si="9"/>
        <v>#REF!</v>
      </c>
      <c r="AE26" s="1" t="e">
        <f t="shared" si="9"/>
        <v>#REF!</v>
      </c>
      <c r="AF26" s="1" t="e">
        <f t="shared" si="9"/>
        <v>#REF!</v>
      </c>
      <c r="AG26" s="1" t="e">
        <f t="shared" si="9"/>
        <v>#REF!</v>
      </c>
      <c r="AH26" s="1" t="e">
        <f t="shared" si="9"/>
        <v>#REF!</v>
      </c>
      <c r="AI26" s="1" t="e">
        <f t="shared" si="9"/>
        <v>#REF!</v>
      </c>
    </row>
    <row r="27" spans="5:35" ht="12.75">
      <c r="E27" s="2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t="s">
        <v>81</v>
      </c>
      <c r="C28" t="s">
        <v>30</v>
      </c>
      <c r="D28" t="s">
        <v>13</v>
      </c>
      <c r="E28" s="220"/>
      <c r="F28" s="13" t="e">
        <f aca="true" t="shared" si="10" ref="F28:AI28">F26/8760</f>
        <v>#REF!</v>
      </c>
      <c r="G28" s="13" t="e">
        <f t="shared" si="10"/>
        <v>#REF!</v>
      </c>
      <c r="H28" s="13" t="e">
        <f t="shared" si="10"/>
        <v>#REF!</v>
      </c>
      <c r="I28" s="13" t="e">
        <f t="shared" si="10"/>
        <v>#REF!</v>
      </c>
      <c r="J28" s="13" t="e">
        <f t="shared" si="10"/>
        <v>#REF!</v>
      </c>
      <c r="K28" s="13" t="e">
        <f t="shared" si="10"/>
        <v>#REF!</v>
      </c>
      <c r="L28" s="13" t="e">
        <f t="shared" si="10"/>
        <v>#REF!</v>
      </c>
      <c r="M28" s="13" t="e">
        <f t="shared" si="10"/>
        <v>#REF!</v>
      </c>
      <c r="N28" s="13" t="e">
        <f t="shared" si="10"/>
        <v>#REF!</v>
      </c>
      <c r="O28" s="13" t="e">
        <f t="shared" si="10"/>
        <v>#REF!</v>
      </c>
      <c r="P28" s="13" t="e">
        <f t="shared" si="10"/>
        <v>#REF!</v>
      </c>
      <c r="Q28" s="13" t="e">
        <f t="shared" si="10"/>
        <v>#REF!</v>
      </c>
      <c r="R28" s="13" t="e">
        <f t="shared" si="10"/>
        <v>#REF!</v>
      </c>
      <c r="S28" s="13" t="e">
        <f t="shared" si="10"/>
        <v>#REF!</v>
      </c>
      <c r="T28" s="13" t="e">
        <f t="shared" si="10"/>
        <v>#REF!</v>
      </c>
      <c r="U28" s="13" t="e">
        <f t="shared" si="10"/>
        <v>#REF!</v>
      </c>
      <c r="V28" s="13" t="e">
        <f t="shared" si="10"/>
        <v>#REF!</v>
      </c>
      <c r="W28" s="13" t="e">
        <f t="shared" si="10"/>
        <v>#REF!</v>
      </c>
      <c r="X28" s="13" t="e">
        <f t="shared" si="10"/>
        <v>#REF!</v>
      </c>
      <c r="Y28" s="13" t="e">
        <f t="shared" si="10"/>
        <v>#REF!</v>
      </c>
      <c r="Z28" s="13" t="e">
        <f t="shared" si="10"/>
        <v>#REF!</v>
      </c>
      <c r="AA28" s="13" t="e">
        <f t="shared" si="10"/>
        <v>#REF!</v>
      </c>
      <c r="AB28" s="13" t="e">
        <f t="shared" si="10"/>
        <v>#REF!</v>
      </c>
      <c r="AC28" s="13" t="e">
        <f t="shared" si="10"/>
        <v>#REF!</v>
      </c>
      <c r="AD28" s="13" t="e">
        <f t="shared" si="10"/>
        <v>#REF!</v>
      </c>
      <c r="AE28" s="13" t="e">
        <f t="shared" si="10"/>
        <v>#REF!</v>
      </c>
      <c r="AF28" s="13" t="e">
        <f t="shared" si="10"/>
        <v>#REF!</v>
      </c>
      <c r="AG28" s="13" t="e">
        <f t="shared" si="10"/>
        <v>#REF!</v>
      </c>
      <c r="AH28" s="13" t="e">
        <f t="shared" si="10"/>
        <v>#REF!</v>
      </c>
      <c r="AI28" s="13" t="e">
        <f t="shared" si="10"/>
        <v>#REF!</v>
      </c>
    </row>
    <row r="29" spans="2:35" ht="12.75">
      <c r="B29" t="s">
        <v>81</v>
      </c>
      <c r="C29" t="s">
        <v>74</v>
      </c>
      <c r="D29" t="s">
        <v>13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1:54" ht="12.75">
      <c r="A30" s="20"/>
      <c r="B30" s="20"/>
      <c r="C30" s="20"/>
      <c r="D30" s="20"/>
      <c r="E30" s="2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35" ht="12.75">
      <c r="A31" s="10"/>
      <c r="B31" s="10" t="s">
        <v>72</v>
      </c>
      <c r="C31" s="87" t="e">
        <f>E31/8760</f>
        <v>#REF!</v>
      </c>
      <c r="D31" s="10" t="s">
        <v>11</v>
      </c>
      <c r="E31" s="88" t="e">
        <f>AVERAGE(F31:AI31)</f>
        <v>#REF!</v>
      </c>
      <c r="F31" s="89" t="e">
        <f aca="true" t="shared" si="11" ref="F31:AI31">F28*8760</f>
        <v>#REF!</v>
      </c>
      <c r="G31" s="89" t="e">
        <f t="shared" si="11"/>
        <v>#REF!</v>
      </c>
      <c r="H31" s="89" t="e">
        <f t="shared" si="11"/>
        <v>#REF!</v>
      </c>
      <c r="I31" s="89" t="e">
        <f t="shared" si="11"/>
        <v>#REF!</v>
      </c>
      <c r="J31" s="89" t="e">
        <f t="shared" si="11"/>
        <v>#REF!</v>
      </c>
      <c r="K31" s="89" t="e">
        <f t="shared" si="11"/>
        <v>#REF!</v>
      </c>
      <c r="L31" s="89" t="e">
        <f t="shared" si="11"/>
        <v>#REF!</v>
      </c>
      <c r="M31" s="89" t="e">
        <f t="shared" si="11"/>
        <v>#REF!</v>
      </c>
      <c r="N31" s="89" t="e">
        <f t="shared" si="11"/>
        <v>#REF!</v>
      </c>
      <c r="O31" s="89" t="e">
        <f t="shared" si="11"/>
        <v>#REF!</v>
      </c>
      <c r="P31" s="89" t="e">
        <f t="shared" si="11"/>
        <v>#REF!</v>
      </c>
      <c r="Q31" s="89" t="e">
        <f t="shared" si="11"/>
        <v>#REF!</v>
      </c>
      <c r="R31" s="89" t="e">
        <f t="shared" si="11"/>
        <v>#REF!</v>
      </c>
      <c r="S31" s="89" t="e">
        <f t="shared" si="11"/>
        <v>#REF!</v>
      </c>
      <c r="T31" s="89" t="e">
        <f t="shared" si="11"/>
        <v>#REF!</v>
      </c>
      <c r="U31" s="89" t="e">
        <f t="shared" si="11"/>
        <v>#REF!</v>
      </c>
      <c r="V31" s="89" t="e">
        <f t="shared" si="11"/>
        <v>#REF!</v>
      </c>
      <c r="W31" s="89" t="e">
        <f t="shared" si="11"/>
        <v>#REF!</v>
      </c>
      <c r="X31" s="89" t="e">
        <f t="shared" si="11"/>
        <v>#REF!</v>
      </c>
      <c r="Y31" s="89" t="e">
        <f t="shared" si="11"/>
        <v>#REF!</v>
      </c>
      <c r="Z31" s="89" t="e">
        <f t="shared" si="11"/>
        <v>#REF!</v>
      </c>
      <c r="AA31" s="89" t="e">
        <f t="shared" si="11"/>
        <v>#REF!</v>
      </c>
      <c r="AB31" s="89" t="e">
        <f t="shared" si="11"/>
        <v>#REF!</v>
      </c>
      <c r="AC31" s="89" t="e">
        <f t="shared" si="11"/>
        <v>#REF!</v>
      </c>
      <c r="AD31" s="89" t="e">
        <f t="shared" si="11"/>
        <v>#REF!</v>
      </c>
      <c r="AE31" s="89" t="e">
        <f t="shared" si="11"/>
        <v>#REF!</v>
      </c>
      <c r="AF31" s="89" t="e">
        <f t="shared" si="11"/>
        <v>#REF!</v>
      </c>
      <c r="AG31" s="89" t="e">
        <f t="shared" si="11"/>
        <v>#REF!</v>
      </c>
      <c r="AH31" s="89" t="e">
        <f t="shared" si="11"/>
        <v>#REF!</v>
      </c>
      <c r="AI31" s="89" t="e">
        <f t="shared" si="11"/>
        <v>#REF!</v>
      </c>
    </row>
    <row r="32" spans="1:35" ht="12.75">
      <c r="A32" s="2"/>
      <c r="B32" s="15" t="s">
        <v>73</v>
      </c>
      <c r="C32" s="81">
        <f>E32/8760</f>
        <v>0</v>
      </c>
      <c r="D32" s="15" t="s">
        <v>11</v>
      </c>
      <c r="E32" s="90">
        <f>AVERAGE(F32:AI32)</f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</row>
    <row r="33" spans="1:35" ht="13.5" thickBot="1">
      <c r="A33" s="11"/>
      <c r="B33" s="11"/>
      <c r="C33" s="82"/>
      <c r="D33" s="85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4:14" ht="13.5" thickTop="1">
      <c r="D34" s="52" t="s">
        <v>31</v>
      </c>
      <c r="E34" s="53"/>
      <c r="F34" s="194" t="e">
        <f>#REF!*1000</f>
        <v>#REF!</v>
      </c>
      <c r="G34" s="48" t="s">
        <v>2</v>
      </c>
      <c r="H34" s="37" t="s">
        <v>68</v>
      </c>
      <c r="I34" s="15"/>
      <c r="J34" s="52" t="s">
        <v>36</v>
      </c>
      <c r="K34" s="53"/>
      <c r="L34" s="47"/>
      <c r="M34" s="44" t="s">
        <v>2</v>
      </c>
      <c r="N34" s="37" t="s">
        <v>29</v>
      </c>
    </row>
    <row r="35" spans="1:14" ht="12.75">
      <c r="A35" s="19" t="s">
        <v>15</v>
      </c>
      <c r="B35" s="20"/>
      <c r="C35" s="21"/>
      <c r="D35" s="15"/>
      <c r="F35" s="195" t="e">
        <f>#REF!</f>
        <v>#REF!</v>
      </c>
      <c r="G35" s="40" t="s">
        <v>3</v>
      </c>
      <c r="H35" s="38" t="s">
        <v>24</v>
      </c>
      <c r="I35" s="2"/>
      <c r="J35" s="2"/>
      <c r="K35" s="2"/>
      <c r="L35" s="94"/>
      <c r="M35" s="21" t="s">
        <v>3</v>
      </c>
      <c r="N35" s="37" t="s">
        <v>25</v>
      </c>
    </row>
    <row r="36" spans="1:14" ht="12.75">
      <c r="A36" s="2"/>
      <c r="B36" s="2"/>
      <c r="C36" s="2"/>
      <c r="D36" s="15" t="s">
        <v>35</v>
      </c>
      <c r="F36" s="196" t="e">
        <f>#REF!/2</f>
        <v>#REF!</v>
      </c>
      <c r="G36" s="15" t="s">
        <v>200</v>
      </c>
      <c r="H36" s="2"/>
      <c r="I36" s="2"/>
      <c r="J36" s="2" t="s">
        <v>54</v>
      </c>
      <c r="K36" s="2"/>
      <c r="L36" s="196" t="e">
        <f>#REF!</f>
        <v>#REF!</v>
      </c>
      <c r="M36" s="2" t="s">
        <v>217</v>
      </c>
      <c r="N36" s="2"/>
    </row>
    <row r="37" spans="1:14" ht="12.75">
      <c r="A37" s="2"/>
      <c r="B37" s="2"/>
      <c r="C37" s="2"/>
      <c r="D37" s="15"/>
      <c r="F37" s="56"/>
      <c r="G37" s="15"/>
      <c r="H37" s="2"/>
      <c r="I37" s="2"/>
      <c r="J37" s="2"/>
      <c r="K37" s="2"/>
      <c r="L37" s="2"/>
      <c r="M37" s="2"/>
      <c r="N37" s="2"/>
    </row>
    <row r="38" spans="1:14" ht="12.75">
      <c r="A38" s="2" t="s">
        <v>75</v>
      </c>
      <c r="B38" s="2"/>
      <c r="C38" s="2"/>
      <c r="D38" s="15"/>
      <c r="F38" s="56"/>
      <c r="G38" s="15"/>
      <c r="H38" s="2"/>
      <c r="I38" s="2"/>
      <c r="J38" s="2"/>
      <c r="K38" s="2"/>
      <c r="L38" s="2"/>
      <c r="M38" s="2"/>
      <c r="N38" s="2"/>
    </row>
    <row r="39" spans="2:35" ht="12.75">
      <c r="B39" t="s">
        <v>70</v>
      </c>
      <c r="F39" s="5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2:39" ht="12.75">
      <c r="B40" t="s">
        <v>33</v>
      </c>
      <c r="D40" t="s">
        <v>13</v>
      </c>
      <c r="F40" s="248">
        <v>0.016</v>
      </c>
      <c r="G40" s="248">
        <v>0.0217</v>
      </c>
      <c r="H40" s="248">
        <v>0.026250000000000002</v>
      </c>
      <c r="I40" s="248">
        <v>0.019</v>
      </c>
      <c r="J40" s="248">
        <v>0.02376</v>
      </c>
      <c r="K40" s="248">
        <v>0.0205</v>
      </c>
      <c r="L40" s="248">
        <v>0.02532</v>
      </c>
      <c r="M40" s="248">
        <v>0.028944000000000004</v>
      </c>
      <c r="N40" s="248">
        <v>0.022</v>
      </c>
      <c r="O40" s="248">
        <v>0.026399999999999996</v>
      </c>
      <c r="P40" s="248">
        <v>0.022</v>
      </c>
      <c r="Q40" s="248">
        <v>0.026399999999999996</v>
      </c>
      <c r="R40" s="248">
        <v>0.02948</v>
      </c>
      <c r="S40" s="248">
        <v>0.022</v>
      </c>
      <c r="T40" s="248">
        <v>0.026399999999999996</v>
      </c>
      <c r="U40" s="248">
        <v>0.022</v>
      </c>
      <c r="V40" s="248">
        <v>0.026399999999999996</v>
      </c>
      <c r="W40" s="248">
        <v>0.02948</v>
      </c>
      <c r="X40" s="248">
        <v>0.022</v>
      </c>
      <c r="Y40" s="248">
        <v>0.026399999999999996</v>
      </c>
      <c r="Z40" s="248">
        <v>0.022</v>
      </c>
      <c r="AA40" s="248">
        <v>0.026399999999999996</v>
      </c>
      <c r="AB40" s="248">
        <v>0.02948</v>
      </c>
      <c r="AC40" s="248">
        <v>0.022</v>
      </c>
      <c r="AD40" s="248">
        <v>0.026399999999999996</v>
      </c>
      <c r="AE40" s="248">
        <v>0.022</v>
      </c>
      <c r="AF40" s="248">
        <v>0.026399999999999996</v>
      </c>
      <c r="AG40" s="248">
        <v>0.02948</v>
      </c>
      <c r="AH40" s="248">
        <v>0.022</v>
      </c>
      <c r="AI40" s="248">
        <v>0.026399999999999996</v>
      </c>
      <c r="AJ40" s="231"/>
      <c r="AK40" s="231"/>
      <c r="AL40" s="231"/>
      <c r="AM40" s="231"/>
    </row>
    <row r="41" spans="2:39" ht="12.75">
      <c r="B41" t="s">
        <v>21</v>
      </c>
      <c r="D41" t="s">
        <v>13</v>
      </c>
      <c r="E41" s="17"/>
      <c r="F41" s="149">
        <f aca="true" t="shared" si="12" ref="F41:AI41">F40*0.6</f>
        <v>0.0096</v>
      </c>
      <c r="G41" s="149">
        <f t="shared" si="12"/>
        <v>0.01302</v>
      </c>
      <c r="H41" s="149">
        <f t="shared" si="12"/>
        <v>0.01575</v>
      </c>
      <c r="I41" s="149">
        <f t="shared" si="12"/>
        <v>0.011399999999999999</v>
      </c>
      <c r="J41" s="149">
        <f t="shared" si="12"/>
        <v>0.014256</v>
      </c>
      <c r="K41" s="149">
        <f t="shared" si="12"/>
        <v>0.0123</v>
      </c>
      <c r="L41" s="149">
        <f t="shared" si="12"/>
        <v>0.015191999999999999</v>
      </c>
      <c r="M41" s="149">
        <f t="shared" si="12"/>
        <v>0.0173664</v>
      </c>
      <c r="N41" s="149">
        <f t="shared" si="12"/>
        <v>0.013199999999999998</v>
      </c>
      <c r="O41" s="149">
        <f t="shared" si="12"/>
        <v>0.015839999999999996</v>
      </c>
      <c r="P41" s="149">
        <f t="shared" si="12"/>
        <v>0.013199999999999998</v>
      </c>
      <c r="Q41" s="149">
        <f t="shared" si="12"/>
        <v>0.015839999999999996</v>
      </c>
      <c r="R41" s="149">
        <f t="shared" si="12"/>
        <v>0.017688</v>
      </c>
      <c r="S41" s="149">
        <f t="shared" si="12"/>
        <v>0.013199999999999998</v>
      </c>
      <c r="T41" s="149">
        <f t="shared" si="12"/>
        <v>0.015839999999999996</v>
      </c>
      <c r="U41" s="149">
        <f t="shared" si="12"/>
        <v>0.013199999999999998</v>
      </c>
      <c r="V41" s="149">
        <f t="shared" si="12"/>
        <v>0.015839999999999996</v>
      </c>
      <c r="W41" s="149">
        <f t="shared" si="12"/>
        <v>0.017688</v>
      </c>
      <c r="X41" s="149">
        <f t="shared" si="12"/>
        <v>0.013199999999999998</v>
      </c>
      <c r="Y41" s="149">
        <f t="shared" si="12"/>
        <v>0.015839999999999996</v>
      </c>
      <c r="Z41" s="149">
        <f t="shared" si="12"/>
        <v>0.013199999999999998</v>
      </c>
      <c r="AA41" s="149">
        <f t="shared" si="12"/>
        <v>0.015839999999999996</v>
      </c>
      <c r="AB41" s="149">
        <f t="shared" si="12"/>
        <v>0.017688</v>
      </c>
      <c r="AC41" s="149">
        <f t="shared" si="12"/>
        <v>0.013199999999999998</v>
      </c>
      <c r="AD41" s="149">
        <f t="shared" si="12"/>
        <v>0.015839999999999996</v>
      </c>
      <c r="AE41" s="149">
        <f t="shared" si="12"/>
        <v>0.013199999999999998</v>
      </c>
      <c r="AF41" s="149">
        <f t="shared" si="12"/>
        <v>0.015839999999999996</v>
      </c>
      <c r="AG41" s="149">
        <f t="shared" si="12"/>
        <v>0.017688</v>
      </c>
      <c r="AH41" s="149">
        <f t="shared" si="12"/>
        <v>0.013199999999999998</v>
      </c>
      <c r="AI41" s="149">
        <f t="shared" si="12"/>
        <v>0.015839999999999996</v>
      </c>
      <c r="AJ41" s="81"/>
      <c r="AK41" s="81"/>
      <c r="AL41" s="81"/>
      <c r="AM41" s="81"/>
    </row>
    <row r="42" spans="2:35" ht="12.75">
      <c r="B42" t="s">
        <v>16</v>
      </c>
      <c r="C42" s="14" t="s">
        <v>69</v>
      </c>
      <c r="D42" t="s">
        <v>2</v>
      </c>
      <c r="F42" s="1" t="e">
        <f aca="true" t="shared" si="13" ref="F42:AI42">$F$34*(1-F40)*F39</f>
        <v>#REF!</v>
      </c>
      <c r="G42" s="1" t="e">
        <f t="shared" si="13"/>
        <v>#REF!</v>
      </c>
      <c r="H42" s="1" t="e">
        <f t="shared" si="13"/>
        <v>#REF!</v>
      </c>
      <c r="I42" s="1" t="e">
        <f t="shared" si="13"/>
        <v>#REF!</v>
      </c>
      <c r="J42" s="1" t="e">
        <f t="shared" si="13"/>
        <v>#REF!</v>
      </c>
      <c r="K42" s="1" t="e">
        <f t="shared" si="13"/>
        <v>#REF!</v>
      </c>
      <c r="L42" s="1" t="e">
        <f t="shared" si="13"/>
        <v>#REF!</v>
      </c>
      <c r="M42" s="1" t="e">
        <f t="shared" si="13"/>
        <v>#REF!</v>
      </c>
      <c r="N42" s="1" t="e">
        <f t="shared" si="13"/>
        <v>#REF!</v>
      </c>
      <c r="O42" s="1" t="e">
        <f t="shared" si="13"/>
        <v>#REF!</v>
      </c>
      <c r="P42" s="1" t="e">
        <f t="shared" si="13"/>
        <v>#REF!</v>
      </c>
      <c r="Q42" s="1" t="e">
        <f t="shared" si="13"/>
        <v>#REF!</v>
      </c>
      <c r="R42" s="1" t="e">
        <f t="shared" si="13"/>
        <v>#REF!</v>
      </c>
      <c r="S42" s="1" t="e">
        <f t="shared" si="13"/>
        <v>#REF!</v>
      </c>
      <c r="T42" s="1" t="e">
        <f t="shared" si="13"/>
        <v>#REF!</v>
      </c>
      <c r="U42" s="1" t="e">
        <f t="shared" si="13"/>
        <v>#REF!</v>
      </c>
      <c r="V42" s="1" t="e">
        <f t="shared" si="13"/>
        <v>#REF!</v>
      </c>
      <c r="W42" s="1" t="e">
        <f t="shared" si="13"/>
        <v>#REF!</v>
      </c>
      <c r="X42" s="1" t="e">
        <f t="shared" si="13"/>
        <v>#REF!</v>
      </c>
      <c r="Y42" s="1" t="e">
        <f t="shared" si="13"/>
        <v>#REF!</v>
      </c>
      <c r="Z42" s="1" t="e">
        <f t="shared" si="13"/>
        <v>#REF!</v>
      </c>
      <c r="AA42" s="1" t="e">
        <f t="shared" si="13"/>
        <v>#REF!</v>
      </c>
      <c r="AB42" s="1" t="e">
        <f t="shared" si="13"/>
        <v>#REF!</v>
      </c>
      <c r="AC42" s="1" t="e">
        <f t="shared" si="13"/>
        <v>#REF!</v>
      </c>
      <c r="AD42" s="1" t="e">
        <f t="shared" si="13"/>
        <v>#REF!</v>
      </c>
      <c r="AE42" s="1" t="e">
        <f t="shared" si="13"/>
        <v>#REF!</v>
      </c>
      <c r="AF42" s="1" t="e">
        <f t="shared" si="13"/>
        <v>#REF!</v>
      </c>
      <c r="AG42" s="1" t="e">
        <f t="shared" si="13"/>
        <v>#REF!</v>
      </c>
      <c r="AH42" s="1" t="e">
        <f t="shared" si="13"/>
        <v>#REF!</v>
      </c>
      <c r="AI42" s="1" t="e">
        <f t="shared" si="13"/>
        <v>#REF!</v>
      </c>
    </row>
    <row r="43" spans="2:35" ht="12.75">
      <c r="B43" t="s">
        <v>20</v>
      </c>
      <c r="D43" t="s">
        <v>2</v>
      </c>
      <c r="E43" s="193" t="e">
        <f>#REF!</f>
        <v>#REF!</v>
      </c>
      <c r="F43" s="1" t="e">
        <f aca="true" t="shared" si="14" ref="F43:AI43">F42*(1-$E$43)</f>
        <v>#REF!</v>
      </c>
      <c r="G43" s="1" t="e">
        <f t="shared" si="14"/>
        <v>#REF!</v>
      </c>
      <c r="H43" s="1" t="e">
        <f t="shared" si="14"/>
        <v>#REF!</v>
      </c>
      <c r="I43" s="1" t="e">
        <f t="shared" si="14"/>
        <v>#REF!</v>
      </c>
      <c r="J43" s="1" t="e">
        <f t="shared" si="14"/>
        <v>#REF!</v>
      </c>
      <c r="K43" s="1" t="e">
        <f t="shared" si="14"/>
        <v>#REF!</v>
      </c>
      <c r="L43" s="1" t="e">
        <f t="shared" si="14"/>
        <v>#REF!</v>
      </c>
      <c r="M43" s="1" t="e">
        <f t="shared" si="14"/>
        <v>#REF!</v>
      </c>
      <c r="N43" s="1" t="e">
        <f t="shared" si="14"/>
        <v>#REF!</v>
      </c>
      <c r="O43" s="1" t="e">
        <f t="shared" si="14"/>
        <v>#REF!</v>
      </c>
      <c r="P43" s="1" t="e">
        <f t="shared" si="14"/>
        <v>#REF!</v>
      </c>
      <c r="Q43" s="1" t="e">
        <f t="shared" si="14"/>
        <v>#REF!</v>
      </c>
      <c r="R43" s="1" t="e">
        <f t="shared" si="14"/>
        <v>#REF!</v>
      </c>
      <c r="S43" s="1" t="e">
        <f t="shared" si="14"/>
        <v>#REF!</v>
      </c>
      <c r="T43" s="1" t="e">
        <f t="shared" si="14"/>
        <v>#REF!</v>
      </c>
      <c r="U43" s="1" t="e">
        <f t="shared" si="14"/>
        <v>#REF!</v>
      </c>
      <c r="V43" s="1" t="e">
        <f t="shared" si="14"/>
        <v>#REF!</v>
      </c>
      <c r="W43" s="1" t="e">
        <f t="shared" si="14"/>
        <v>#REF!</v>
      </c>
      <c r="X43" s="1" t="e">
        <f t="shared" si="14"/>
        <v>#REF!</v>
      </c>
      <c r="Y43" s="1" t="e">
        <f t="shared" si="14"/>
        <v>#REF!</v>
      </c>
      <c r="Z43" s="1" t="e">
        <f t="shared" si="14"/>
        <v>#REF!</v>
      </c>
      <c r="AA43" s="1" t="e">
        <f t="shared" si="14"/>
        <v>#REF!</v>
      </c>
      <c r="AB43" s="1" t="e">
        <f t="shared" si="14"/>
        <v>#REF!</v>
      </c>
      <c r="AC43" s="1" t="e">
        <f t="shared" si="14"/>
        <v>#REF!</v>
      </c>
      <c r="AD43" s="1" t="e">
        <f t="shared" si="14"/>
        <v>#REF!</v>
      </c>
      <c r="AE43" s="1" t="e">
        <f t="shared" si="14"/>
        <v>#REF!</v>
      </c>
      <c r="AF43" s="1" t="e">
        <f t="shared" si="14"/>
        <v>#REF!</v>
      </c>
      <c r="AG43" s="1" t="e">
        <f t="shared" si="14"/>
        <v>#REF!</v>
      </c>
      <c r="AH43" s="1" t="e">
        <f t="shared" si="14"/>
        <v>#REF!</v>
      </c>
      <c r="AI43" s="1" t="e">
        <f t="shared" si="14"/>
        <v>#REF!</v>
      </c>
    </row>
    <row r="44" spans="2:35" ht="12.75">
      <c r="B44" t="s">
        <v>32</v>
      </c>
      <c r="D44" t="s">
        <v>218</v>
      </c>
      <c r="E44" s="6"/>
      <c r="F44" s="1" t="e">
        <f aca="true" t="shared" si="15" ref="F44:AI44">F42*$F$35/1000000/(1-F41)</f>
        <v>#REF!</v>
      </c>
      <c r="G44" s="1" t="e">
        <f t="shared" si="15"/>
        <v>#REF!</v>
      </c>
      <c r="H44" s="1" t="e">
        <f t="shared" si="15"/>
        <v>#REF!</v>
      </c>
      <c r="I44" s="1" t="e">
        <f t="shared" si="15"/>
        <v>#REF!</v>
      </c>
      <c r="J44" s="1" t="e">
        <f t="shared" si="15"/>
        <v>#REF!</v>
      </c>
      <c r="K44" s="1" t="e">
        <f t="shared" si="15"/>
        <v>#REF!</v>
      </c>
      <c r="L44" s="1" t="e">
        <f t="shared" si="15"/>
        <v>#REF!</v>
      </c>
      <c r="M44" s="1" t="e">
        <f t="shared" si="15"/>
        <v>#REF!</v>
      </c>
      <c r="N44" s="1" t="e">
        <f t="shared" si="15"/>
        <v>#REF!</v>
      </c>
      <c r="O44" s="1" t="e">
        <f t="shared" si="15"/>
        <v>#REF!</v>
      </c>
      <c r="P44" s="1" t="e">
        <f t="shared" si="15"/>
        <v>#REF!</v>
      </c>
      <c r="Q44" s="1" t="e">
        <f t="shared" si="15"/>
        <v>#REF!</v>
      </c>
      <c r="R44" s="1" t="e">
        <f t="shared" si="15"/>
        <v>#REF!</v>
      </c>
      <c r="S44" s="1" t="e">
        <f t="shared" si="15"/>
        <v>#REF!</v>
      </c>
      <c r="T44" s="1" t="e">
        <f t="shared" si="15"/>
        <v>#REF!</v>
      </c>
      <c r="U44" s="1" t="e">
        <f t="shared" si="15"/>
        <v>#REF!</v>
      </c>
      <c r="V44" s="1" t="e">
        <f t="shared" si="15"/>
        <v>#REF!</v>
      </c>
      <c r="W44" s="1" t="e">
        <f t="shared" si="15"/>
        <v>#REF!</v>
      </c>
      <c r="X44" s="1" t="e">
        <f t="shared" si="15"/>
        <v>#REF!</v>
      </c>
      <c r="Y44" s="1" t="e">
        <f t="shared" si="15"/>
        <v>#REF!</v>
      </c>
      <c r="Z44" s="1" t="e">
        <f t="shared" si="15"/>
        <v>#REF!</v>
      </c>
      <c r="AA44" s="1" t="e">
        <f t="shared" si="15"/>
        <v>#REF!</v>
      </c>
      <c r="AB44" s="1" t="e">
        <f t="shared" si="15"/>
        <v>#REF!</v>
      </c>
      <c r="AC44" s="1" t="e">
        <f t="shared" si="15"/>
        <v>#REF!</v>
      </c>
      <c r="AD44" s="1" t="e">
        <f t="shared" si="15"/>
        <v>#REF!</v>
      </c>
      <c r="AE44" s="1" t="e">
        <f t="shared" si="15"/>
        <v>#REF!</v>
      </c>
      <c r="AF44" s="1" t="e">
        <f t="shared" si="15"/>
        <v>#REF!</v>
      </c>
      <c r="AG44" s="1" t="e">
        <f t="shared" si="15"/>
        <v>#REF!</v>
      </c>
      <c r="AH44" s="1" t="e">
        <f t="shared" si="15"/>
        <v>#REF!</v>
      </c>
      <c r="AI44" s="1" t="e">
        <f t="shared" si="15"/>
        <v>#REF!</v>
      </c>
    </row>
    <row r="45" spans="2:35" ht="12.75">
      <c r="B45" t="s">
        <v>23</v>
      </c>
      <c r="D45" t="s">
        <v>219</v>
      </c>
      <c r="E45" s="90" t="e">
        <f>AVERAGE(F45:AI45)</f>
        <v>#REF!</v>
      </c>
      <c r="F45" s="1" t="e">
        <f aca="true" t="shared" si="16" ref="F45:AI45">F44/F43*1000000</f>
        <v>#REF!</v>
      </c>
      <c r="G45" s="1" t="e">
        <f t="shared" si="16"/>
        <v>#REF!</v>
      </c>
      <c r="H45" s="1" t="e">
        <f t="shared" si="16"/>
        <v>#REF!</v>
      </c>
      <c r="I45" s="1" t="e">
        <f t="shared" si="16"/>
        <v>#REF!</v>
      </c>
      <c r="J45" s="1" t="e">
        <f t="shared" si="16"/>
        <v>#REF!</v>
      </c>
      <c r="K45" s="1" t="e">
        <f t="shared" si="16"/>
        <v>#REF!</v>
      </c>
      <c r="L45" s="1" t="e">
        <f t="shared" si="16"/>
        <v>#REF!</v>
      </c>
      <c r="M45" s="1" t="e">
        <f t="shared" si="16"/>
        <v>#REF!</v>
      </c>
      <c r="N45" s="1" t="e">
        <f t="shared" si="16"/>
        <v>#REF!</v>
      </c>
      <c r="O45" s="1" t="e">
        <f t="shared" si="16"/>
        <v>#REF!</v>
      </c>
      <c r="P45" s="1" t="e">
        <f t="shared" si="16"/>
        <v>#REF!</v>
      </c>
      <c r="Q45" s="1" t="e">
        <f t="shared" si="16"/>
        <v>#REF!</v>
      </c>
      <c r="R45" s="1" t="e">
        <f t="shared" si="16"/>
        <v>#REF!</v>
      </c>
      <c r="S45" s="1" t="e">
        <f t="shared" si="16"/>
        <v>#REF!</v>
      </c>
      <c r="T45" s="1" t="e">
        <f t="shared" si="16"/>
        <v>#REF!</v>
      </c>
      <c r="U45" s="1" t="e">
        <f t="shared" si="16"/>
        <v>#REF!</v>
      </c>
      <c r="V45" s="1" t="e">
        <f t="shared" si="16"/>
        <v>#REF!</v>
      </c>
      <c r="W45" s="1" t="e">
        <f t="shared" si="16"/>
        <v>#REF!</v>
      </c>
      <c r="X45" s="1" t="e">
        <f t="shared" si="16"/>
        <v>#REF!</v>
      </c>
      <c r="Y45" s="1" t="e">
        <f t="shared" si="16"/>
        <v>#REF!</v>
      </c>
      <c r="Z45" s="1" t="e">
        <f t="shared" si="16"/>
        <v>#REF!</v>
      </c>
      <c r="AA45" s="1" t="e">
        <f t="shared" si="16"/>
        <v>#REF!</v>
      </c>
      <c r="AB45" s="1" t="e">
        <f t="shared" si="16"/>
        <v>#REF!</v>
      </c>
      <c r="AC45" s="1" t="e">
        <f t="shared" si="16"/>
        <v>#REF!</v>
      </c>
      <c r="AD45" s="1" t="e">
        <f t="shared" si="16"/>
        <v>#REF!</v>
      </c>
      <c r="AE45" s="1" t="e">
        <f t="shared" si="16"/>
        <v>#REF!</v>
      </c>
      <c r="AF45" s="1" t="e">
        <f t="shared" si="16"/>
        <v>#REF!</v>
      </c>
      <c r="AG45" s="1" t="e">
        <f t="shared" si="16"/>
        <v>#REF!</v>
      </c>
      <c r="AH45" s="1" t="e">
        <f t="shared" si="16"/>
        <v>#REF!</v>
      </c>
      <c r="AI45" s="1" t="e">
        <f t="shared" si="16"/>
        <v>#REF!</v>
      </c>
    </row>
    <row r="46" spans="1:25" ht="12.75">
      <c r="A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9" t="s">
        <v>34</v>
      </c>
      <c r="B47" s="20"/>
      <c r="C47" s="2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2"/>
      <c r="B48" t="s">
        <v>27</v>
      </c>
      <c r="D48" t="s">
        <v>220</v>
      </c>
      <c r="F48" s="197" t="e">
        <f>#REF!</f>
        <v>#REF!</v>
      </c>
      <c r="G48" s="68"/>
      <c r="H48" s="1"/>
      <c r="I48" s="1"/>
      <c r="J48" s="1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2"/>
      <c r="B49" t="s">
        <v>61</v>
      </c>
      <c r="D49" s="162" t="s">
        <v>255</v>
      </c>
      <c r="F49" s="198" t="e">
        <f>#REF!</f>
        <v>#REF!</v>
      </c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2"/>
      <c r="B50" t="s">
        <v>60</v>
      </c>
      <c r="D50" s="162" t="s">
        <v>255</v>
      </c>
      <c r="F50" s="198" t="e">
        <f>#REF!</f>
        <v>#REF!</v>
      </c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2"/>
      <c r="B51" t="s">
        <v>18</v>
      </c>
      <c r="D51" t="s">
        <v>221</v>
      </c>
      <c r="F51" s="199" t="e">
        <f>F44*(#REF!/2)</f>
        <v>#REF!</v>
      </c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2"/>
      <c r="B52" t="s">
        <v>18</v>
      </c>
      <c r="D52" t="s">
        <v>222</v>
      </c>
      <c r="F52" s="199" t="e">
        <f>F44*(#REF!/2)</f>
        <v>#REF!</v>
      </c>
      <c r="G52" s="6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2"/>
      <c r="F53" s="68"/>
      <c r="G53" s="6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9" t="s">
        <v>50</v>
      </c>
      <c r="B54" s="20"/>
      <c r="C54" s="21"/>
      <c r="F54" s="68"/>
      <c r="G54" s="6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2"/>
      <c r="B55" t="s">
        <v>58</v>
      </c>
      <c r="D55" s="162" t="s">
        <v>255</v>
      </c>
      <c r="F55" s="198" t="e">
        <f>#REF!</f>
        <v>#REF!</v>
      </c>
      <c r="G55" s="6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t="s">
        <v>236</v>
      </c>
      <c r="D56" t="s">
        <v>237</v>
      </c>
      <c r="F56" s="238" t="e">
        <f>#REF!</f>
        <v>#REF!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t="s">
        <v>235</v>
      </c>
      <c r="D57" t="s">
        <v>237</v>
      </c>
      <c r="F57" s="218" t="e">
        <f>#REF!</f>
        <v>#REF!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5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3.5" thickTop="1"/>
    <row r="60" spans="1:3" ht="12.75">
      <c r="A60" s="19" t="s">
        <v>37</v>
      </c>
      <c r="B60" s="20"/>
      <c r="C60" s="21" t="s">
        <v>10</v>
      </c>
    </row>
    <row r="62" spans="2:35" ht="12.75">
      <c r="B62" t="s">
        <v>26</v>
      </c>
      <c r="D62" t="s">
        <v>7</v>
      </c>
      <c r="F62" s="1" t="e">
        <f aca="true" t="shared" si="17" ref="F62:AI62">F31*F42/1000</f>
        <v>#REF!</v>
      </c>
      <c r="G62" s="1" t="e">
        <f t="shared" si="17"/>
        <v>#REF!</v>
      </c>
      <c r="H62" s="1" t="e">
        <f t="shared" si="17"/>
        <v>#REF!</v>
      </c>
      <c r="I62" s="1" t="e">
        <f t="shared" si="17"/>
        <v>#REF!</v>
      </c>
      <c r="J62" s="1" t="e">
        <f t="shared" si="17"/>
        <v>#REF!</v>
      </c>
      <c r="K62" s="1" t="e">
        <f t="shared" si="17"/>
        <v>#REF!</v>
      </c>
      <c r="L62" s="1" t="e">
        <f t="shared" si="17"/>
        <v>#REF!</v>
      </c>
      <c r="M62" s="1" t="e">
        <f t="shared" si="17"/>
        <v>#REF!</v>
      </c>
      <c r="N62" s="1" t="e">
        <f t="shared" si="17"/>
        <v>#REF!</v>
      </c>
      <c r="O62" s="1" t="e">
        <f t="shared" si="17"/>
        <v>#REF!</v>
      </c>
      <c r="P62" s="1" t="e">
        <f t="shared" si="17"/>
        <v>#REF!</v>
      </c>
      <c r="Q62" s="1" t="e">
        <f t="shared" si="17"/>
        <v>#REF!</v>
      </c>
      <c r="R62" s="1" t="e">
        <f t="shared" si="17"/>
        <v>#REF!</v>
      </c>
      <c r="S62" s="1" t="e">
        <f t="shared" si="17"/>
        <v>#REF!</v>
      </c>
      <c r="T62" s="1" t="e">
        <f t="shared" si="17"/>
        <v>#REF!</v>
      </c>
      <c r="U62" s="1" t="e">
        <f t="shared" si="17"/>
        <v>#REF!</v>
      </c>
      <c r="V62" s="1" t="e">
        <f t="shared" si="17"/>
        <v>#REF!</v>
      </c>
      <c r="W62" s="1" t="e">
        <f t="shared" si="17"/>
        <v>#REF!</v>
      </c>
      <c r="X62" s="1" t="e">
        <f t="shared" si="17"/>
        <v>#REF!</v>
      </c>
      <c r="Y62" s="1" t="e">
        <f t="shared" si="17"/>
        <v>#REF!</v>
      </c>
      <c r="Z62" s="1" t="e">
        <f t="shared" si="17"/>
        <v>#REF!</v>
      </c>
      <c r="AA62" s="1" t="e">
        <f t="shared" si="17"/>
        <v>#REF!</v>
      </c>
      <c r="AB62" s="1" t="e">
        <f t="shared" si="17"/>
        <v>#REF!</v>
      </c>
      <c r="AC62" s="1" t="e">
        <f t="shared" si="17"/>
        <v>#REF!</v>
      </c>
      <c r="AD62" s="1" t="e">
        <f t="shared" si="17"/>
        <v>#REF!</v>
      </c>
      <c r="AE62" s="1" t="e">
        <f t="shared" si="17"/>
        <v>#REF!</v>
      </c>
      <c r="AF62" s="1" t="e">
        <f t="shared" si="17"/>
        <v>#REF!</v>
      </c>
      <c r="AG62" s="1" t="e">
        <f t="shared" si="17"/>
        <v>#REF!</v>
      </c>
      <c r="AH62" s="1" t="e">
        <f t="shared" si="17"/>
        <v>#REF!</v>
      </c>
      <c r="AI62" s="1" t="e">
        <f t="shared" si="17"/>
        <v>#REF!</v>
      </c>
    </row>
    <row r="63" spans="2:35" ht="12.75">
      <c r="B63" t="s">
        <v>17</v>
      </c>
      <c r="D63" t="s">
        <v>7</v>
      </c>
      <c r="E63" s="15"/>
      <c r="F63" s="1" t="e">
        <f aca="true" t="shared" si="18" ref="F63:AI63">F31*F43/1000</f>
        <v>#REF!</v>
      </c>
      <c r="G63" s="1" t="e">
        <f t="shared" si="18"/>
        <v>#REF!</v>
      </c>
      <c r="H63" s="1" t="e">
        <f t="shared" si="18"/>
        <v>#REF!</v>
      </c>
      <c r="I63" s="1" t="e">
        <f t="shared" si="18"/>
        <v>#REF!</v>
      </c>
      <c r="J63" s="1" t="e">
        <f t="shared" si="18"/>
        <v>#REF!</v>
      </c>
      <c r="K63" s="1" t="e">
        <f t="shared" si="18"/>
        <v>#REF!</v>
      </c>
      <c r="L63" s="1" t="e">
        <f t="shared" si="18"/>
        <v>#REF!</v>
      </c>
      <c r="M63" s="1" t="e">
        <f t="shared" si="18"/>
        <v>#REF!</v>
      </c>
      <c r="N63" s="1" t="e">
        <f t="shared" si="18"/>
        <v>#REF!</v>
      </c>
      <c r="O63" s="1" t="e">
        <f t="shared" si="18"/>
        <v>#REF!</v>
      </c>
      <c r="P63" s="1" t="e">
        <f t="shared" si="18"/>
        <v>#REF!</v>
      </c>
      <c r="Q63" s="1" t="e">
        <f t="shared" si="18"/>
        <v>#REF!</v>
      </c>
      <c r="R63" s="1" t="e">
        <f t="shared" si="18"/>
        <v>#REF!</v>
      </c>
      <c r="S63" s="1" t="e">
        <f t="shared" si="18"/>
        <v>#REF!</v>
      </c>
      <c r="T63" s="1" t="e">
        <f t="shared" si="18"/>
        <v>#REF!</v>
      </c>
      <c r="U63" s="1" t="e">
        <f t="shared" si="18"/>
        <v>#REF!</v>
      </c>
      <c r="V63" s="1" t="e">
        <f t="shared" si="18"/>
        <v>#REF!</v>
      </c>
      <c r="W63" s="1" t="e">
        <f t="shared" si="18"/>
        <v>#REF!</v>
      </c>
      <c r="X63" s="1" t="e">
        <f t="shared" si="18"/>
        <v>#REF!</v>
      </c>
      <c r="Y63" s="1" t="e">
        <f t="shared" si="18"/>
        <v>#REF!</v>
      </c>
      <c r="Z63" s="1" t="e">
        <f t="shared" si="18"/>
        <v>#REF!</v>
      </c>
      <c r="AA63" s="1" t="e">
        <f t="shared" si="18"/>
        <v>#REF!</v>
      </c>
      <c r="AB63" s="1" t="e">
        <f t="shared" si="18"/>
        <v>#REF!</v>
      </c>
      <c r="AC63" s="1" t="e">
        <f t="shared" si="18"/>
        <v>#REF!</v>
      </c>
      <c r="AD63" s="1" t="e">
        <f t="shared" si="18"/>
        <v>#REF!</v>
      </c>
      <c r="AE63" s="1" t="e">
        <f t="shared" si="18"/>
        <v>#REF!</v>
      </c>
      <c r="AF63" s="1" t="e">
        <f t="shared" si="18"/>
        <v>#REF!</v>
      </c>
      <c r="AG63" s="1" t="e">
        <f t="shared" si="18"/>
        <v>#REF!</v>
      </c>
      <c r="AH63" s="1" t="e">
        <f t="shared" si="18"/>
        <v>#REF!</v>
      </c>
      <c r="AI63" s="1" t="e">
        <f t="shared" si="18"/>
        <v>#REF!</v>
      </c>
    </row>
    <row r="64" spans="2:35" ht="12.75">
      <c r="B64" t="s">
        <v>78</v>
      </c>
      <c r="D64" t="s">
        <v>7</v>
      </c>
      <c r="E64" s="100" t="e">
        <f>AVERAGE(F64:AI64)</f>
        <v>#REF!</v>
      </c>
      <c r="F64" s="1" t="e">
        <f aca="true" t="shared" si="19" ref="F64:AI64">SUM(F63:F63)</f>
        <v>#REF!</v>
      </c>
      <c r="G64" s="1" t="e">
        <f t="shared" si="19"/>
        <v>#REF!</v>
      </c>
      <c r="H64" s="1" t="e">
        <f t="shared" si="19"/>
        <v>#REF!</v>
      </c>
      <c r="I64" s="1" t="e">
        <f t="shared" si="19"/>
        <v>#REF!</v>
      </c>
      <c r="J64" s="1" t="e">
        <f t="shared" si="19"/>
        <v>#REF!</v>
      </c>
      <c r="K64" s="1" t="e">
        <f t="shared" si="19"/>
        <v>#REF!</v>
      </c>
      <c r="L64" s="1" t="e">
        <f t="shared" si="19"/>
        <v>#REF!</v>
      </c>
      <c r="M64" s="1" t="e">
        <f t="shared" si="19"/>
        <v>#REF!</v>
      </c>
      <c r="N64" s="1" t="e">
        <f t="shared" si="19"/>
        <v>#REF!</v>
      </c>
      <c r="O64" s="1" t="e">
        <f t="shared" si="19"/>
        <v>#REF!</v>
      </c>
      <c r="P64" s="1" t="e">
        <f t="shared" si="19"/>
        <v>#REF!</v>
      </c>
      <c r="Q64" s="1" t="e">
        <f t="shared" si="19"/>
        <v>#REF!</v>
      </c>
      <c r="R64" s="1" t="e">
        <f t="shared" si="19"/>
        <v>#REF!</v>
      </c>
      <c r="S64" s="1" t="e">
        <f t="shared" si="19"/>
        <v>#REF!</v>
      </c>
      <c r="T64" s="1" t="e">
        <f t="shared" si="19"/>
        <v>#REF!</v>
      </c>
      <c r="U64" s="1" t="e">
        <f t="shared" si="19"/>
        <v>#REF!</v>
      </c>
      <c r="V64" s="1" t="e">
        <f t="shared" si="19"/>
        <v>#REF!</v>
      </c>
      <c r="W64" s="1" t="e">
        <f t="shared" si="19"/>
        <v>#REF!</v>
      </c>
      <c r="X64" s="1" t="e">
        <f t="shared" si="19"/>
        <v>#REF!</v>
      </c>
      <c r="Y64" s="1" t="e">
        <f t="shared" si="19"/>
        <v>#REF!</v>
      </c>
      <c r="Z64" s="1" t="e">
        <f t="shared" si="19"/>
        <v>#REF!</v>
      </c>
      <c r="AA64" s="1" t="e">
        <f t="shared" si="19"/>
        <v>#REF!</v>
      </c>
      <c r="AB64" s="1" t="e">
        <f t="shared" si="19"/>
        <v>#REF!</v>
      </c>
      <c r="AC64" s="1" t="e">
        <f t="shared" si="19"/>
        <v>#REF!</v>
      </c>
      <c r="AD64" s="1" t="e">
        <f t="shared" si="19"/>
        <v>#REF!</v>
      </c>
      <c r="AE64" s="1" t="e">
        <f t="shared" si="19"/>
        <v>#REF!</v>
      </c>
      <c r="AF64" s="1" t="e">
        <f t="shared" si="19"/>
        <v>#REF!</v>
      </c>
      <c r="AG64" s="1" t="e">
        <f t="shared" si="19"/>
        <v>#REF!</v>
      </c>
      <c r="AH64" s="1" t="e">
        <f t="shared" si="19"/>
        <v>#REF!</v>
      </c>
      <c r="AI64" s="1" t="e">
        <f t="shared" si="19"/>
        <v>#REF!</v>
      </c>
    </row>
    <row r="65" spans="2:35" ht="12.75">
      <c r="B65" t="s">
        <v>18</v>
      </c>
      <c r="D65" t="s">
        <v>215</v>
      </c>
      <c r="F65" s="1" t="e">
        <f aca="true" t="shared" si="20" ref="F65:AI65">($F$51*F18+$F$52*F19)*F39</f>
        <v>#REF!</v>
      </c>
      <c r="G65" s="1" t="e">
        <f t="shared" si="20"/>
        <v>#REF!</v>
      </c>
      <c r="H65" s="1" t="e">
        <f t="shared" si="20"/>
        <v>#REF!</v>
      </c>
      <c r="I65" s="1" t="e">
        <f t="shared" si="20"/>
        <v>#REF!</v>
      </c>
      <c r="J65" s="1" t="e">
        <f t="shared" si="20"/>
        <v>#REF!</v>
      </c>
      <c r="K65" s="1" t="e">
        <f t="shared" si="20"/>
        <v>#REF!</v>
      </c>
      <c r="L65" s="1" t="e">
        <f t="shared" si="20"/>
        <v>#REF!</v>
      </c>
      <c r="M65" s="1" t="e">
        <f t="shared" si="20"/>
        <v>#REF!</v>
      </c>
      <c r="N65" s="1" t="e">
        <f t="shared" si="20"/>
        <v>#REF!</v>
      </c>
      <c r="O65" s="1" t="e">
        <f t="shared" si="20"/>
        <v>#REF!</v>
      </c>
      <c r="P65" s="1" t="e">
        <f t="shared" si="20"/>
        <v>#REF!</v>
      </c>
      <c r="Q65" s="1" t="e">
        <f t="shared" si="20"/>
        <v>#REF!</v>
      </c>
      <c r="R65" s="1" t="e">
        <f t="shared" si="20"/>
        <v>#REF!</v>
      </c>
      <c r="S65" s="1" t="e">
        <f t="shared" si="20"/>
        <v>#REF!</v>
      </c>
      <c r="T65" s="1" t="e">
        <f t="shared" si="20"/>
        <v>#REF!</v>
      </c>
      <c r="U65" s="1" t="e">
        <f t="shared" si="20"/>
        <v>#REF!</v>
      </c>
      <c r="V65" s="1" t="e">
        <f t="shared" si="20"/>
        <v>#REF!</v>
      </c>
      <c r="W65" s="1" t="e">
        <f t="shared" si="20"/>
        <v>#REF!</v>
      </c>
      <c r="X65" s="1" t="e">
        <f t="shared" si="20"/>
        <v>#REF!</v>
      </c>
      <c r="Y65" s="1" t="e">
        <f t="shared" si="20"/>
        <v>#REF!</v>
      </c>
      <c r="Z65" s="1" t="e">
        <f t="shared" si="20"/>
        <v>#REF!</v>
      </c>
      <c r="AA65" s="1" t="e">
        <f t="shared" si="20"/>
        <v>#REF!</v>
      </c>
      <c r="AB65" s="1" t="e">
        <f t="shared" si="20"/>
        <v>#REF!</v>
      </c>
      <c r="AC65" s="1" t="e">
        <f t="shared" si="20"/>
        <v>#REF!</v>
      </c>
      <c r="AD65" s="1" t="e">
        <f t="shared" si="20"/>
        <v>#REF!</v>
      </c>
      <c r="AE65" s="1" t="e">
        <f t="shared" si="20"/>
        <v>#REF!</v>
      </c>
      <c r="AF65" s="1" t="e">
        <f t="shared" si="20"/>
        <v>#REF!</v>
      </c>
      <c r="AG65" s="1" t="e">
        <f t="shared" si="20"/>
        <v>#REF!</v>
      </c>
      <c r="AH65" s="1" t="e">
        <f t="shared" si="20"/>
        <v>#REF!</v>
      </c>
      <c r="AI65" s="1" t="e">
        <f t="shared" si="20"/>
        <v>#REF!</v>
      </c>
    </row>
    <row r="66" spans="2:35" ht="12.75">
      <c r="B66" t="s">
        <v>76</v>
      </c>
      <c r="D66" t="s">
        <v>215</v>
      </c>
      <c r="F66" s="1" t="e">
        <f aca="true" t="shared" si="21" ref="F66:AI66">F44*F31</f>
        <v>#REF!</v>
      </c>
      <c r="G66" s="1" t="e">
        <f t="shared" si="21"/>
        <v>#REF!</v>
      </c>
      <c r="H66" s="1" t="e">
        <f t="shared" si="21"/>
        <v>#REF!</v>
      </c>
      <c r="I66" s="1" t="e">
        <f t="shared" si="21"/>
        <v>#REF!</v>
      </c>
      <c r="J66" s="1" t="e">
        <f t="shared" si="21"/>
        <v>#REF!</v>
      </c>
      <c r="K66" s="1" t="e">
        <f t="shared" si="21"/>
        <v>#REF!</v>
      </c>
      <c r="L66" s="1" t="e">
        <f t="shared" si="21"/>
        <v>#REF!</v>
      </c>
      <c r="M66" s="1" t="e">
        <f t="shared" si="21"/>
        <v>#REF!</v>
      </c>
      <c r="N66" s="1" t="e">
        <f t="shared" si="21"/>
        <v>#REF!</v>
      </c>
      <c r="O66" s="1" t="e">
        <f t="shared" si="21"/>
        <v>#REF!</v>
      </c>
      <c r="P66" s="1" t="e">
        <f t="shared" si="21"/>
        <v>#REF!</v>
      </c>
      <c r="Q66" s="1" t="e">
        <f t="shared" si="21"/>
        <v>#REF!</v>
      </c>
      <c r="R66" s="1" t="e">
        <f t="shared" si="21"/>
        <v>#REF!</v>
      </c>
      <c r="S66" s="1" t="e">
        <f t="shared" si="21"/>
        <v>#REF!</v>
      </c>
      <c r="T66" s="1" t="e">
        <f t="shared" si="21"/>
        <v>#REF!</v>
      </c>
      <c r="U66" s="1" t="e">
        <f t="shared" si="21"/>
        <v>#REF!</v>
      </c>
      <c r="V66" s="1" t="e">
        <f t="shared" si="21"/>
        <v>#REF!</v>
      </c>
      <c r="W66" s="1" t="e">
        <f t="shared" si="21"/>
        <v>#REF!</v>
      </c>
      <c r="X66" s="1" t="e">
        <f t="shared" si="21"/>
        <v>#REF!</v>
      </c>
      <c r="Y66" s="1" t="e">
        <f t="shared" si="21"/>
        <v>#REF!</v>
      </c>
      <c r="Z66" s="1" t="e">
        <f t="shared" si="21"/>
        <v>#REF!</v>
      </c>
      <c r="AA66" s="1" t="e">
        <f t="shared" si="21"/>
        <v>#REF!</v>
      </c>
      <c r="AB66" s="1" t="e">
        <f t="shared" si="21"/>
        <v>#REF!</v>
      </c>
      <c r="AC66" s="1" t="e">
        <f t="shared" si="21"/>
        <v>#REF!</v>
      </c>
      <c r="AD66" s="1" t="e">
        <f t="shared" si="21"/>
        <v>#REF!</v>
      </c>
      <c r="AE66" s="1" t="e">
        <f t="shared" si="21"/>
        <v>#REF!</v>
      </c>
      <c r="AF66" s="1" t="e">
        <f t="shared" si="21"/>
        <v>#REF!</v>
      </c>
      <c r="AG66" s="1" t="e">
        <f t="shared" si="21"/>
        <v>#REF!</v>
      </c>
      <c r="AH66" s="1" t="e">
        <f t="shared" si="21"/>
        <v>#REF!</v>
      </c>
      <c r="AI66" s="1" t="e">
        <f t="shared" si="21"/>
        <v>#REF!</v>
      </c>
    </row>
    <row r="67" spans="2:35" ht="12.75">
      <c r="B67" t="s">
        <v>76</v>
      </c>
      <c r="D67" t="s">
        <v>216</v>
      </c>
      <c r="F67" s="1" t="e">
        <f aca="true" t="shared" si="22" ref="F67:AI67">F66*1000000/$L$36/2000</f>
        <v>#REF!</v>
      </c>
      <c r="G67" s="1" t="e">
        <f t="shared" si="22"/>
        <v>#REF!</v>
      </c>
      <c r="H67" s="1" t="e">
        <f t="shared" si="22"/>
        <v>#REF!</v>
      </c>
      <c r="I67" s="1" t="e">
        <f t="shared" si="22"/>
        <v>#REF!</v>
      </c>
      <c r="J67" s="1" t="e">
        <f t="shared" si="22"/>
        <v>#REF!</v>
      </c>
      <c r="K67" s="1" t="e">
        <f t="shared" si="22"/>
        <v>#REF!</v>
      </c>
      <c r="L67" s="1" t="e">
        <f t="shared" si="22"/>
        <v>#REF!</v>
      </c>
      <c r="M67" s="1" t="e">
        <f t="shared" si="22"/>
        <v>#REF!</v>
      </c>
      <c r="N67" s="1" t="e">
        <f t="shared" si="22"/>
        <v>#REF!</v>
      </c>
      <c r="O67" s="1" t="e">
        <f t="shared" si="22"/>
        <v>#REF!</v>
      </c>
      <c r="P67" s="1" t="e">
        <f t="shared" si="22"/>
        <v>#REF!</v>
      </c>
      <c r="Q67" s="1" t="e">
        <f t="shared" si="22"/>
        <v>#REF!</v>
      </c>
      <c r="R67" s="1" t="e">
        <f t="shared" si="22"/>
        <v>#REF!</v>
      </c>
      <c r="S67" s="1" t="e">
        <f t="shared" si="22"/>
        <v>#REF!</v>
      </c>
      <c r="T67" s="1" t="e">
        <f t="shared" si="22"/>
        <v>#REF!</v>
      </c>
      <c r="U67" s="1" t="e">
        <f t="shared" si="22"/>
        <v>#REF!</v>
      </c>
      <c r="V67" s="1" t="e">
        <f t="shared" si="22"/>
        <v>#REF!</v>
      </c>
      <c r="W67" s="1" t="e">
        <f t="shared" si="22"/>
        <v>#REF!</v>
      </c>
      <c r="X67" s="1" t="e">
        <f t="shared" si="22"/>
        <v>#REF!</v>
      </c>
      <c r="Y67" s="1" t="e">
        <f t="shared" si="22"/>
        <v>#REF!</v>
      </c>
      <c r="Z67" s="1" t="e">
        <f t="shared" si="22"/>
        <v>#REF!</v>
      </c>
      <c r="AA67" s="1" t="e">
        <f t="shared" si="22"/>
        <v>#REF!</v>
      </c>
      <c r="AB67" s="1" t="e">
        <f t="shared" si="22"/>
        <v>#REF!</v>
      </c>
      <c r="AC67" s="1" t="e">
        <f t="shared" si="22"/>
        <v>#REF!</v>
      </c>
      <c r="AD67" s="1" t="e">
        <f t="shared" si="22"/>
        <v>#REF!</v>
      </c>
      <c r="AE67" s="1" t="e">
        <f t="shared" si="22"/>
        <v>#REF!</v>
      </c>
      <c r="AF67" s="1" t="e">
        <f t="shared" si="22"/>
        <v>#REF!</v>
      </c>
      <c r="AG67" s="1" t="e">
        <f t="shared" si="22"/>
        <v>#REF!</v>
      </c>
      <c r="AH67" s="1" t="e">
        <f t="shared" si="22"/>
        <v>#REF!</v>
      </c>
      <c r="AI67" s="1" t="e">
        <f t="shared" si="22"/>
        <v>#REF!</v>
      </c>
    </row>
    <row r="68" spans="2:35" ht="12.75">
      <c r="B68" s="18" t="s">
        <v>77</v>
      </c>
      <c r="C68" s="18"/>
      <c r="D68" s="18" t="s">
        <v>215</v>
      </c>
      <c r="E68" s="18"/>
      <c r="F68" s="54" t="e">
        <f aca="true" t="shared" si="23" ref="F68:AI68">SUM(F66:F66)</f>
        <v>#REF!</v>
      </c>
      <c r="G68" s="54" t="e">
        <f t="shared" si="23"/>
        <v>#REF!</v>
      </c>
      <c r="H68" s="54" t="e">
        <f t="shared" si="23"/>
        <v>#REF!</v>
      </c>
      <c r="I68" s="54" t="e">
        <f t="shared" si="23"/>
        <v>#REF!</v>
      </c>
      <c r="J68" s="54" t="e">
        <f t="shared" si="23"/>
        <v>#REF!</v>
      </c>
      <c r="K68" s="54" t="e">
        <f t="shared" si="23"/>
        <v>#REF!</v>
      </c>
      <c r="L68" s="54" t="e">
        <f t="shared" si="23"/>
        <v>#REF!</v>
      </c>
      <c r="M68" s="54" t="e">
        <f t="shared" si="23"/>
        <v>#REF!</v>
      </c>
      <c r="N68" s="54" t="e">
        <f t="shared" si="23"/>
        <v>#REF!</v>
      </c>
      <c r="O68" s="54" t="e">
        <f t="shared" si="23"/>
        <v>#REF!</v>
      </c>
      <c r="P68" s="54" t="e">
        <f t="shared" si="23"/>
        <v>#REF!</v>
      </c>
      <c r="Q68" s="54" t="e">
        <f t="shared" si="23"/>
        <v>#REF!</v>
      </c>
      <c r="R68" s="54" t="e">
        <f t="shared" si="23"/>
        <v>#REF!</v>
      </c>
      <c r="S68" s="54" t="e">
        <f t="shared" si="23"/>
        <v>#REF!</v>
      </c>
      <c r="T68" s="54" t="e">
        <f t="shared" si="23"/>
        <v>#REF!</v>
      </c>
      <c r="U68" s="54" t="e">
        <f t="shared" si="23"/>
        <v>#REF!</v>
      </c>
      <c r="V68" s="54" t="e">
        <f t="shared" si="23"/>
        <v>#REF!</v>
      </c>
      <c r="W68" s="54" t="e">
        <f t="shared" si="23"/>
        <v>#REF!</v>
      </c>
      <c r="X68" s="54" t="e">
        <f t="shared" si="23"/>
        <v>#REF!</v>
      </c>
      <c r="Y68" s="54" t="e">
        <f t="shared" si="23"/>
        <v>#REF!</v>
      </c>
      <c r="Z68" s="54" t="e">
        <f t="shared" si="23"/>
        <v>#REF!</v>
      </c>
      <c r="AA68" s="54" t="e">
        <f t="shared" si="23"/>
        <v>#REF!</v>
      </c>
      <c r="AB68" s="54" t="e">
        <f t="shared" si="23"/>
        <v>#REF!</v>
      </c>
      <c r="AC68" s="54" t="e">
        <f t="shared" si="23"/>
        <v>#REF!</v>
      </c>
      <c r="AD68" s="54" t="e">
        <f t="shared" si="23"/>
        <v>#REF!</v>
      </c>
      <c r="AE68" s="54" t="e">
        <f t="shared" si="23"/>
        <v>#REF!</v>
      </c>
      <c r="AF68" s="54" t="e">
        <f t="shared" si="23"/>
        <v>#REF!</v>
      </c>
      <c r="AG68" s="54" t="e">
        <f t="shared" si="23"/>
        <v>#REF!</v>
      </c>
      <c r="AH68" s="54" t="e">
        <f t="shared" si="23"/>
        <v>#REF!</v>
      </c>
      <c r="AI68" s="54" t="e">
        <f t="shared" si="23"/>
        <v>#REF!</v>
      </c>
    </row>
    <row r="69" spans="2:35" ht="12.75">
      <c r="B69" s="18" t="s">
        <v>77</v>
      </c>
      <c r="C69" s="18"/>
      <c r="D69" s="18" t="s">
        <v>216</v>
      </c>
      <c r="E69" s="18"/>
      <c r="F69" s="54" t="e">
        <f aca="true" t="shared" si="24" ref="F69:AI69">SUM(F67:F67)</f>
        <v>#REF!</v>
      </c>
      <c r="G69" s="54" t="e">
        <f t="shared" si="24"/>
        <v>#REF!</v>
      </c>
      <c r="H69" s="54" t="e">
        <f t="shared" si="24"/>
        <v>#REF!</v>
      </c>
      <c r="I69" s="54" t="e">
        <f t="shared" si="24"/>
        <v>#REF!</v>
      </c>
      <c r="J69" s="54" t="e">
        <f t="shared" si="24"/>
        <v>#REF!</v>
      </c>
      <c r="K69" s="54" t="e">
        <f t="shared" si="24"/>
        <v>#REF!</v>
      </c>
      <c r="L69" s="54" t="e">
        <f t="shared" si="24"/>
        <v>#REF!</v>
      </c>
      <c r="M69" s="54" t="e">
        <f t="shared" si="24"/>
        <v>#REF!</v>
      </c>
      <c r="N69" s="54" t="e">
        <f t="shared" si="24"/>
        <v>#REF!</v>
      </c>
      <c r="O69" s="54" t="e">
        <f t="shared" si="24"/>
        <v>#REF!</v>
      </c>
      <c r="P69" s="54" t="e">
        <f t="shared" si="24"/>
        <v>#REF!</v>
      </c>
      <c r="Q69" s="54" t="e">
        <f t="shared" si="24"/>
        <v>#REF!</v>
      </c>
      <c r="R69" s="54" t="e">
        <f t="shared" si="24"/>
        <v>#REF!</v>
      </c>
      <c r="S69" s="54" t="e">
        <f t="shared" si="24"/>
        <v>#REF!</v>
      </c>
      <c r="T69" s="54" t="e">
        <f t="shared" si="24"/>
        <v>#REF!</v>
      </c>
      <c r="U69" s="54" t="e">
        <f t="shared" si="24"/>
        <v>#REF!</v>
      </c>
      <c r="V69" s="54" t="e">
        <f t="shared" si="24"/>
        <v>#REF!</v>
      </c>
      <c r="W69" s="54" t="e">
        <f t="shared" si="24"/>
        <v>#REF!</v>
      </c>
      <c r="X69" s="54" t="e">
        <f t="shared" si="24"/>
        <v>#REF!</v>
      </c>
      <c r="Y69" s="54" t="e">
        <f t="shared" si="24"/>
        <v>#REF!</v>
      </c>
      <c r="Z69" s="54" t="e">
        <f t="shared" si="24"/>
        <v>#REF!</v>
      </c>
      <c r="AA69" s="54" t="e">
        <f t="shared" si="24"/>
        <v>#REF!</v>
      </c>
      <c r="AB69" s="54" t="e">
        <f t="shared" si="24"/>
        <v>#REF!</v>
      </c>
      <c r="AC69" s="54" t="e">
        <f t="shared" si="24"/>
        <v>#REF!</v>
      </c>
      <c r="AD69" s="54" t="e">
        <f t="shared" si="24"/>
        <v>#REF!</v>
      </c>
      <c r="AE69" s="54" t="e">
        <f t="shared" si="24"/>
        <v>#REF!</v>
      </c>
      <c r="AF69" s="54" t="e">
        <f t="shared" si="24"/>
        <v>#REF!</v>
      </c>
      <c r="AG69" s="54" t="e">
        <f t="shared" si="24"/>
        <v>#REF!</v>
      </c>
      <c r="AH69" s="54" t="e">
        <f t="shared" si="24"/>
        <v>#REF!</v>
      </c>
      <c r="AI69" s="54" t="e">
        <f t="shared" si="24"/>
        <v>#REF!</v>
      </c>
    </row>
    <row r="70" spans="2:35" ht="12.75">
      <c r="B70" t="s">
        <v>269</v>
      </c>
      <c r="D70" t="s">
        <v>216</v>
      </c>
      <c r="E70" s="15"/>
      <c r="F70" s="43" t="e">
        <f aca="true" t="shared" si="25" ref="F70:AI70">F69*$F$48/0.19</f>
        <v>#REF!</v>
      </c>
      <c r="G70" s="43" t="e">
        <f t="shared" si="25"/>
        <v>#REF!</v>
      </c>
      <c r="H70" s="43" t="e">
        <f t="shared" si="25"/>
        <v>#REF!</v>
      </c>
      <c r="I70" s="43" t="e">
        <f t="shared" si="25"/>
        <v>#REF!</v>
      </c>
      <c r="J70" s="43" t="e">
        <f t="shared" si="25"/>
        <v>#REF!</v>
      </c>
      <c r="K70" s="43" t="e">
        <f t="shared" si="25"/>
        <v>#REF!</v>
      </c>
      <c r="L70" s="43" t="e">
        <f t="shared" si="25"/>
        <v>#REF!</v>
      </c>
      <c r="M70" s="43" t="e">
        <f t="shared" si="25"/>
        <v>#REF!</v>
      </c>
      <c r="N70" s="43" t="e">
        <f t="shared" si="25"/>
        <v>#REF!</v>
      </c>
      <c r="O70" s="43" t="e">
        <f t="shared" si="25"/>
        <v>#REF!</v>
      </c>
      <c r="P70" s="43" t="e">
        <f t="shared" si="25"/>
        <v>#REF!</v>
      </c>
      <c r="Q70" s="43" t="e">
        <f t="shared" si="25"/>
        <v>#REF!</v>
      </c>
      <c r="R70" s="43" t="e">
        <f t="shared" si="25"/>
        <v>#REF!</v>
      </c>
      <c r="S70" s="43" t="e">
        <f t="shared" si="25"/>
        <v>#REF!</v>
      </c>
      <c r="T70" s="43" t="e">
        <f t="shared" si="25"/>
        <v>#REF!</v>
      </c>
      <c r="U70" s="43" t="e">
        <f t="shared" si="25"/>
        <v>#REF!</v>
      </c>
      <c r="V70" s="43" t="e">
        <f t="shared" si="25"/>
        <v>#REF!</v>
      </c>
      <c r="W70" s="43" t="e">
        <f t="shared" si="25"/>
        <v>#REF!</v>
      </c>
      <c r="X70" s="43" t="e">
        <f t="shared" si="25"/>
        <v>#REF!</v>
      </c>
      <c r="Y70" s="43" t="e">
        <f t="shared" si="25"/>
        <v>#REF!</v>
      </c>
      <c r="Z70" s="43" t="e">
        <f t="shared" si="25"/>
        <v>#REF!</v>
      </c>
      <c r="AA70" s="43" t="e">
        <f t="shared" si="25"/>
        <v>#REF!</v>
      </c>
      <c r="AB70" s="43" t="e">
        <f t="shared" si="25"/>
        <v>#REF!</v>
      </c>
      <c r="AC70" s="43" t="e">
        <f t="shared" si="25"/>
        <v>#REF!</v>
      </c>
      <c r="AD70" s="43" t="e">
        <f t="shared" si="25"/>
        <v>#REF!</v>
      </c>
      <c r="AE70" s="43" t="e">
        <f t="shared" si="25"/>
        <v>#REF!</v>
      </c>
      <c r="AF70" s="43" t="e">
        <f t="shared" si="25"/>
        <v>#REF!</v>
      </c>
      <c r="AG70" s="43" t="e">
        <f t="shared" si="25"/>
        <v>#REF!</v>
      </c>
      <c r="AH70" s="43" t="e">
        <f t="shared" si="25"/>
        <v>#REF!</v>
      </c>
      <c r="AI70" s="43" t="e">
        <f t="shared" si="25"/>
        <v>#REF!</v>
      </c>
    </row>
    <row r="71" spans="2:35" ht="12.75">
      <c r="B71" s="17" t="s">
        <v>61</v>
      </c>
      <c r="C71" s="17"/>
      <c r="D71" s="217" t="s">
        <v>256</v>
      </c>
      <c r="E71" s="15"/>
      <c r="F71" s="43" t="e">
        <f aca="true" t="shared" si="26" ref="F71:AI71">F64*$F$49/1000</f>
        <v>#REF!</v>
      </c>
      <c r="G71" s="43" t="e">
        <f t="shared" si="26"/>
        <v>#REF!</v>
      </c>
      <c r="H71" s="43" t="e">
        <f t="shared" si="26"/>
        <v>#REF!</v>
      </c>
      <c r="I71" s="43" t="e">
        <f t="shared" si="26"/>
        <v>#REF!</v>
      </c>
      <c r="J71" s="43" t="e">
        <f t="shared" si="26"/>
        <v>#REF!</v>
      </c>
      <c r="K71" s="43" t="e">
        <f t="shared" si="26"/>
        <v>#REF!</v>
      </c>
      <c r="L71" s="43" t="e">
        <f t="shared" si="26"/>
        <v>#REF!</v>
      </c>
      <c r="M71" s="43" t="e">
        <f t="shared" si="26"/>
        <v>#REF!</v>
      </c>
      <c r="N71" s="43" t="e">
        <f t="shared" si="26"/>
        <v>#REF!</v>
      </c>
      <c r="O71" s="43" t="e">
        <f t="shared" si="26"/>
        <v>#REF!</v>
      </c>
      <c r="P71" s="43" t="e">
        <f t="shared" si="26"/>
        <v>#REF!</v>
      </c>
      <c r="Q71" s="43" t="e">
        <f t="shared" si="26"/>
        <v>#REF!</v>
      </c>
      <c r="R71" s="43" t="e">
        <f t="shared" si="26"/>
        <v>#REF!</v>
      </c>
      <c r="S71" s="43" t="e">
        <f t="shared" si="26"/>
        <v>#REF!</v>
      </c>
      <c r="T71" s="43" t="e">
        <f t="shared" si="26"/>
        <v>#REF!</v>
      </c>
      <c r="U71" s="43" t="e">
        <f t="shared" si="26"/>
        <v>#REF!</v>
      </c>
      <c r="V71" s="43" t="e">
        <f t="shared" si="26"/>
        <v>#REF!</v>
      </c>
      <c r="W71" s="43" t="e">
        <f t="shared" si="26"/>
        <v>#REF!</v>
      </c>
      <c r="X71" s="43" t="e">
        <f t="shared" si="26"/>
        <v>#REF!</v>
      </c>
      <c r="Y71" s="43" t="e">
        <f t="shared" si="26"/>
        <v>#REF!</v>
      </c>
      <c r="Z71" s="43" t="e">
        <f t="shared" si="26"/>
        <v>#REF!</v>
      </c>
      <c r="AA71" s="43" t="e">
        <f t="shared" si="26"/>
        <v>#REF!</v>
      </c>
      <c r="AB71" s="43" t="e">
        <f t="shared" si="26"/>
        <v>#REF!</v>
      </c>
      <c r="AC71" s="43" t="e">
        <f t="shared" si="26"/>
        <v>#REF!</v>
      </c>
      <c r="AD71" s="43" t="e">
        <f t="shared" si="26"/>
        <v>#REF!</v>
      </c>
      <c r="AE71" s="43" t="e">
        <f t="shared" si="26"/>
        <v>#REF!</v>
      </c>
      <c r="AF71" s="43" t="e">
        <f t="shared" si="26"/>
        <v>#REF!</v>
      </c>
      <c r="AG71" s="43" t="e">
        <f t="shared" si="26"/>
        <v>#REF!</v>
      </c>
      <c r="AH71" s="43" t="e">
        <f t="shared" si="26"/>
        <v>#REF!</v>
      </c>
      <c r="AI71" s="43" t="e">
        <f t="shared" si="26"/>
        <v>#REF!</v>
      </c>
    </row>
    <row r="72" spans="2:35" ht="12.75">
      <c r="B72" s="17" t="s">
        <v>62</v>
      </c>
      <c r="C72" s="17"/>
      <c r="D72" s="217" t="s">
        <v>256</v>
      </c>
      <c r="E72" s="15"/>
      <c r="F72" s="43" t="e">
        <f aca="true" t="shared" si="27" ref="F72:AI72">F64*$F$50/1000</f>
        <v>#REF!</v>
      </c>
      <c r="G72" s="43" t="e">
        <f t="shared" si="27"/>
        <v>#REF!</v>
      </c>
      <c r="H72" s="43" t="e">
        <f t="shared" si="27"/>
        <v>#REF!</v>
      </c>
      <c r="I72" s="43" t="e">
        <f t="shared" si="27"/>
        <v>#REF!</v>
      </c>
      <c r="J72" s="43" t="e">
        <f t="shared" si="27"/>
        <v>#REF!</v>
      </c>
      <c r="K72" s="43" t="e">
        <f t="shared" si="27"/>
        <v>#REF!</v>
      </c>
      <c r="L72" s="43" t="e">
        <f t="shared" si="27"/>
        <v>#REF!</v>
      </c>
      <c r="M72" s="43" t="e">
        <f t="shared" si="27"/>
        <v>#REF!</v>
      </c>
      <c r="N72" s="43" t="e">
        <f t="shared" si="27"/>
        <v>#REF!</v>
      </c>
      <c r="O72" s="43" t="e">
        <f t="shared" si="27"/>
        <v>#REF!</v>
      </c>
      <c r="P72" s="43" t="e">
        <f t="shared" si="27"/>
        <v>#REF!</v>
      </c>
      <c r="Q72" s="43" t="e">
        <f t="shared" si="27"/>
        <v>#REF!</v>
      </c>
      <c r="R72" s="43" t="e">
        <f t="shared" si="27"/>
        <v>#REF!</v>
      </c>
      <c r="S72" s="43" t="e">
        <f t="shared" si="27"/>
        <v>#REF!</v>
      </c>
      <c r="T72" s="43" t="e">
        <f t="shared" si="27"/>
        <v>#REF!</v>
      </c>
      <c r="U72" s="43" t="e">
        <f t="shared" si="27"/>
        <v>#REF!</v>
      </c>
      <c r="V72" s="43" t="e">
        <f t="shared" si="27"/>
        <v>#REF!</v>
      </c>
      <c r="W72" s="43" t="e">
        <f t="shared" si="27"/>
        <v>#REF!</v>
      </c>
      <c r="X72" s="43" t="e">
        <f t="shared" si="27"/>
        <v>#REF!</v>
      </c>
      <c r="Y72" s="43" t="e">
        <f t="shared" si="27"/>
        <v>#REF!</v>
      </c>
      <c r="Z72" s="43" t="e">
        <f t="shared" si="27"/>
        <v>#REF!</v>
      </c>
      <c r="AA72" s="43" t="e">
        <f t="shared" si="27"/>
        <v>#REF!</v>
      </c>
      <c r="AB72" s="43" t="e">
        <f t="shared" si="27"/>
        <v>#REF!</v>
      </c>
      <c r="AC72" s="43" t="e">
        <f t="shared" si="27"/>
        <v>#REF!</v>
      </c>
      <c r="AD72" s="43" t="e">
        <f t="shared" si="27"/>
        <v>#REF!</v>
      </c>
      <c r="AE72" s="43" t="e">
        <f t="shared" si="27"/>
        <v>#REF!</v>
      </c>
      <c r="AF72" s="43" t="e">
        <f t="shared" si="27"/>
        <v>#REF!</v>
      </c>
      <c r="AG72" s="43" t="e">
        <f t="shared" si="27"/>
        <v>#REF!</v>
      </c>
      <c r="AH72" s="43" t="e">
        <f t="shared" si="27"/>
        <v>#REF!</v>
      </c>
      <c r="AI72" s="43" t="e">
        <f t="shared" si="27"/>
        <v>#REF!</v>
      </c>
    </row>
    <row r="73" spans="2:35" ht="12.75">
      <c r="B73" s="17" t="s">
        <v>58</v>
      </c>
      <c r="C73" s="17"/>
      <c r="D73" s="217" t="s">
        <v>256</v>
      </c>
      <c r="E73" s="15"/>
      <c r="F73" s="43" t="e">
        <f aca="true" t="shared" si="28" ref="F73:AI73">$F$55*F64/1000</f>
        <v>#REF!</v>
      </c>
      <c r="G73" s="43" t="e">
        <f t="shared" si="28"/>
        <v>#REF!</v>
      </c>
      <c r="H73" s="43" t="e">
        <f t="shared" si="28"/>
        <v>#REF!</v>
      </c>
      <c r="I73" s="43" t="e">
        <f t="shared" si="28"/>
        <v>#REF!</v>
      </c>
      <c r="J73" s="43" t="e">
        <f t="shared" si="28"/>
        <v>#REF!</v>
      </c>
      <c r="K73" s="43" t="e">
        <f t="shared" si="28"/>
        <v>#REF!</v>
      </c>
      <c r="L73" s="43" t="e">
        <f t="shared" si="28"/>
        <v>#REF!</v>
      </c>
      <c r="M73" s="43" t="e">
        <f t="shared" si="28"/>
        <v>#REF!</v>
      </c>
      <c r="N73" s="43" t="e">
        <f t="shared" si="28"/>
        <v>#REF!</v>
      </c>
      <c r="O73" s="43" t="e">
        <f t="shared" si="28"/>
        <v>#REF!</v>
      </c>
      <c r="P73" s="43" t="e">
        <f t="shared" si="28"/>
        <v>#REF!</v>
      </c>
      <c r="Q73" s="43" t="e">
        <f t="shared" si="28"/>
        <v>#REF!</v>
      </c>
      <c r="R73" s="43" t="e">
        <f t="shared" si="28"/>
        <v>#REF!</v>
      </c>
      <c r="S73" s="43" t="e">
        <f t="shared" si="28"/>
        <v>#REF!</v>
      </c>
      <c r="T73" s="43" t="e">
        <f t="shared" si="28"/>
        <v>#REF!</v>
      </c>
      <c r="U73" s="43" t="e">
        <f t="shared" si="28"/>
        <v>#REF!</v>
      </c>
      <c r="V73" s="43" t="e">
        <f t="shared" si="28"/>
        <v>#REF!</v>
      </c>
      <c r="W73" s="43" t="e">
        <f t="shared" si="28"/>
        <v>#REF!</v>
      </c>
      <c r="X73" s="43" t="e">
        <f t="shared" si="28"/>
        <v>#REF!</v>
      </c>
      <c r="Y73" s="43" t="e">
        <f t="shared" si="28"/>
        <v>#REF!</v>
      </c>
      <c r="Z73" s="43" t="e">
        <f t="shared" si="28"/>
        <v>#REF!</v>
      </c>
      <c r="AA73" s="43" t="e">
        <f t="shared" si="28"/>
        <v>#REF!</v>
      </c>
      <c r="AB73" s="43" t="e">
        <f t="shared" si="28"/>
        <v>#REF!</v>
      </c>
      <c r="AC73" s="43" t="e">
        <f t="shared" si="28"/>
        <v>#REF!</v>
      </c>
      <c r="AD73" s="43" t="e">
        <f t="shared" si="28"/>
        <v>#REF!</v>
      </c>
      <c r="AE73" s="43" t="e">
        <f t="shared" si="28"/>
        <v>#REF!</v>
      </c>
      <c r="AF73" s="43" t="e">
        <f t="shared" si="28"/>
        <v>#REF!</v>
      </c>
      <c r="AG73" s="43" t="e">
        <f t="shared" si="28"/>
        <v>#REF!</v>
      </c>
      <c r="AH73" s="43" t="e">
        <f t="shared" si="28"/>
        <v>#REF!</v>
      </c>
      <c r="AI73" s="43" t="e">
        <f t="shared" si="28"/>
        <v>#REF!</v>
      </c>
    </row>
    <row r="74" spans="2:35" ht="12.75">
      <c r="B74" t="s">
        <v>236</v>
      </c>
      <c r="D74" s="15" t="s">
        <v>216</v>
      </c>
      <c r="E74" s="15"/>
      <c r="F74" s="43" t="e">
        <f aca="true" t="shared" si="29" ref="F74:AI74">$F56*F66/2000</f>
        <v>#REF!</v>
      </c>
      <c r="G74" s="43" t="e">
        <f t="shared" si="29"/>
        <v>#REF!</v>
      </c>
      <c r="H74" s="43" t="e">
        <f t="shared" si="29"/>
        <v>#REF!</v>
      </c>
      <c r="I74" s="43" t="e">
        <f t="shared" si="29"/>
        <v>#REF!</v>
      </c>
      <c r="J74" s="43" t="e">
        <f t="shared" si="29"/>
        <v>#REF!</v>
      </c>
      <c r="K74" s="43" t="e">
        <f t="shared" si="29"/>
        <v>#REF!</v>
      </c>
      <c r="L74" s="43" t="e">
        <f t="shared" si="29"/>
        <v>#REF!</v>
      </c>
      <c r="M74" s="43" t="e">
        <f t="shared" si="29"/>
        <v>#REF!</v>
      </c>
      <c r="N74" s="43" t="e">
        <f t="shared" si="29"/>
        <v>#REF!</v>
      </c>
      <c r="O74" s="43" t="e">
        <f t="shared" si="29"/>
        <v>#REF!</v>
      </c>
      <c r="P74" s="43" t="e">
        <f t="shared" si="29"/>
        <v>#REF!</v>
      </c>
      <c r="Q74" s="43" t="e">
        <f t="shared" si="29"/>
        <v>#REF!</v>
      </c>
      <c r="R74" s="43" t="e">
        <f t="shared" si="29"/>
        <v>#REF!</v>
      </c>
      <c r="S74" s="43" t="e">
        <f t="shared" si="29"/>
        <v>#REF!</v>
      </c>
      <c r="T74" s="43" t="e">
        <f t="shared" si="29"/>
        <v>#REF!</v>
      </c>
      <c r="U74" s="43" t="e">
        <f t="shared" si="29"/>
        <v>#REF!</v>
      </c>
      <c r="V74" s="43" t="e">
        <f t="shared" si="29"/>
        <v>#REF!</v>
      </c>
      <c r="W74" s="43" t="e">
        <f t="shared" si="29"/>
        <v>#REF!</v>
      </c>
      <c r="X74" s="43" t="e">
        <f t="shared" si="29"/>
        <v>#REF!</v>
      </c>
      <c r="Y74" s="43" t="e">
        <f t="shared" si="29"/>
        <v>#REF!</v>
      </c>
      <c r="Z74" s="43" t="e">
        <f t="shared" si="29"/>
        <v>#REF!</v>
      </c>
      <c r="AA74" s="43" t="e">
        <f t="shared" si="29"/>
        <v>#REF!</v>
      </c>
      <c r="AB74" s="43" t="e">
        <f t="shared" si="29"/>
        <v>#REF!</v>
      </c>
      <c r="AC74" s="43" t="e">
        <f t="shared" si="29"/>
        <v>#REF!</v>
      </c>
      <c r="AD74" s="43" t="e">
        <f t="shared" si="29"/>
        <v>#REF!</v>
      </c>
      <c r="AE74" s="43" t="e">
        <f t="shared" si="29"/>
        <v>#REF!</v>
      </c>
      <c r="AF74" s="43" t="e">
        <f t="shared" si="29"/>
        <v>#REF!</v>
      </c>
      <c r="AG74" s="43" t="e">
        <f t="shared" si="29"/>
        <v>#REF!</v>
      </c>
      <c r="AH74" s="43" t="e">
        <f t="shared" si="29"/>
        <v>#REF!</v>
      </c>
      <c r="AI74" s="43" t="e">
        <f t="shared" si="29"/>
        <v>#REF!</v>
      </c>
    </row>
    <row r="75" spans="2:35" ht="12.75">
      <c r="B75" t="s">
        <v>235</v>
      </c>
      <c r="D75" s="15" t="s">
        <v>216</v>
      </c>
      <c r="E75" s="15"/>
      <c r="F75" s="43" t="e">
        <f aca="true" t="shared" si="30" ref="F75:AI75">$F57*F66/2000</f>
        <v>#REF!</v>
      </c>
      <c r="G75" s="43" t="e">
        <f t="shared" si="30"/>
        <v>#REF!</v>
      </c>
      <c r="H75" s="43" t="e">
        <f t="shared" si="30"/>
        <v>#REF!</v>
      </c>
      <c r="I75" s="43" t="e">
        <f t="shared" si="30"/>
        <v>#REF!</v>
      </c>
      <c r="J75" s="43" t="e">
        <f t="shared" si="30"/>
        <v>#REF!</v>
      </c>
      <c r="K75" s="43" t="e">
        <f t="shared" si="30"/>
        <v>#REF!</v>
      </c>
      <c r="L75" s="43" t="e">
        <f t="shared" si="30"/>
        <v>#REF!</v>
      </c>
      <c r="M75" s="43" t="e">
        <f t="shared" si="30"/>
        <v>#REF!</v>
      </c>
      <c r="N75" s="43" t="e">
        <f t="shared" si="30"/>
        <v>#REF!</v>
      </c>
      <c r="O75" s="43" t="e">
        <f t="shared" si="30"/>
        <v>#REF!</v>
      </c>
      <c r="P75" s="43" t="e">
        <f t="shared" si="30"/>
        <v>#REF!</v>
      </c>
      <c r="Q75" s="43" t="e">
        <f t="shared" si="30"/>
        <v>#REF!</v>
      </c>
      <c r="R75" s="43" t="e">
        <f t="shared" si="30"/>
        <v>#REF!</v>
      </c>
      <c r="S75" s="43" t="e">
        <f t="shared" si="30"/>
        <v>#REF!</v>
      </c>
      <c r="T75" s="43" t="e">
        <f t="shared" si="30"/>
        <v>#REF!</v>
      </c>
      <c r="U75" s="43" t="e">
        <f t="shared" si="30"/>
        <v>#REF!</v>
      </c>
      <c r="V75" s="43" t="e">
        <f t="shared" si="30"/>
        <v>#REF!</v>
      </c>
      <c r="W75" s="43" t="e">
        <f t="shared" si="30"/>
        <v>#REF!</v>
      </c>
      <c r="X75" s="43" t="e">
        <f t="shared" si="30"/>
        <v>#REF!</v>
      </c>
      <c r="Y75" s="43" t="e">
        <f t="shared" si="30"/>
        <v>#REF!</v>
      </c>
      <c r="Z75" s="43" t="e">
        <f t="shared" si="30"/>
        <v>#REF!</v>
      </c>
      <c r="AA75" s="43" t="e">
        <f t="shared" si="30"/>
        <v>#REF!</v>
      </c>
      <c r="AB75" s="43" t="e">
        <f t="shared" si="30"/>
        <v>#REF!</v>
      </c>
      <c r="AC75" s="43" t="e">
        <f t="shared" si="30"/>
        <v>#REF!</v>
      </c>
      <c r="AD75" s="43" t="e">
        <f t="shared" si="30"/>
        <v>#REF!</v>
      </c>
      <c r="AE75" s="43" t="e">
        <f t="shared" si="30"/>
        <v>#REF!</v>
      </c>
      <c r="AF75" s="43" t="e">
        <f t="shared" si="30"/>
        <v>#REF!</v>
      </c>
      <c r="AG75" s="43" t="e">
        <f t="shared" si="30"/>
        <v>#REF!</v>
      </c>
      <c r="AH75" s="43" t="e">
        <f t="shared" si="30"/>
        <v>#REF!</v>
      </c>
      <c r="AI75" s="43" t="e">
        <f t="shared" si="30"/>
        <v>#REF!</v>
      </c>
    </row>
    <row r="76" spans="2:35" ht="12.75">
      <c r="B76" s="17"/>
      <c r="C76" s="17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.75">
      <c r="A77" s="19" t="s">
        <v>64</v>
      </c>
      <c r="B77" s="20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2"/>
      <c r="B79" s="2" t="s">
        <v>80</v>
      </c>
      <c r="C79" s="2" t="s">
        <v>57</v>
      </c>
      <c r="D79" s="2"/>
      <c r="E79" s="2"/>
      <c r="F79" s="70"/>
      <c r="G79" s="71" t="e">
        <f>#REF!</f>
        <v>#REF!</v>
      </c>
      <c r="H79" s="71" t="e">
        <f aca="true" t="shared" si="31" ref="H79:AI79">G79</f>
        <v>#REF!</v>
      </c>
      <c r="I79" s="71" t="e">
        <f t="shared" si="31"/>
        <v>#REF!</v>
      </c>
      <c r="J79" s="71" t="e">
        <f t="shared" si="31"/>
        <v>#REF!</v>
      </c>
      <c r="K79" s="71" t="e">
        <f t="shared" si="31"/>
        <v>#REF!</v>
      </c>
      <c r="L79" s="71" t="e">
        <f t="shared" si="31"/>
        <v>#REF!</v>
      </c>
      <c r="M79" s="71" t="e">
        <f t="shared" si="31"/>
        <v>#REF!</v>
      </c>
      <c r="N79" s="71" t="e">
        <f t="shared" si="31"/>
        <v>#REF!</v>
      </c>
      <c r="O79" s="71" t="e">
        <f t="shared" si="31"/>
        <v>#REF!</v>
      </c>
      <c r="P79" s="71" t="e">
        <f t="shared" si="31"/>
        <v>#REF!</v>
      </c>
      <c r="Q79" s="71" t="e">
        <f t="shared" si="31"/>
        <v>#REF!</v>
      </c>
      <c r="R79" s="71" t="e">
        <f t="shared" si="31"/>
        <v>#REF!</v>
      </c>
      <c r="S79" s="71" t="e">
        <f t="shared" si="31"/>
        <v>#REF!</v>
      </c>
      <c r="T79" s="71" t="e">
        <f t="shared" si="31"/>
        <v>#REF!</v>
      </c>
      <c r="U79" s="71" t="e">
        <f t="shared" si="31"/>
        <v>#REF!</v>
      </c>
      <c r="V79" s="71" t="e">
        <f t="shared" si="31"/>
        <v>#REF!</v>
      </c>
      <c r="W79" s="71" t="e">
        <f t="shared" si="31"/>
        <v>#REF!</v>
      </c>
      <c r="X79" s="71" t="e">
        <f t="shared" si="31"/>
        <v>#REF!</v>
      </c>
      <c r="Y79" s="71" t="e">
        <f t="shared" si="31"/>
        <v>#REF!</v>
      </c>
      <c r="Z79" s="71" t="e">
        <f t="shared" si="31"/>
        <v>#REF!</v>
      </c>
      <c r="AA79" s="71" t="e">
        <f t="shared" si="31"/>
        <v>#REF!</v>
      </c>
      <c r="AB79" s="71" t="e">
        <f t="shared" si="31"/>
        <v>#REF!</v>
      </c>
      <c r="AC79" s="71" t="e">
        <f t="shared" si="31"/>
        <v>#REF!</v>
      </c>
      <c r="AD79" s="71" t="e">
        <f t="shared" si="31"/>
        <v>#REF!</v>
      </c>
      <c r="AE79" s="71" t="e">
        <f t="shared" si="31"/>
        <v>#REF!</v>
      </c>
      <c r="AF79" s="71" t="e">
        <f t="shared" si="31"/>
        <v>#REF!</v>
      </c>
      <c r="AG79" s="71" t="e">
        <f t="shared" si="31"/>
        <v>#REF!</v>
      </c>
      <c r="AH79" s="71" t="e">
        <f t="shared" si="31"/>
        <v>#REF!</v>
      </c>
      <c r="AI79" s="71" t="e">
        <f t="shared" si="31"/>
        <v>#REF!</v>
      </c>
    </row>
    <row r="80" spans="1:35" ht="12.75">
      <c r="A80" s="2"/>
      <c r="B80" s="2" t="s">
        <v>79</v>
      </c>
      <c r="C80" s="2" t="s">
        <v>57</v>
      </c>
      <c r="D80" s="2"/>
      <c r="E80" s="2"/>
      <c r="F80" s="70"/>
      <c r="G80" s="71">
        <v>0</v>
      </c>
      <c r="H80" s="71">
        <f aca="true" t="shared" si="32" ref="H80:AI80">G80</f>
        <v>0</v>
      </c>
      <c r="I80" s="71">
        <f t="shared" si="32"/>
        <v>0</v>
      </c>
      <c r="J80" s="71">
        <f t="shared" si="32"/>
        <v>0</v>
      </c>
      <c r="K80" s="71">
        <f t="shared" si="32"/>
        <v>0</v>
      </c>
      <c r="L80" s="71">
        <f t="shared" si="32"/>
        <v>0</v>
      </c>
      <c r="M80" s="71">
        <f t="shared" si="32"/>
        <v>0</v>
      </c>
      <c r="N80" s="71">
        <f t="shared" si="32"/>
        <v>0</v>
      </c>
      <c r="O80" s="71">
        <f t="shared" si="32"/>
        <v>0</v>
      </c>
      <c r="P80" s="71">
        <f t="shared" si="32"/>
        <v>0</v>
      </c>
      <c r="Q80" s="71">
        <f t="shared" si="32"/>
        <v>0</v>
      </c>
      <c r="R80" s="71">
        <f t="shared" si="32"/>
        <v>0</v>
      </c>
      <c r="S80" s="71">
        <f t="shared" si="32"/>
        <v>0</v>
      </c>
      <c r="T80" s="71">
        <f t="shared" si="32"/>
        <v>0</v>
      </c>
      <c r="U80" s="71">
        <f t="shared" si="32"/>
        <v>0</v>
      </c>
      <c r="V80" s="71">
        <f t="shared" si="32"/>
        <v>0</v>
      </c>
      <c r="W80" s="71">
        <f t="shared" si="32"/>
        <v>0</v>
      </c>
      <c r="X80" s="71">
        <f t="shared" si="32"/>
        <v>0</v>
      </c>
      <c r="Y80" s="71">
        <f t="shared" si="32"/>
        <v>0</v>
      </c>
      <c r="Z80" s="71">
        <f t="shared" si="32"/>
        <v>0</v>
      </c>
      <c r="AA80" s="71">
        <f t="shared" si="32"/>
        <v>0</v>
      </c>
      <c r="AB80" s="71">
        <f t="shared" si="32"/>
        <v>0</v>
      </c>
      <c r="AC80" s="71">
        <f t="shared" si="32"/>
        <v>0</v>
      </c>
      <c r="AD80" s="71">
        <f t="shared" si="32"/>
        <v>0</v>
      </c>
      <c r="AE80" s="71">
        <f t="shared" si="32"/>
        <v>0</v>
      </c>
      <c r="AF80" s="71">
        <f t="shared" si="32"/>
        <v>0</v>
      </c>
      <c r="AG80" s="71">
        <f t="shared" si="32"/>
        <v>0</v>
      </c>
      <c r="AH80" s="71">
        <f t="shared" si="32"/>
        <v>0</v>
      </c>
      <c r="AI80" s="71">
        <f t="shared" si="32"/>
        <v>0</v>
      </c>
    </row>
    <row r="81" spans="2:65" ht="12.75">
      <c r="B81" s="15" t="s">
        <v>6</v>
      </c>
      <c r="C81" s="15" t="s">
        <v>223</v>
      </c>
      <c r="F81" s="200" t="e">
        <f>#REF!</f>
        <v>#REF!</v>
      </c>
      <c r="G81" s="200" t="e">
        <f>#REF!</f>
        <v>#REF!</v>
      </c>
      <c r="H81" s="200" t="e">
        <f>#REF!</f>
        <v>#REF!</v>
      </c>
      <c r="I81" s="200" t="e">
        <f>#REF!</f>
        <v>#REF!</v>
      </c>
      <c r="J81" s="200" t="e">
        <f>#REF!</f>
        <v>#REF!</v>
      </c>
      <c r="K81" s="200" t="e">
        <f>#REF!</f>
        <v>#REF!</v>
      </c>
      <c r="L81" s="200" t="e">
        <f>#REF!</f>
        <v>#REF!</v>
      </c>
      <c r="M81" s="200" t="e">
        <f>#REF!</f>
        <v>#REF!</v>
      </c>
      <c r="N81" s="200" t="e">
        <f>#REF!</f>
        <v>#REF!</v>
      </c>
      <c r="O81" s="200" t="e">
        <f>#REF!</f>
        <v>#REF!</v>
      </c>
      <c r="P81" s="200" t="e">
        <f>#REF!</f>
        <v>#REF!</v>
      </c>
      <c r="Q81" s="200" t="e">
        <f>#REF!</f>
        <v>#REF!</v>
      </c>
      <c r="R81" s="200" t="e">
        <f>#REF!</f>
        <v>#REF!</v>
      </c>
      <c r="S81" s="200" t="e">
        <f>#REF!</f>
        <v>#REF!</v>
      </c>
      <c r="T81" s="200" t="e">
        <f>#REF!</f>
        <v>#REF!</v>
      </c>
      <c r="U81" s="200" t="e">
        <f>#REF!</f>
        <v>#REF!</v>
      </c>
      <c r="V81" s="200" t="e">
        <f>#REF!</f>
        <v>#REF!</v>
      </c>
      <c r="W81" s="200" t="e">
        <f>#REF!</f>
        <v>#REF!</v>
      </c>
      <c r="X81" s="200" t="e">
        <f>#REF!</f>
        <v>#REF!</v>
      </c>
      <c r="Y81" s="200" t="e">
        <f>#REF!</f>
        <v>#REF!</v>
      </c>
      <c r="Z81" s="200" t="e">
        <f>#REF!</f>
        <v>#REF!</v>
      </c>
      <c r="AA81" s="200" t="e">
        <f>#REF!</f>
        <v>#REF!</v>
      </c>
      <c r="AB81" s="200" t="e">
        <f>#REF!</f>
        <v>#REF!</v>
      </c>
      <c r="AC81" s="200" t="e">
        <f>#REF!</f>
        <v>#REF!</v>
      </c>
      <c r="AD81" s="200" t="e">
        <f>#REF!</f>
        <v>#REF!</v>
      </c>
      <c r="AE81" s="200" t="e">
        <f>#REF!</f>
        <v>#REF!</v>
      </c>
      <c r="AF81" s="200" t="e">
        <f>#REF!</f>
        <v>#REF!</v>
      </c>
      <c r="AG81" s="200" t="e">
        <f>#REF!</f>
        <v>#REF!</v>
      </c>
      <c r="AH81" s="200" t="e">
        <f>#REF!</f>
        <v>#REF!</v>
      </c>
      <c r="AI81" s="200" t="e">
        <f>#REF!</f>
        <v>#REF!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.75">
      <c r="A82" s="2"/>
      <c r="B82" s="15" t="s">
        <v>27</v>
      </c>
      <c r="C82" s="2" t="s">
        <v>224</v>
      </c>
      <c r="D82" s="2"/>
      <c r="E82" s="2"/>
      <c r="F82" s="201" t="e">
        <f>#REF!</f>
        <v>#REF!</v>
      </c>
      <c r="G82" s="8" t="e">
        <f aca="true" t="shared" si="33" ref="G82:AI82">F82*(1+G$80)</f>
        <v>#REF!</v>
      </c>
      <c r="H82" s="8" t="e">
        <f t="shared" si="33"/>
        <v>#REF!</v>
      </c>
      <c r="I82" s="8" t="e">
        <f t="shared" si="33"/>
        <v>#REF!</v>
      </c>
      <c r="J82" s="8" t="e">
        <f t="shared" si="33"/>
        <v>#REF!</v>
      </c>
      <c r="K82" s="8" t="e">
        <f t="shared" si="33"/>
        <v>#REF!</v>
      </c>
      <c r="L82" s="8" t="e">
        <f t="shared" si="33"/>
        <v>#REF!</v>
      </c>
      <c r="M82" s="8" t="e">
        <f t="shared" si="33"/>
        <v>#REF!</v>
      </c>
      <c r="N82" s="8" t="e">
        <f t="shared" si="33"/>
        <v>#REF!</v>
      </c>
      <c r="O82" s="8" t="e">
        <f t="shared" si="33"/>
        <v>#REF!</v>
      </c>
      <c r="P82" s="8" t="e">
        <f t="shared" si="33"/>
        <v>#REF!</v>
      </c>
      <c r="Q82" s="8" t="e">
        <f t="shared" si="33"/>
        <v>#REF!</v>
      </c>
      <c r="R82" s="8" t="e">
        <f t="shared" si="33"/>
        <v>#REF!</v>
      </c>
      <c r="S82" s="8" t="e">
        <f t="shared" si="33"/>
        <v>#REF!</v>
      </c>
      <c r="T82" s="8" t="e">
        <f t="shared" si="33"/>
        <v>#REF!</v>
      </c>
      <c r="U82" s="8" t="e">
        <f t="shared" si="33"/>
        <v>#REF!</v>
      </c>
      <c r="V82" s="8" t="e">
        <f t="shared" si="33"/>
        <v>#REF!</v>
      </c>
      <c r="W82" s="8" t="e">
        <f t="shared" si="33"/>
        <v>#REF!</v>
      </c>
      <c r="X82" s="8" t="e">
        <f t="shared" si="33"/>
        <v>#REF!</v>
      </c>
      <c r="Y82" s="8" t="e">
        <f t="shared" si="33"/>
        <v>#REF!</v>
      </c>
      <c r="Z82" s="8" t="e">
        <f t="shared" si="33"/>
        <v>#REF!</v>
      </c>
      <c r="AA82" s="8" t="e">
        <f t="shared" si="33"/>
        <v>#REF!</v>
      </c>
      <c r="AB82" s="8" t="e">
        <f t="shared" si="33"/>
        <v>#REF!</v>
      </c>
      <c r="AC82" s="8" t="e">
        <f t="shared" si="33"/>
        <v>#REF!</v>
      </c>
      <c r="AD82" s="8" t="e">
        <f t="shared" si="33"/>
        <v>#REF!</v>
      </c>
      <c r="AE82" s="8" t="e">
        <f t="shared" si="33"/>
        <v>#REF!</v>
      </c>
      <c r="AF82" s="8" t="e">
        <f t="shared" si="33"/>
        <v>#REF!</v>
      </c>
      <c r="AG82" s="8" t="e">
        <f t="shared" si="33"/>
        <v>#REF!</v>
      </c>
      <c r="AH82" s="8" t="e">
        <f t="shared" si="33"/>
        <v>#REF!</v>
      </c>
      <c r="AI82" s="8" t="e">
        <f t="shared" si="33"/>
        <v>#REF!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2:65" ht="12.75">
      <c r="B83" s="15" t="s">
        <v>61</v>
      </c>
      <c r="C83" s="226" t="s">
        <v>257</v>
      </c>
      <c r="F83" s="200" t="e">
        <f>#REF!</f>
        <v>#REF!</v>
      </c>
      <c r="G83" s="8" t="e">
        <f aca="true" t="shared" si="34" ref="G83:AI83">F83*(1+G$80)</f>
        <v>#REF!</v>
      </c>
      <c r="H83" s="8" t="e">
        <f t="shared" si="34"/>
        <v>#REF!</v>
      </c>
      <c r="I83" s="8" t="e">
        <f t="shared" si="34"/>
        <v>#REF!</v>
      </c>
      <c r="J83" s="8" t="e">
        <f t="shared" si="34"/>
        <v>#REF!</v>
      </c>
      <c r="K83" s="8" t="e">
        <f t="shared" si="34"/>
        <v>#REF!</v>
      </c>
      <c r="L83" s="8" t="e">
        <f t="shared" si="34"/>
        <v>#REF!</v>
      </c>
      <c r="M83" s="8" t="e">
        <f t="shared" si="34"/>
        <v>#REF!</v>
      </c>
      <c r="N83" s="8" t="e">
        <f t="shared" si="34"/>
        <v>#REF!</v>
      </c>
      <c r="O83" s="8" t="e">
        <f t="shared" si="34"/>
        <v>#REF!</v>
      </c>
      <c r="P83" s="8" t="e">
        <f t="shared" si="34"/>
        <v>#REF!</v>
      </c>
      <c r="Q83" s="8" t="e">
        <f t="shared" si="34"/>
        <v>#REF!</v>
      </c>
      <c r="R83" s="8" t="e">
        <f t="shared" si="34"/>
        <v>#REF!</v>
      </c>
      <c r="S83" s="8" t="e">
        <f t="shared" si="34"/>
        <v>#REF!</v>
      </c>
      <c r="T83" s="8" t="e">
        <f t="shared" si="34"/>
        <v>#REF!</v>
      </c>
      <c r="U83" s="8" t="e">
        <f t="shared" si="34"/>
        <v>#REF!</v>
      </c>
      <c r="V83" s="8" t="e">
        <f t="shared" si="34"/>
        <v>#REF!</v>
      </c>
      <c r="W83" s="8" t="e">
        <f t="shared" si="34"/>
        <v>#REF!</v>
      </c>
      <c r="X83" s="8" t="e">
        <f t="shared" si="34"/>
        <v>#REF!</v>
      </c>
      <c r="Y83" s="8" t="e">
        <f t="shared" si="34"/>
        <v>#REF!</v>
      </c>
      <c r="Z83" s="8" t="e">
        <f t="shared" si="34"/>
        <v>#REF!</v>
      </c>
      <c r="AA83" s="8" t="e">
        <f t="shared" si="34"/>
        <v>#REF!</v>
      </c>
      <c r="AB83" s="8" t="e">
        <f t="shared" si="34"/>
        <v>#REF!</v>
      </c>
      <c r="AC83" s="8" t="e">
        <f t="shared" si="34"/>
        <v>#REF!</v>
      </c>
      <c r="AD83" s="8" t="e">
        <f t="shared" si="34"/>
        <v>#REF!</v>
      </c>
      <c r="AE83" s="8" t="e">
        <f t="shared" si="34"/>
        <v>#REF!</v>
      </c>
      <c r="AF83" s="8" t="e">
        <f t="shared" si="34"/>
        <v>#REF!</v>
      </c>
      <c r="AG83" s="8" t="e">
        <f t="shared" si="34"/>
        <v>#REF!</v>
      </c>
      <c r="AH83" s="8" t="e">
        <f t="shared" si="34"/>
        <v>#REF!</v>
      </c>
      <c r="AI83" s="8" t="e">
        <f t="shared" si="34"/>
        <v>#REF!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2:65" ht="12.75">
      <c r="B84" s="15" t="s">
        <v>62</v>
      </c>
      <c r="C84" s="226" t="s">
        <v>257</v>
      </c>
      <c r="F84" s="200" t="e">
        <f>#REF!</f>
        <v>#REF!</v>
      </c>
      <c r="G84" s="8" t="e">
        <f aca="true" t="shared" si="35" ref="G84:AI84">F84*(1+G$80)</f>
        <v>#REF!</v>
      </c>
      <c r="H84" s="8" t="e">
        <f t="shared" si="35"/>
        <v>#REF!</v>
      </c>
      <c r="I84" s="8" t="e">
        <f t="shared" si="35"/>
        <v>#REF!</v>
      </c>
      <c r="J84" s="8" t="e">
        <f t="shared" si="35"/>
        <v>#REF!</v>
      </c>
      <c r="K84" s="8" t="e">
        <f t="shared" si="35"/>
        <v>#REF!</v>
      </c>
      <c r="L84" s="8" t="e">
        <f t="shared" si="35"/>
        <v>#REF!</v>
      </c>
      <c r="M84" s="8" t="e">
        <f t="shared" si="35"/>
        <v>#REF!</v>
      </c>
      <c r="N84" s="8" t="e">
        <f t="shared" si="35"/>
        <v>#REF!</v>
      </c>
      <c r="O84" s="8" t="e">
        <f t="shared" si="35"/>
        <v>#REF!</v>
      </c>
      <c r="P84" s="8" t="e">
        <f t="shared" si="35"/>
        <v>#REF!</v>
      </c>
      <c r="Q84" s="8" t="e">
        <f t="shared" si="35"/>
        <v>#REF!</v>
      </c>
      <c r="R84" s="8" t="e">
        <f t="shared" si="35"/>
        <v>#REF!</v>
      </c>
      <c r="S84" s="8" t="e">
        <f t="shared" si="35"/>
        <v>#REF!</v>
      </c>
      <c r="T84" s="8" t="e">
        <f t="shared" si="35"/>
        <v>#REF!</v>
      </c>
      <c r="U84" s="8" t="e">
        <f t="shared" si="35"/>
        <v>#REF!</v>
      </c>
      <c r="V84" s="8" t="e">
        <f t="shared" si="35"/>
        <v>#REF!</v>
      </c>
      <c r="W84" s="8" t="e">
        <f t="shared" si="35"/>
        <v>#REF!</v>
      </c>
      <c r="X84" s="8" t="e">
        <f t="shared" si="35"/>
        <v>#REF!</v>
      </c>
      <c r="Y84" s="8" t="e">
        <f t="shared" si="35"/>
        <v>#REF!</v>
      </c>
      <c r="Z84" s="8" t="e">
        <f t="shared" si="35"/>
        <v>#REF!</v>
      </c>
      <c r="AA84" s="8" t="e">
        <f t="shared" si="35"/>
        <v>#REF!</v>
      </c>
      <c r="AB84" s="8" t="e">
        <f t="shared" si="35"/>
        <v>#REF!</v>
      </c>
      <c r="AC84" s="8" t="e">
        <f t="shared" si="35"/>
        <v>#REF!</v>
      </c>
      <c r="AD84" s="8" t="e">
        <f t="shared" si="35"/>
        <v>#REF!</v>
      </c>
      <c r="AE84" s="8" t="e">
        <f t="shared" si="35"/>
        <v>#REF!</v>
      </c>
      <c r="AF84" s="8" t="e">
        <f t="shared" si="35"/>
        <v>#REF!</v>
      </c>
      <c r="AG84" s="8" t="e">
        <f t="shared" si="35"/>
        <v>#REF!</v>
      </c>
      <c r="AH84" s="8" t="e">
        <f t="shared" si="35"/>
        <v>#REF!</v>
      </c>
      <c r="AI84" s="8" t="e">
        <f t="shared" si="35"/>
        <v>#REF!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2:65" ht="12.75">
      <c r="B85" s="15" t="s">
        <v>65</v>
      </c>
      <c r="C85" s="15" t="s">
        <v>225</v>
      </c>
      <c r="F85" s="202" t="e">
        <f>#REF!</f>
        <v>#REF!</v>
      </c>
      <c r="G85" s="93" t="e">
        <f aca="true" t="shared" si="36" ref="G85:AI85">F85*(1+G$80)</f>
        <v>#REF!</v>
      </c>
      <c r="H85" s="93" t="e">
        <f t="shared" si="36"/>
        <v>#REF!</v>
      </c>
      <c r="I85" s="93" t="e">
        <f t="shared" si="36"/>
        <v>#REF!</v>
      </c>
      <c r="J85" s="93" t="e">
        <f t="shared" si="36"/>
        <v>#REF!</v>
      </c>
      <c r="K85" s="93" t="e">
        <f t="shared" si="36"/>
        <v>#REF!</v>
      </c>
      <c r="L85" s="93" t="e">
        <f t="shared" si="36"/>
        <v>#REF!</v>
      </c>
      <c r="M85" s="93" t="e">
        <f t="shared" si="36"/>
        <v>#REF!</v>
      </c>
      <c r="N85" s="93" t="e">
        <f t="shared" si="36"/>
        <v>#REF!</v>
      </c>
      <c r="O85" s="93" t="e">
        <f t="shared" si="36"/>
        <v>#REF!</v>
      </c>
      <c r="P85" s="93" t="e">
        <f t="shared" si="36"/>
        <v>#REF!</v>
      </c>
      <c r="Q85" s="93" t="e">
        <f t="shared" si="36"/>
        <v>#REF!</v>
      </c>
      <c r="R85" s="93" t="e">
        <f t="shared" si="36"/>
        <v>#REF!</v>
      </c>
      <c r="S85" s="93" t="e">
        <f t="shared" si="36"/>
        <v>#REF!</v>
      </c>
      <c r="T85" s="93" t="e">
        <f t="shared" si="36"/>
        <v>#REF!</v>
      </c>
      <c r="U85" s="93" t="e">
        <f t="shared" si="36"/>
        <v>#REF!</v>
      </c>
      <c r="V85" s="93" t="e">
        <f t="shared" si="36"/>
        <v>#REF!</v>
      </c>
      <c r="W85" s="93" t="e">
        <f t="shared" si="36"/>
        <v>#REF!</v>
      </c>
      <c r="X85" s="93" t="e">
        <f t="shared" si="36"/>
        <v>#REF!</v>
      </c>
      <c r="Y85" s="93" t="e">
        <f t="shared" si="36"/>
        <v>#REF!</v>
      </c>
      <c r="Z85" s="93" t="e">
        <f t="shared" si="36"/>
        <v>#REF!</v>
      </c>
      <c r="AA85" s="93" t="e">
        <f t="shared" si="36"/>
        <v>#REF!</v>
      </c>
      <c r="AB85" s="93" t="e">
        <f t="shared" si="36"/>
        <v>#REF!</v>
      </c>
      <c r="AC85" s="93" t="e">
        <f t="shared" si="36"/>
        <v>#REF!</v>
      </c>
      <c r="AD85" s="93" t="e">
        <f t="shared" si="36"/>
        <v>#REF!</v>
      </c>
      <c r="AE85" s="93" t="e">
        <f t="shared" si="36"/>
        <v>#REF!</v>
      </c>
      <c r="AF85" s="93" t="e">
        <f t="shared" si="36"/>
        <v>#REF!</v>
      </c>
      <c r="AG85" s="93" t="e">
        <f t="shared" si="36"/>
        <v>#REF!</v>
      </c>
      <c r="AH85" s="93" t="e">
        <f t="shared" si="36"/>
        <v>#REF!</v>
      </c>
      <c r="AI85" s="93" t="e">
        <f t="shared" si="36"/>
        <v>#REF!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2:65" ht="12.75">
      <c r="B86" s="15" t="s">
        <v>18</v>
      </c>
      <c r="C86" s="15" t="s">
        <v>223</v>
      </c>
      <c r="F86" s="200" t="e">
        <f>#REF!</f>
        <v>#REF!</v>
      </c>
      <c r="G86" s="92" t="e">
        <f>#REF!</f>
        <v>#REF!</v>
      </c>
      <c r="H86" s="92" t="e">
        <f>#REF!</f>
        <v>#REF!</v>
      </c>
      <c r="I86" s="92" t="e">
        <f>#REF!</f>
        <v>#REF!</v>
      </c>
      <c r="J86" s="92" t="e">
        <f>#REF!</f>
        <v>#REF!</v>
      </c>
      <c r="K86" s="92" t="e">
        <f>#REF!</f>
        <v>#REF!</v>
      </c>
      <c r="L86" s="92" t="e">
        <f>#REF!</f>
        <v>#REF!</v>
      </c>
      <c r="M86" s="92" t="e">
        <f>#REF!</f>
        <v>#REF!</v>
      </c>
      <c r="N86" s="92" t="e">
        <f>#REF!</f>
        <v>#REF!</v>
      </c>
      <c r="O86" s="92" t="e">
        <f>#REF!</f>
        <v>#REF!</v>
      </c>
      <c r="P86" s="92" t="e">
        <f>#REF!</f>
        <v>#REF!</v>
      </c>
      <c r="Q86" s="92" t="e">
        <f>#REF!</f>
        <v>#REF!</v>
      </c>
      <c r="R86" s="92" t="e">
        <f>#REF!</f>
        <v>#REF!</v>
      </c>
      <c r="S86" s="92" t="e">
        <f>#REF!</f>
        <v>#REF!</v>
      </c>
      <c r="T86" s="92" t="e">
        <f>#REF!</f>
        <v>#REF!</v>
      </c>
      <c r="U86" s="92" t="e">
        <f>#REF!</f>
        <v>#REF!</v>
      </c>
      <c r="V86" s="92" t="e">
        <f>#REF!</f>
        <v>#REF!</v>
      </c>
      <c r="W86" s="92" t="e">
        <f>#REF!</f>
        <v>#REF!</v>
      </c>
      <c r="X86" s="92" t="e">
        <f>#REF!</f>
        <v>#REF!</v>
      </c>
      <c r="Y86" s="92" t="e">
        <f>#REF!</f>
        <v>#REF!</v>
      </c>
      <c r="Z86" s="92" t="e">
        <f>#REF!</f>
        <v>#REF!</v>
      </c>
      <c r="AA86" s="92" t="e">
        <f>#REF!</f>
        <v>#REF!</v>
      </c>
      <c r="AB86" s="92" t="e">
        <f>#REF!</f>
        <v>#REF!</v>
      </c>
      <c r="AC86" s="92" t="e">
        <f>#REF!</f>
        <v>#REF!</v>
      </c>
      <c r="AD86" s="92" t="e">
        <f>#REF!</f>
        <v>#REF!</v>
      </c>
      <c r="AE86" s="92" t="e">
        <f>#REF!</f>
        <v>#REF!</v>
      </c>
      <c r="AF86" s="92" t="e">
        <f>#REF!</f>
        <v>#REF!</v>
      </c>
      <c r="AG86" s="92" t="e">
        <f>#REF!</f>
        <v>#REF!</v>
      </c>
      <c r="AH86" s="92" t="e">
        <f>#REF!</f>
        <v>#REF!</v>
      </c>
      <c r="AI86" s="92" t="e">
        <f>#REF!</f>
        <v>#REF!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2:65" ht="12.75">
      <c r="B87" s="15" t="s">
        <v>53</v>
      </c>
      <c r="C87" s="226" t="s">
        <v>257</v>
      </c>
      <c r="F87" s="200" t="e">
        <f>#REF!</f>
        <v>#REF!</v>
      </c>
      <c r="G87" s="8" t="e">
        <f aca="true" t="shared" si="37" ref="G87:AI87">F87*(1+G$80)</f>
        <v>#REF!</v>
      </c>
      <c r="H87" s="8" t="e">
        <f t="shared" si="37"/>
        <v>#REF!</v>
      </c>
      <c r="I87" s="8" t="e">
        <f t="shared" si="37"/>
        <v>#REF!</v>
      </c>
      <c r="J87" s="8" t="e">
        <f t="shared" si="37"/>
        <v>#REF!</v>
      </c>
      <c r="K87" s="8" t="e">
        <f t="shared" si="37"/>
        <v>#REF!</v>
      </c>
      <c r="L87" s="8" t="e">
        <f t="shared" si="37"/>
        <v>#REF!</v>
      </c>
      <c r="M87" s="8" t="e">
        <f t="shared" si="37"/>
        <v>#REF!</v>
      </c>
      <c r="N87" s="8" t="e">
        <f t="shared" si="37"/>
        <v>#REF!</v>
      </c>
      <c r="O87" s="8" t="e">
        <f t="shared" si="37"/>
        <v>#REF!</v>
      </c>
      <c r="P87" s="8" t="e">
        <f t="shared" si="37"/>
        <v>#REF!</v>
      </c>
      <c r="Q87" s="8" t="e">
        <f t="shared" si="37"/>
        <v>#REF!</v>
      </c>
      <c r="R87" s="8" t="e">
        <f t="shared" si="37"/>
        <v>#REF!</v>
      </c>
      <c r="S87" s="8" t="e">
        <f t="shared" si="37"/>
        <v>#REF!</v>
      </c>
      <c r="T87" s="8" t="e">
        <f t="shared" si="37"/>
        <v>#REF!</v>
      </c>
      <c r="U87" s="8" t="e">
        <f t="shared" si="37"/>
        <v>#REF!</v>
      </c>
      <c r="V87" s="8" t="e">
        <f t="shared" si="37"/>
        <v>#REF!</v>
      </c>
      <c r="W87" s="8" t="e">
        <f t="shared" si="37"/>
        <v>#REF!</v>
      </c>
      <c r="X87" s="8" t="e">
        <f t="shared" si="37"/>
        <v>#REF!</v>
      </c>
      <c r="Y87" s="8" t="e">
        <f t="shared" si="37"/>
        <v>#REF!</v>
      </c>
      <c r="Z87" s="8" t="e">
        <f t="shared" si="37"/>
        <v>#REF!</v>
      </c>
      <c r="AA87" s="8" t="e">
        <f t="shared" si="37"/>
        <v>#REF!</v>
      </c>
      <c r="AB87" s="8" t="e">
        <f t="shared" si="37"/>
        <v>#REF!</v>
      </c>
      <c r="AC87" s="8" t="e">
        <f t="shared" si="37"/>
        <v>#REF!</v>
      </c>
      <c r="AD87" s="8" t="e">
        <f t="shared" si="37"/>
        <v>#REF!</v>
      </c>
      <c r="AE87" s="8" t="e">
        <f t="shared" si="37"/>
        <v>#REF!</v>
      </c>
      <c r="AF87" s="8" t="e">
        <f t="shared" si="37"/>
        <v>#REF!</v>
      </c>
      <c r="AG87" s="8" t="e">
        <f t="shared" si="37"/>
        <v>#REF!</v>
      </c>
      <c r="AH87" s="8" t="e">
        <f t="shared" si="37"/>
        <v>#REF!</v>
      </c>
      <c r="AI87" s="8" t="e">
        <f t="shared" si="37"/>
        <v>#REF!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2:35" ht="12.75" hidden="1">
      <c r="B88" t="s">
        <v>236</v>
      </c>
      <c r="C88" s="15" t="s">
        <v>224</v>
      </c>
      <c r="F88" s="207" t="e">
        <f>#REF!</f>
        <v>#REF!</v>
      </c>
      <c r="G88" s="8" t="e">
        <f aca="true" t="shared" si="38" ref="G88:AI88">F88*(1+G$80)</f>
        <v>#REF!</v>
      </c>
      <c r="H88" s="8" t="e">
        <f t="shared" si="38"/>
        <v>#REF!</v>
      </c>
      <c r="I88" s="8" t="e">
        <f t="shared" si="38"/>
        <v>#REF!</v>
      </c>
      <c r="J88" s="8" t="e">
        <f t="shared" si="38"/>
        <v>#REF!</v>
      </c>
      <c r="K88" s="8" t="e">
        <f t="shared" si="38"/>
        <v>#REF!</v>
      </c>
      <c r="L88" s="8" t="e">
        <f t="shared" si="38"/>
        <v>#REF!</v>
      </c>
      <c r="M88" s="8" t="e">
        <f t="shared" si="38"/>
        <v>#REF!</v>
      </c>
      <c r="N88" s="8" t="e">
        <f t="shared" si="38"/>
        <v>#REF!</v>
      </c>
      <c r="O88" s="8" t="e">
        <f t="shared" si="38"/>
        <v>#REF!</v>
      </c>
      <c r="P88" s="8" t="e">
        <f t="shared" si="38"/>
        <v>#REF!</v>
      </c>
      <c r="Q88" s="8" t="e">
        <f t="shared" si="38"/>
        <v>#REF!</v>
      </c>
      <c r="R88" s="8" t="e">
        <f t="shared" si="38"/>
        <v>#REF!</v>
      </c>
      <c r="S88" s="8" t="e">
        <f t="shared" si="38"/>
        <v>#REF!</v>
      </c>
      <c r="T88" s="8" t="e">
        <f t="shared" si="38"/>
        <v>#REF!</v>
      </c>
      <c r="U88" s="8" t="e">
        <f t="shared" si="38"/>
        <v>#REF!</v>
      </c>
      <c r="V88" s="8" t="e">
        <f t="shared" si="38"/>
        <v>#REF!</v>
      </c>
      <c r="W88" s="8" t="e">
        <f t="shared" si="38"/>
        <v>#REF!</v>
      </c>
      <c r="X88" s="8" t="e">
        <f t="shared" si="38"/>
        <v>#REF!</v>
      </c>
      <c r="Y88" s="8" t="e">
        <f t="shared" si="38"/>
        <v>#REF!</v>
      </c>
      <c r="Z88" s="8" t="e">
        <f t="shared" si="38"/>
        <v>#REF!</v>
      </c>
      <c r="AA88" s="8" t="e">
        <f t="shared" si="38"/>
        <v>#REF!</v>
      </c>
      <c r="AB88" s="8" t="e">
        <f t="shared" si="38"/>
        <v>#REF!</v>
      </c>
      <c r="AC88" s="8" t="e">
        <f t="shared" si="38"/>
        <v>#REF!</v>
      </c>
      <c r="AD88" s="8" t="e">
        <f t="shared" si="38"/>
        <v>#REF!</v>
      </c>
      <c r="AE88" s="8" t="e">
        <f t="shared" si="38"/>
        <v>#REF!</v>
      </c>
      <c r="AF88" s="8" t="e">
        <f t="shared" si="38"/>
        <v>#REF!</v>
      </c>
      <c r="AG88" s="8" t="e">
        <f t="shared" si="38"/>
        <v>#REF!</v>
      </c>
      <c r="AH88" s="8" t="e">
        <f t="shared" si="38"/>
        <v>#REF!</v>
      </c>
      <c r="AI88" s="8" t="e">
        <f t="shared" si="38"/>
        <v>#REF!</v>
      </c>
    </row>
    <row r="89" spans="2:35" ht="12.75" hidden="1">
      <c r="B89" s="162" t="s">
        <v>259</v>
      </c>
      <c r="C89" s="15" t="s">
        <v>224</v>
      </c>
      <c r="F89" s="207" t="e">
        <f>#REF!</f>
        <v>#REF!</v>
      </c>
      <c r="G89" s="8" t="e">
        <f aca="true" t="shared" si="39" ref="G89:AI89">F89*(1+G$80)</f>
        <v>#REF!</v>
      </c>
      <c r="H89" s="8" t="e">
        <f t="shared" si="39"/>
        <v>#REF!</v>
      </c>
      <c r="I89" s="8" t="e">
        <f t="shared" si="39"/>
        <v>#REF!</v>
      </c>
      <c r="J89" s="8" t="e">
        <f t="shared" si="39"/>
        <v>#REF!</v>
      </c>
      <c r="K89" s="8" t="e">
        <f t="shared" si="39"/>
        <v>#REF!</v>
      </c>
      <c r="L89" s="8" t="e">
        <f t="shared" si="39"/>
        <v>#REF!</v>
      </c>
      <c r="M89" s="8" t="e">
        <f t="shared" si="39"/>
        <v>#REF!</v>
      </c>
      <c r="N89" s="8" t="e">
        <f t="shared" si="39"/>
        <v>#REF!</v>
      </c>
      <c r="O89" s="8" t="e">
        <f t="shared" si="39"/>
        <v>#REF!</v>
      </c>
      <c r="P89" s="8" t="e">
        <f t="shared" si="39"/>
        <v>#REF!</v>
      </c>
      <c r="Q89" s="8" t="e">
        <f t="shared" si="39"/>
        <v>#REF!</v>
      </c>
      <c r="R89" s="8" t="e">
        <f t="shared" si="39"/>
        <v>#REF!</v>
      </c>
      <c r="S89" s="8" t="e">
        <f t="shared" si="39"/>
        <v>#REF!</v>
      </c>
      <c r="T89" s="8" t="e">
        <f t="shared" si="39"/>
        <v>#REF!</v>
      </c>
      <c r="U89" s="8" t="e">
        <f t="shared" si="39"/>
        <v>#REF!</v>
      </c>
      <c r="V89" s="8" t="e">
        <f t="shared" si="39"/>
        <v>#REF!</v>
      </c>
      <c r="W89" s="8" t="e">
        <f t="shared" si="39"/>
        <v>#REF!</v>
      </c>
      <c r="X89" s="8" t="e">
        <f t="shared" si="39"/>
        <v>#REF!</v>
      </c>
      <c r="Y89" s="8" t="e">
        <f t="shared" si="39"/>
        <v>#REF!</v>
      </c>
      <c r="Z89" s="8" t="e">
        <f t="shared" si="39"/>
        <v>#REF!</v>
      </c>
      <c r="AA89" s="8" t="e">
        <f t="shared" si="39"/>
        <v>#REF!</v>
      </c>
      <c r="AB89" s="8" t="e">
        <f t="shared" si="39"/>
        <v>#REF!</v>
      </c>
      <c r="AC89" s="8" t="e">
        <f t="shared" si="39"/>
        <v>#REF!</v>
      </c>
      <c r="AD89" s="8" t="e">
        <f t="shared" si="39"/>
        <v>#REF!</v>
      </c>
      <c r="AE89" s="8" t="e">
        <f t="shared" si="39"/>
        <v>#REF!</v>
      </c>
      <c r="AF89" s="8" t="e">
        <f t="shared" si="39"/>
        <v>#REF!</v>
      </c>
      <c r="AG89" s="8" t="e">
        <f t="shared" si="39"/>
        <v>#REF!</v>
      </c>
      <c r="AH89" s="8" t="e">
        <f t="shared" si="39"/>
        <v>#REF!</v>
      </c>
      <c r="AI89" s="8" t="e">
        <f t="shared" si="39"/>
        <v>#REF!</v>
      </c>
    </row>
    <row r="90" spans="2:35" ht="12.75" hidden="1">
      <c r="B90" t="s">
        <v>235</v>
      </c>
      <c r="C90" s="15" t="s">
        <v>224</v>
      </c>
      <c r="F90" s="207" t="e">
        <f>#REF!</f>
        <v>#REF!</v>
      </c>
      <c r="G90" s="8" t="e">
        <f aca="true" t="shared" si="40" ref="G90:AI90">F90*(1+G$80)</f>
        <v>#REF!</v>
      </c>
      <c r="H90" s="8" t="e">
        <f t="shared" si="40"/>
        <v>#REF!</v>
      </c>
      <c r="I90" s="8" t="e">
        <f t="shared" si="40"/>
        <v>#REF!</v>
      </c>
      <c r="J90" s="8" t="e">
        <f t="shared" si="40"/>
        <v>#REF!</v>
      </c>
      <c r="K90" s="8" t="e">
        <f t="shared" si="40"/>
        <v>#REF!</v>
      </c>
      <c r="L90" s="8" t="e">
        <f t="shared" si="40"/>
        <v>#REF!</v>
      </c>
      <c r="M90" s="8" t="e">
        <f t="shared" si="40"/>
        <v>#REF!</v>
      </c>
      <c r="N90" s="8" t="e">
        <f t="shared" si="40"/>
        <v>#REF!</v>
      </c>
      <c r="O90" s="8" t="e">
        <f t="shared" si="40"/>
        <v>#REF!</v>
      </c>
      <c r="P90" s="8" t="e">
        <f t="shared" si="40"/>
        <v>#REF!</v>
      </c>
      <c r="Q90" s="8" t="e">
        <f t="shared" si="40"/>
        <v>#REF!</v>
      </c>
      <c r="R90" s="8" t="e">
        <f t="shared" si="40"/>
        <v>#REF!</v>
      </c>
      <c r="S90" s="8" t="e">
        <f t="shared" si="40"/>
        <v>#REF!</v>
      </c>
      <c r="T90" s="8" t="e">
        <f t="shared" si="40"/>
        <v>#REF!</v>
      </c>
      <c r="U90" s="8" t="e">
        <f t="shared" si="40"/>
        <v>#REF!</v>
      </c>
      <c r="V90" s="8" t="e">
        <f t="shared" si="40"/>
        <v>#REF!</v>
      </c>
      <c r="W90" s="8" t="e">
        <f t="shared" si="40"/>
        <v>#REF!</v>
      </c>
      <c r="X90" s="8" t="e">
        <f t="shared" si="40"/>
        <v>#REF!</v>
      </c>
      <c r="Y90" s="8" t="e">
        <f t="shared" si="40"/>
        <v>#REF!</v>
      </c>
      <c r="Z90" s="8" t="e">
        <f t="shared" si="40"/>
        <v>#REF!</v>
      </c>
      <c r="AA90" s="8" t="e">
        <f t="shared" si="40"/>
        <v>#REF!</v>
      </c>
      <c r="AB90" s="8" t="e">
        <f t="shared" si="40"/>
        <v>#REF!</v>
      </c>
      <c r="AC90" s="8" t="e">
        <f t="shared" si="40"/>
        <v>#REF!</v>
      </c>
      <c r="AD90" s="8" t="e">
        <f t="shared" si="40"/>
        <v>#REF!</v>
      </c>
      <c r="AE90" s="8" t="e">
        <f t="shared" si="40"/>
        <v>#REF!</v>
      </c>
      <c r="AF90" s="8" t="e">
        <f t="shared" si="40"/>
        <v>#REF!</v>
      </c>
      <c r="AG90" s="8" t="e">
        <f t="shared" si="40"/>
        <v>#REF!</v>
      </c>
      <c r="AH90" s="8" t="e">
        <f t="shared" si="40"/>
        <v>#REF!</v>
      </c>
      <c r="AI90" s="8" t="e">
        <f t="shared" si="40"/>
        <v>#REF!</v>
      </c>
    </row>
    <row r="91" spans="2:35" ht="12.75">
      <c r="B91" s="15"/>
      <c r="C91" s="15"/>
      <c r="F91" s="6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19" t="s">
        <v>40</v>
      </c>
      <c r="B92" s="55"/>
      <c r="C92" s="22">
        <v>-1000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2:35" ht="12.75">
      <c r="B93" s="15"/>
      <c r="C93" s="15"/>
      <c r="E93" t="s">
        <v>83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2:35" ht="12.75">
      <c r="B94" s="15" t="s">
        <v>27</v>
      </c>
      <c r="C94" s="15"/>
      <c r="E94" s="98" t="e">
        <f>NPV(#REF!,F94:AI94)*(((1+#REF!)^#REF!*#REF!)/((1+#REF!)^#REF!-1))</f>
        <v>#REF!</v>
      </c>
      <c r="F94" s="66" t="e">
        <f aca="true" t="shared" si="41" ref="F94:AI94">F82*F70/1000</f>
        <v>#REF!</v>
      </c>
      <c r="G94" s="66" t="e">
        <f t="shared" si="41"/>
        <v>#REF!</v>
      </c>
      <c r="H94" s="66" t="e">
        <f t="shared" si="41"/>
        <v>#REF!</v>
      </c>
      <c r="I94" s="66" t="e">
        <f t="shared" si="41"/>
        <v>#REF!</v>
      </c>
      <c r="J94" s="66" t="e">
        <f t="shared" si="41"/>
        <v>#REF!</v>
      </c>
      <c r="K94" s="66" t="e">
        <f t="shared" si="41"/>
        <v>#REF!</v>
      </c>
      <c r="L94" s="66" t="e">
        <f t="shared" si="41"/>
        <v>#REF!</v>
      </c>
      <c r="M94" s="66" t="e">
        <f t="shared" si="41"/>
        <v>#REF!</v>
      </c>
      <c r="N94" s="66" t="e">
        <f t="shared" si="41"/>
        <v>#REF!</v>
      </c>
      <c r="O94" s="66" t="e">
        <f t="shared" si="41"/>
        <v>#REF!</v>
      </c>
      <c r="P94" s="66" t="e">
        <f t="shared" si="41"/>
        <v>#REF!</v>
      </c>
      <c r="Q94" s="66" t="e">
        <f t="shared" si="41"/>
        <v>#REF!</v>
      </c>
      <c r="R94" s="66" t="e">
        <f t="shared" si="41"/>
        <v>#REF!</v>
      </c>
      <c r="S94" s="66" t="e">
        <f t="shared" si="41"/>
        <v>#REF!</v>
      </c>
      <c r="T94" s="66" t="e">
        <f t="shared" si="41"/>
        <v>#REF!</v>
      </c>
      <c r="U94" s="66" t="e">
        <f t="shared" si="41"/>
        <v>#REF!</v>
      </c>
      <c r="V94" s="66" t="e">
        <f t="shared" si="41"/>
        <v>#REF!</v>
      </c>
      <c r="W94" s="66" t="e">
        <f t="shared" si="41"/>
        <v>#REF!</v>
      </c>
      <c r="X94" s="66" t="e">
        <f t="shared" si="41"/>
        <v>#REF!</v>
      </c>
      <c r="Y94" s="66" t="e">
        <f t="shared" si="41"/>
        <v>#REF!</v>
      </c>
      <c r="Z94" s="66" t="e">
        <f t="shared" si="41"/>
        <v>#REF!</v>
      </c>
      <c r="AA94" s="66" t="e">
        <f t="shared" si="41"/>
        <v>#REF!</v>
      </c>
      <c r="AB94" s="66" t="e">
        <f t="shared" si="41"/>
        <v>#REF!</v>
      </c>
      <c r="AC94" s="66" t="e">
        <f t="shared" si="41"/>
        <v>#REF!</v>
      </c>
      <c r="AD94" s="66" t="e">
        <f t="shared" si="41"/>
        <v>#REF!</v>
      </c>
      <c r="AE94" s="66" t="e">
        <f t="shared" si="41"/>
        <v>#REF!</v>
      </c>
      <c r="AF94" s="66" t="e">
        <f t="shared" si="41"/>
        <v>#REF!</v>
      </c>
      <c r="AG94" s="66" t="e">
        <f t="shared" si="41"/>
        <v>#REF!</v>
      </c>
      <c r="AH94" s="66" t="e">
        <f t="shared" si="41"/>
        <v>#REF!</v>
      </c>
      <c r="AI94" s="66" t="e">
        <f t="shared" si="41"/>
        <v>#REF!</v>
      </c>
    </row>
    <row r="95" spans="2:35" ht="12.75">
      <c r="B95" s="15" t="s">
        <v>61</v>
      </c>
      <c r="C95" s="15"/>
      <c r="E95" s="98" t="e">
        <f>NPV(#REF!,F95:AI95)*(((1+#REF!)^#REF!*#REF!)/((1+#REF!)^#REF!-1))</f>
        <v>#REF!</v>
      </c>
      <c r="F95" s="66" t="e">
        <f aca="true" t="shared" si="42" ref="F95:AI95">F83*F71/1000</f>
        <v>#REF!</v>
      </c>
      <c r="G95" s="66" t="e">
        <f t="shared" si="42"/>
        <v>#REF!</v>
      </c>
      <c r="H95" s="66" t="e">
        <f t="shared" si="42"/>
        <v>#REF!</v>
      </c>
      <c r="I95" s="66" t="e">
        <f t="shared" si="42"/>
        <v>#REF!</v>
      </c>
      <c r="J95" s="66" t="e">
        <f t="shared" si="42"/>
        <v>#REF!</v>
      </c>
      <c r="K95" s="66" t="e">
        <f t="shared" si="42"/>
        <v>#REF!</v>
      </c>
      <c r="L95" s="66" t="e">
        <f t="shared" si="42"/>
        <v>#REF!</v>
      </c>
      <c r="M95" s="66" t="e">
        <f t="shared" si="42"/>
        <v>#REF!</v>
      </c>
      <c r="N95" s="66" t="e">
        <f t="shared" si="42"/>
        <v>#REF!</v>
      </c>
      <c r="O95" s="66" t="e">
        <f t="shared" si="42"/>
        <v>#REF!</v>
      </c>
      <c r="P95" s="66" t="e">
        <f t="shared" si="42"/>
        <v>#REF!</v>
      </c>
      <c r="Q95" s="66" t="e">
        <f t="shared" si="42"/>
        <v>#REF!</v>
      </c>
      <c r="R95" s="66" t="e">
        <f t="shared" si="42"/>
        <v>#REF!</v>
      </c>
      <c r="S95" s="66" t="e">
        <f t="shared" si="42"/>
        <v>#REF!</v>
      </c>
      <c r="T95" s="66" t="e">
        <f t="shared" si="42"/>
        <v>#REF!</v>
      </c>
      <c r="U95" s="66" t="e">
        <f t="shared" si="42"/>
        <v>#REF!</v>
      </c>
      <c r="V95" s="66" t="e">
        <f t="shared" si="42"/>
        <v>#REF!</v>
      </c>
      <c r="W95" s="66" t="e">
        <f t="shared" si="42"/>
        <v>#REF!</v>
      </c>
      <c r="X95" s="66" t="e">
        <f t="shared" si="42"/>
        <v>#REF!</v>
      </c>
      <c r="Y95" s="66" t="e">
        <f t="shared" si="42"/>
        <v>#REF!</v>
      </c>
      <c r="Z95" s="66" t="e">
        <f t="shared" si="42"/>
        <v>#REF!</v>
      </c>
      <c r="AA95" s="66" t="e">
        <f t="shared" si="42"/>
        <v>#REF!</v>
      </c>
      <c r="AB95" s="66" t="e">
        <f t="shared" si="42"/>
        <v>#REF!</v>
      </c>
      <c r="AC95" s="66" t="e">
        <f t="shared" si="42"/>
        <v>#REF!</v>
      </c>
      <c r="AD95" s="66" t="e">
        <f t="shared" si="42"/>
        <v>#REF!</v>
      </c>
      <c r="AE95" s="66" t="e">
        <f t="shared" si="42"/>
        <v>#REF!</v>
      </c>
      <c r="AF95" s="66" t="e">
        <f t="shared" si="42"/>
        <v>#REF!</v>
      </c>
      <c r="AG95" s="66" t="e">
        <f t="shared" si="42"/>
        <v>#REF!</v>
      </c>
      <c r="AH95" s="66" t="e">
        <f t="shared" si="42"/>
        <v>#REF!</v>
      </c>
      <c r="AI95" s="66" t="e">
        <f t="shared" si="42"/>
        <v>#REF!</v>
      </c>
    </row>
    <row r="96" spans="2:35" ht="12.75">
      <c r="B96" s="15" t="s">
        <v>62</v>
      </c>
      <c r="C96" s="15"/>
      <c r="E96" s="98" t="e">
        <f>NPV(#REF!,F96:AI96)*(((1+#REF!)^#REF!*#REF!)/((1+#REF!)^#REF!-1))</f>
        <v>#REF!</v>
      </c>
      <c r="F96" s="66" t="e">
        <f aca="true" t="shared" si="43" ref="F96:AI96">F84*F72/1000</f>
        <v>#REF!</v>
      </c>
      <c r="G96" s="66" t="e">
        <f t="shared" si="43"/>
        <v>#REF!</v>
      </c>
      <c r="H96" s="66" t="e">
        <f t="shared" si="43"/>
        <v>#REF!</v>
      </c>
      <c r="I96" s="66" t="e">
        <f t="shared" si="43"/>
        <v>#REF!</v>
      </c>
      <c r="J96" s="66" t="e">
        <f t="shared" si="43"/>
        <v>#REF!</v>
      </c>
      <c r="K96" s="66" t="e">
        <f t="shared" si="43"/>
        <v>#REF!</v>
      </c>
      <c r="L96" s="66" t="e">
        <f t="shared" si="43"/>
        <v>#REF!</v>
      </c>
      <c r="M96" s="66" t="e">
        <f t="shared" si="43"/>
        <v>#REF!</v>
      </c>
      <c r="N96" s="66" t="e">
        <f t="shared" si="43"/>
        <v>#REF!</v>
      </c>
      <c r="O96" s="66" t="e">
        <f t="shared" si="43"/>
        <v>#REF!</v>
      </c>
      <c r="P96" s="66" t="e">
        <f t="shared" si="43"/>
        <v>#REF!</v>
      </c>
      <c r="Q96" s="66" t="e">
        <f t="shared" si="43"/>
        <v>#REF!</v>
      </c>
      <c r="R96" s="66" t="e">
        <f t="shared" si="43"/>
        <v>#REF!</v>
      </c>
      <c r="S96" s="66" t="e">
        <f t="shared" si="43"/>
        <v>#REF!</v>
      </c>
      <c r="T96" s="66" t="e">
        <f t="shared" si="43"/>
        <v>#REF!</v>
      </c>
      <c r="U96" s="66" t="e">
        <f t="shared" si="43"/>
        <v>#REF!</v>
      </c>
      <c r="V96" s="66" t="e">
        <f t="shared" si="43"/>
        <v>#REF!</v>
      </c>
      <c r="W96" s="66" t="e">
        <f t="shared" si="43"/>
        <v>#REF!</v>
      </c>
      <c r="X96" s="66" t="e">
        <f t="shared" si="43"/>
        <v>#REF!</v>
      </c>
      <c r="Y96" s="66" t="e">
        <f t="shared" si="43"/>
        <v>#REF!</v>
      </c>
      <c r="Z96" s="66" t="e">
        <f t="shared" si="43"/>
        <v>#REF!</v>
      </c>
      <c r="AA96" s="66" t="e">
        <f t="shared" si="43"/>
        <v>#REF!</v>
      </c>
      <c r="AB96" s="66" t="e">
        <f t="shared" si="43"/>
        <v>#REF!</v>
      </c>
      <c r="AC96" s="66" t="e">
        <f t="shared" si="43"/>
        <v>#REF!</v>
      </c>
      <c r="AD96" s="66" t="e">
        <f t="shared" si="43"/>
        <v>#REF!</v>
      </c>
      <c r="AE96" s="66" t="e">
        <f t="shared" si="43"/>
        <v>#REF!</v>
      </c>
      <c r="AF96" s="66" t="e">
        <f t="shared" si="43"/>
        <v>#REF!</v>
      </c>
      <c r="AG96" s="66" t="e">
        <f t="shared" si="43"/>
        <v>#REF!</v>
      </c>
      <c r="AH96" s="66" t="e">
        <f t="shared" si="43"/>
        <v>#REF!</v>
      </c>
      <c r="AI96" s="66" t="e">
        <f t="shared" si="43"/>
        <v>#REF!</v>
      </c>
    </row>
    <row r="97" spans="2:35" ht="12.75">
      <c r="B97" s="15" t="s">
        <v>65</v>
      </c>
      <c r="C97" s="15"/>
      <c r="E97" s="98" t="e">
        <f>NPV(#REF!,F97:AI97)*(((1+#REF!)^#REF!*#REF!)/((1+#REF!)^#REF!-1))</f>
        <v>#REF!</v>
      </c>
      <c r="F97" s="66" t="e">
        <f aca="true" t="shared" si="44" ref="F97:AI97">(F85*$F$36*F39*F31+(F85*$F$36*F39*F32)*($L$34/$F$34))/1000</f>
        <v>#REF!</v>
      </c>
      <c r="G97" s="66" t="e">
        <f t="shared" si="44"/>
        <v>#REF!</v>
      </c>
      <c r="H97" s="66" t="e">
        <f t="shared" si="44"/>
        <v>#REF!</v>
      </c>
      <c r="I97" s="66" t="e">
        <f t="shared" si="44"/>
        <v>#REF!</v>
      </c>
      <c r="J97" s="66" t="e">
        <f t="shared" si="44"/>
        <v>#REF!</v>
      </c>
      <c r="K97" s="66" t="e">
        <f t="shared" si="44"/>
        <v>#REF!</v>
      </c>
      <c r="L97" s="66" t="e">
        <f t="shared" si="44"/>
        <v>#REF!</v>
      </c>
      <c r="M97" s="66" t="e">
        <f t="shared" si="44"/>
        <v>#REF!</v>
      </c>
      <c r="N97" s="66" t="e">
        <f t="shared" si="44"/>
        <v>#REF!</v>
      </c>
      <c r="O97" s="66" t="e">
        <f t="shared" si="44"/>
        <v>#REF!</v>
      </c>
      <c r="P97" s="66" t="e">
        <f t="shared" si="44"/>
        <v>#REF!</v>
      </c>
      <c r="Q97" s="66" t="e">
        <f t="shared" si="44"/>
        <v>#REF!</v>
      </c>
      <c r="R97" s="66" t="e">
        <f t="shared" si="44"/>
        <v>#REF!</v>
      </c>
      <c r="S97" s="66" t="e">
        <f t="shared" si="44"/>
        <v>#REF!</v>
      </c>
      <c r="T97" s="66" t="e">
        <f t="shared" si="44"/>
        <v>#REF!</v>
      </c>
      <c r="U97" s="66" t="e">
        <f t="shared" si="44"/>
        <v>#REF!</v>
      </c>
      <c r="V97" s="66" t="e">
        <f t="shared" si="44"/>
        <v>#REF!</v>
      </c>
      <c r="W97" s="66" t="e">
        <f t="shared" si="44"/>
        <v>#REF!</v>
      </c>
      <c r="X97" s="66" t="e">
        <f t="shared" si="44"/>
        <v>#REF!</v>
      </c>
      <c r="Y97" s="66" t="e">
        <f t="shared" si="44"/>
        <v>#REF!</v>
      </c>
      <c r="Z97" s="66" t="e">
        <f t="shared" si="44"/>
        <v>#REF!</v>
      </c>
      <c r="AA97" s="66" t="e">
        <f t="shared" si="44"/>
        <v>#REF!</v>
      </c>
      <c r="AB97" s="66" t="e">
        <f t="shared" si="44"/>
        <v>#REF!</v>
      </c>
      <c r="AC97" s="66" t="e">
        <f t="shared" si="44"/>
        <v>#REF!</v>
      </c>
      <c r="AD97" s="66" t="e">
        <f t="shared" si="44"/>
        <v>#REF!</v>
      </c>
      <c r="AE97" s="66" t="e">
        <f t="shared" si="44"/>
        <v>#REF!</v>
      </c>
      <c r="AF97" s="66" t="e">
        <f t="shared" si="44"/>
        <v>#REF!</v>
      </c>
      <c r="AG97" s="66" t="e">
        <f t="shared" si="44"/>
        <v>#REF!</v>
      </c>
      <c r="AH97" s="66" t="e">
        <f t="shared" si="44"/>
        <v>#REF!</v>
      </c>
      <c r="AI97" s="66" t="e">
        <f t="shared" si="44"/>
        <v>#REF!</v>
      </c>
    </row>
    <row r="98" spans="2:35" ht="12.75">
      <c r="B98" s="15" t="s">
        <v>18</v>
      </c>
      <c r="C98" s="15"/>
      <c r="E98" s="98" t="e">
        <f>NPV(#REF!,F98:AI98)*(((1+#REF!)^#REF!*#REF!)/((1+#REF!)^#REF!-1))</f>
        <v>#REF!</v>
      </c>
      <c r="F98" s="66" t="e">
        <f aca="true" t="shared" si="45" ref="F98:AI98">F86*F65/1000</f>
        <v>#REF!</v>
      </c>
      <c r="G98" s="66" t="e">
        <f t="shared" si="45"/>
        <v>#REF!</v>
      </c>
      <c r="H98" s="66" t="e">
        <f t="shared" si="45"/>
        <v>#REF!</v>
      </c>
      <c r="I98" s="66" t="e">
        <f t="shared" si="45"/>
        <v>#REF!</v>
      </c>
      <c r="J98" s="66" t="e">
        <f t="shared" si="45"/>
        <v>#REF!</v>
      </c>
      <c r="K98" s="66" t="e">
        <f t="shared" si="45"/>
        <v>#REF!</v>
      </c>
      <c r="L98" s="66" t="e">
        <f t="shared" si="45"/>
        <v>#REF!</v>
      </c>
      <c r="M98" s="66" t="e">
        <f t="shared" si="45"/>
        <v>#REF!</v>
      </c>
      <c r="N98" s="66" t="e">
        <f t="shared" si="45"/>
        <v>#REF!</v>
      </c>
      <c r="O98" s="66" t="e">
        <f t="shared" si="45"/>
        <v>#REF!</v>
      </c>
      <c r="P98" s="66" t="e">
        <f t="shared" si="45"/>
        <v>#REF!</v>
      </c>
      <c r="Q98" s="66" t="e">
        <f t="shared" si="45"/>
        <v>#REF!</v>
      </c>
      <c r="R98" s="66" t="e">
        <f t="shared" si="45"/>
        <v>#REF!</v>
      </c>
      <c r="S98" s="66" t="e">
        <f t="shared" si="45"/>
        <v>#REF!</v>
      </c>
      <c r="T98" s="66" t="e">
        <f t="shared" si="45"/>
        <v>#REF!</v>
      </c>
      <c r="U98" s="66" t="e">
        <f t="shared" si="45"/>
        <v>#REF!</v>
      </c>
      <c r="V98" s="66" t="e">
        <f t="shared" si="45"/>
        <v>#REF!</v>
      </c>
      <c r="W98" s="66" t="e">
        <f t="shared" si="45"/>
        <v>#REF!</v>
      </c>
      <c r="X98" s="66" t="e">
        <f t="shared" si="45"/>
        <v>#REF!</v>
      </c>
      <c r="Y98" s="66" t="e">
        <f t="shared" si="45"/>
        <v>#REF!</v>
      </c>
      <c r="Z98" s="66" t="e">
        <f t="shared" si="45"/>
        <v>#REF!</v>
      </c>
      <c r="AA98" s="66" t="e">
        <f t="shared" si="45"/>
        <v>#REF!</v>
      </c>
      <c r="AB98" s="66" t="e">
        <f t="shared" si="45"/>
        <v>#REF!</v>
      </c>
      <c r="AC98" s="66" t="e">
        <f t="shared" si="45"/>
        <v>#REF!</v>
      </c>
      <c r="AD98" s="66" t="e">
        <f t="shared" si="45"/>
        <v>#REF!</v>
      </c>
      <c r="AE98" s="66" t="e">
        <f t="shared" si="45"/>
        <v>#REF!</v>
      </c>
      <c r="AF98" s="66" t="e">
        <f t="shared" si="45"/>
        <v>#REF!</v>
      </c>
      <c r="AG98" s="66" t="e">
        <f t="shared" si="45"/>
        <v>#REF!</v>
      </c>
      <c r="AH98" s="66" t="e">
        <f t="shared" si="45"/>
        <v>#REF!</v>
      </c>
      <c r="AI98" s="66" t="e">
        <f t="shared" si="45"/>
        <v>#REF!</v>
      </c>
    </row>
    <row r="99" spans="2:35" ht="12.75">
      <c r="B99" s="15" t="s">
        <v>59</v>
      </c>
      <c r="C99" s="15"/>
      <c r="E99" s="98" t="e">
        <f>NPV(#REF!,F99:AI99)*(((1+#REF!)^#REF!*#REF!)/((1+#REF!)^#REF!-1))</f>
        <v>#REF!</v>
      </c>
      <c r="F99" s="66" t="e">
        <f aca="true" t="shared" si="46" ref="F99:AI99">F87*F73/1000</f>
        <v>#REF!</v>
      </c>
      <c r="G99" s="66" t="e">
        <f t="shared" si="46"/>
        <v>#REF!</v>
      </c>
      <c r="H99" s="66" t="e">
        <f t="shared" si="46"/>
        <v>#REF!</v>
      </c>
      <c r="I99" s="66" t="e">
        <f t="shared" si="46"/>
        <v>#REF!</v>
      </c>
      <c r="J99" s="66" t="e">
        <f t="shared" si="46"/>
        <v>#REF!</v>
      </c>
      <c r="K99" s="66" t="e">
        <f t="shared" si="46"/>
        <v>#REF!</v>
      </c>
      <c r="L99" s="66" t="e">
        <f t="shared" si="46"/>
        <v>#REF!</v>
      </c>
      <c r="M99" s="66" t="e">
        <f t="shared" si="46"/>
        <v>#REF!</v>
      </c>
      <c r="N99" s="66" t="e">
        <f t="shared" si="46"/>
        <v>#REF!</v>
      </c>
      <c r="O99" s="66" t="e">
        <f t="shared" si="46"/>
        <v>#REF!</v>
      </c>
      <c r="P99" s="66" t="e">
        <f t="shared" si="46"/>
        <v>#REF!</v>
      </c>
      <c r="Q99" s="66" t="e">
        <f t="shared" si="46"/>
        <v>#REF!</v>
      </c>
      <c r="R99" s="66" t="e">
        <f t="shared" si="46"/>
        <v>#REF!</v>
      </c>
      <c r="S99" s="66" t="e">
        <f t="shared" si="46"/>
        <v>#REF!</v>
      </c>
      <c r="T99" s="66" t="e">
        <f t="shared" si="46"/>
        <v>#REF!</v>
      </c>
      <c r="U99" s="66" t="e">
        <f t="shared" si="46"/>
        <v>#REF!</v>
      </c>
      <c r="V99" s="66" t="e">
        <f t="shared" si="46"/>
        <v>#REF!</v>
      </c>
      <c r="W99" s="66" t="e">
        <f t="shared" si="46"/>
        <v>#REF!</v>
      </c>
      <c r="X99" s="66" t="e">
        <f t="shared" si="46"/>
        <v>#REF!</v>
      </c>
      <c r="Y99" s="66" t="e">
        <f t="shared" si="46"/>
        <v>#REF!</v>
      </c>
      <c r="Z99" s="66" t="e">
        <f t="shared" si="46"/>
        <v>#REF!</v>
      </c>
      <c r="AA99" s="66" t="e">
        <f t="shared" si="46"/>
        <v>#REF!</v>
      </c>
      <c r="AB99" s="66" t="e">
        <f t="shared" si="46"/>
        <v>#REF!</v>
      </c>
      <c r="AC99" s="66" t="e">
        <f t="shared" si="46"/>
        <v>#REF!</v>
      </c>
      <c r="AD99" s="66" t="e">
        <f t="shared" si="46"/>
        <v>#REF!</v>
      </c>
      <c r="AE99" s="66" t="e">
        <f t="shared" si="46"/>
        <v>#REF!</v>
      </c>
      <c r="AF99" s="66" t="e">
        <f t="shared" si="46"/>
        <v>#REF!</v>
      </c>
      <c r="AG99" s="66" t="e">
        <f t="shared" si="46"/>
        <v>#REF!</v>
      </c>
      <c r="AH99" s="66" t="e">
        <f t="shared" si="46"/>
        <v>#REF!</v>
      </c>
      <c r="AI99" s="66" t="e">
        <f t="shared" si="46"/>
        <v>#REF!</v>
      </c>
    </row>
    <row r="100" spans="2:35" ht="12.75" hidden="1">
      <c r="B100" t="s">
        <v>236</v>
      </c>
      <c r="C100" s="15"/>
      <c r="E100" s="98" t="e">
        <f>NPV(#REF!,F100:AI100)*(((1+#REF!)^#REF!*#REF!)/((1+#REF!)^#REF!-1))</f>
        <v>#REF!</v>
      </c>
      <c r="F100" s="66" t="e">
        <f aca="true" t="shared" si="47" ref="F100:AI100">F88*F74/1000</f>
        <v>#REF!</v>
      </c>
      <c r="G100" s="66" t="e">
        <f t="shared" si="47"/>
        <v>#REF!</v>
      </c>
      <c r="H100" s="66" t="e">
        <f t="shared" si="47"/>
        <v>#REF!</v>
      </c>
      <c r="I100" s="66" t="e">
        <f t="shared" si="47"/>
        <v>#REF!</v>
      </c>
      <c r="J100" s="66" t="e">
        <f t="shared" si="47"/>
        <v>#REF!</v>
      </c>
      <c r="K100" s="66" t="e">
        <f t="shared" si="47"/>
        <v>#REF!</v>
      </c>
      <c r="L100" s="66" t="e">
        <f t="shared" si="47"/>
        <v>#REF!</v>
      </c>
      <c r="M100" s="66" t="e">
        <f t="shared" si="47"/>
        <v>#REF!</v>
      </c>
      <c r="N100" s="66" t="e">
        <f t="shared" si="47"/>
        <v>#REF!</v>
      </c>
      <c r="O100" s="66" t="e">
        <f t="shared" si="47"/>
        <v>#REF!</v>
      </c>
      <c r="P100" s="66" t="e">
        <f t="shared" si="47"/>
        <v>#REF!</v>
      </c>
      <c r="Q100" s="66" t="e">
        <f t="shared" si="47"/>
        <v>#REF!</v>
      </c>
      <c r="R100" s="66" t="e">
        <f t="shared" si="47"/>
        <v>#REF!</v>
      </c>
      <c r="S100" s="66" t="e">
        <f t="shared" si="47"/>
        <v>#REF!</v>
      </c>
      <c r="T100" s="66" t="e">
        <f t="shared" si="47"/>
        <v>#REF!</v>
      </c>
      <c r="U100" s="66" t="e">
        <f t="shared" si="47"/>
        <v>#REF!</v>
      </c>
      <c r="V100" s="66" t="e">
        <f t="shared" si="47"/>
        <v>#REF!</v>
      </c>
      <c r="W100" s="66" t="e">
        <f t="shared" si="47"/>
        <v>#REF!</v>
      </c>
      <c r="X100" s="66" t="e">
        <f t="shared" si="47"/>
        <v>#REF!</v>
      </c>
      <c r="Y100" s="66" t="e">
        <f t="shared" si="47"/>
        <v>#REF!</v>
      </c>
      <c r="Z100" s="66" t="e">
        <f t="shared" si="47"/>
        <v>#REF!</v>
      </c>
      <c r="AA100" s="66" t="e">
        <f t="shared" si="47"/>
        <v>#REF!</v>
      </c>
      <c r="AB100" s="66" t="e">
        <f t="shared" si="47"/>
        <v>#REF!</v>
      </c>
      <c r="AC100" s="66" t="e">
        <f t="shared" si="47"/>
        <v>#REF!</v>
      </c>
      <c r="AD100" s="66" t="e">
        <f t="shared" si="47"/>
        <v>#REF!</v>
      </c>
      <c r="AE100" s="66" t="e">
        <f t="shared" si="47"/>
        <v>#REF!</v>
      </c>
      <c r="AF100" s="66" t="e">
        <f t="shared" si="47"/>
        <v>#REF!</v>
      </c>
      <c r="AG100" s="66" t="e">
        <f t="shared" si="47"/>
        <v>#REF!</v>
      </c>
      <c r="AH100" s="66" t="e">
        <f t="shared" si="47"/>
        <v>#REF!</v>
      </c>
      <c r="AI100" s="66" t="e">
        <f t="shared" si="47"/>
        <v>#REF!</v>
      </c>
    </row>
    <row r="101" spans="2:35" ht="12.75" hidden="1">
      <c r="B101" s="162" t="s">
        <v>259</v>
      </c>
      <c r="C101" s="15"/>
      <c r="E101" s="98" t="e">
        <f>NPV(#REF!,F101:AI101)*(((1+#REF!)^#REF!*#REF!)/((1+#REF!)^#REF!-1))</f>
        <v>#REF!</v>
      </c>
      <c r="F101" s="66" t="e">
        <f aca="true" t="shared" si="48" ref="F101:AI101">F89*F74/1000</f>
        <v>#REF!</v>
      </c>
      <c r="G101" s="66" t="e">
        <f t="shared" si="48"/>
        <v>#REF!</v>
      </c>
      <c r="H101" s="66" t="e">
        <f t="shared" si="48"/>
        <v>#REF!</v>
      </c>
      <c r="I101" s="66" t="e">
        <f t="shared" si="48"/>
        <v>#REF!</v>
      </c>
      <c r="J101" s="66" t="e">
        <f t="shared" si="48"/>
        <v>#REF!</v>
      </c>
      <c r="K101" s="66" t="e">
        <f t="shared" si="48"/>
        <v>#REF!</v>
      </c>
      <c r="L101" s="66" t="e">
        <f t="shared" si="48"/>
        <v>#REF!</v>
      </c>
      <c r="M101" s="66" t="e">
        <f t="shared" si="48"/>
        <v>#REF!</v>
      </c>
      <c r="N101" s="66" t="e">
        <f t="shared" si="48"/>
        <v>#REF!</v>
      </c>
      <c r="O101" s="66" t="e">
        <f t="shared" si="48"/>
        <v>#REF!</v>
      </c>
      <c r="P101" s="66" t="e">
        <f t="shared" si="48"/>
        <v>#REF!</v>
      </c>
      <c r="Q101" s="66" t="e">
        <f t="shared" si="48"/>
        <v>#REF!</v>
      </c>
      <c r="R101" s="66" t="e">
        <f t="shared" si="48"/>
        <v>#REF!</v>
      </c>
      <c r="S101" s="66" t="e">
        <f t="shared" si="48"/>
        <v>#REF!</v>
      </c>
      <c r="T101" s="66" t="e">
        <f t="shared" si="48"/>
        <v>#REF!</v>
      </c>
      <c r="U101" s="66" t="e">
        <f t="shared" si="48"/>
        <v>#REF!</v>
      </c>
      <c r="V101" s="66" t="e">
        <f t="shared" si="48"/>
        <v>#REF!</v>
      </c>
      <c r="W101" s="66" t="e">
        <f t="shared" si="48"/>
        <v>#REF!</v>
      </c>
      <c r="X101" s="66" t="e">
        <f t="shared" si="48"/>
        <v>#REF!</v>
      </c>
      <c r="Y101" s="66" t="e">
        <f t="shared" si="48"/>
        <v>#REF!</v>
      </c>
      <c r="Z101" s="66" t="e">
        <f t="shared" si="48"/>
        <v>#REF!</v>
      </c>
      <c r="AA101" s="66" t="e">
        <f t="shared" si="48"/>
        <v>#REF!</v>
      </c>
      <c r="AB101" s="66" t="e">
        <f t="shared" si="48"/>
        <v>#REF!</v>
      </c>
      <c r="AC101" s="66" t="e">
        <f t="shared" si="48"/>
        <v>#REF!</v>
      </c>
      <c r="AD101" s="66" t="e">
        <f t="shared" si="48"/>
        <v>#REF!</v>
      </c>
      <c r="AE101" s="66" t="e">
        <f t="shared" si="48"/>
        <v>#REF!</v>
      </c>
      <c r="AF101" s="66" t="e">
        <f t="shared" si="48"/>
        <v>#REF!</v>
      </c>
      <c r="AG101" s="66" t="e">
        <f t="shared" si="48"/>
        <v>#REF!</v>
      </c>
      <c r="AH101" s="66" t="e">
        <f t="shared" si="48"/>
        <v>#REF!</v>
      </c>
      <c r="AI101" s="66" t="e">
        <f t="shared" si="48"/>
        <v>#REF!</v>
      </c>
    </row>
    <row r="102" spans="2:35" ht="12.75" hidden="1">
      <c r="B102" t="s">
        <v>235</v>
      </c>
      <c r="C102" s="15"/>
      <c r="E102" s="98" t="e">
        <f>NPV(#REF!,F102:AI102)*(((1+#REF!)^#REF!*#REF!)/((1+#REF!)^#REF!-1))</f>
        <v>#REF!</v>
      </c>
      <c r="F102" s="66" t="e">
        <f aca="true" t="shared" si="49" ref="F102:AI102">F90*F75/1000</f>
        <v>#REF!</v>
      </c>
      <c r="G102" s="66" t="e">
        <f t="shared" si="49"/>
        <v>#REF!</v>
      </c>
      <c r="H102" s="66" t="e">
        <f t="shared" si="49"/>
        <v>#REF!</v>
      </c>
      <c r="I102" s="66" t="e">
        <f t="shared" si="49"/>
        <v>#REF!</v>
      </c>
      <c r="J102" s="66" t="e">
        <f t="shared" si="49"/>
        <v>#REF!</v>
      </c>
      <c r="K102" s="66" t="e">
        <f t="shared" si="49"/>
        <v>#REF!</v>
      </c>
      <c r="L102" s="66" t="e">
        <f t="shared" si="49"/>
        <v>#REF!</v>
      </c>
      <c r="M102" s="66" t="e">
        <f t="shared" si="49"/>
        <v>#REF!</v>
      </c>
      <c r="N102" s="66" t="e">
        <f t="shared" si="49"/>
        <v>#REF!</v>
      </c>
      <c r="O102" s="66" t="e">
        <f t="shared" si="49"/>
        <v>#REF!</v>
      </c>
      <c r="P102" s="66" t="e">
        <f t="shared" si="49"/>
        <v>#REF!</v>
      </c>
      <c r="Q102" s="66" t="e">
        <f t="shared" si="49"/>
        <v>#REF!</v>
      </c>
      <c r="R102" s="66" t="e">
        <f t="shared" si="49"/>
        <v>#REF!</v>
      </c>
      <c r="S102" s="66" t="e">
        <f t="shared" si="49"/>
        <v>#REF!</v>
      </c>
      <c r="T102" s="66" t="e">
        <f t="shared" si="49"/>
        <v>#REF!</v>
      </c>
      <c r="U102" s="66" t="e">
        <f t="shared" si="49"/>
        <v>#REF!</v>
      </c>
      <c r="V102" s="66" t="e">
        <f t="shared" si="49"/>
        <v>#REF!</v>
      </c>
      <c r="W102" s="66" t="e">
        <f t="shared" si="49"/>
        <v>#REF!</v>
      </c>
      <c r="X102" s="66" t="e">
        <f t="shared" si="49"/>
        <v>#REF!</v>
      </c>
      <c r="Y102" s="66" t="e">
        <f t="shared" si="49"/>
        <v>#REF!</v>
      </c>
      <c r="Z102" s="66" t="e">
        <f t="shared" si="49"/>
        <v>#REF!</v>
      </c>
      <c r="AA102" s="66" t="e">
        <f t="shared" si="49"/>
        <v>#REF!</v>
      </c>
      <c r="AB102" s="66" t="e">
        <f t="shared" si="49"/>
        <v>#REF!</v>
      </c>
      <c r="AC102" s="66" t="e">
        <f t="shared" si="49"/>
        <v>#REF!</v>
      </c>
      <c r="AD102" s="66" t="e">
        <f t="shared" si="49"/>
        <v>#REF!</v>
      </c>
      <c r="AE102" s="66" t="e">
        <f t="shared" si="49"/>
        <v>#REF!</v>
      </c>
      <c r="AF102" s="66" t="e">
        <f t="shared" si="49"/>
        <v>#REF!</v>
      </c>
      <c r="AG102" s="66" t="e">
        <f t="shared" si="49"/>
        <v>#REF!</v>
      </c>
      <c r="AH102" s="66" t="e">
        <f t="shared" si="49"/>
        <v>#REF!</v>
      </c>
      <c r="AI102" s="66" t="e">
        <f t="shared" si="49"/>
        <v>#REF!</v>
      </c>
    </row>
    <row r="103" spans="2:35" ht="12.75">
      <c r="B103" s="15"/>
      <c r="C103" s="1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12.75">
      <c r="B104" s="15" t="s">
        <v>41</v>
      </c>
      <c r="C104" s="15"/>
      <c r="E104" s="98" t="e">
        <f>NPV(#REF!,F104:AI104)*(((1+#REF!)^#REF!*#REF!)/((1+#REF!)^#REF!-1))</f>
        <v>#REF!</v>
      </c>
      <c r="F104" s="66" t="e">
        <f>SUM(F94:F103)</f>
        <v>#REF!</v>
      </c>
      <c r="G104" s="66" t="e">
        <f aca="true" t="shared" si="50" ref="G104:AI104">SUM(G94:G99)</f>
        <v>#REF!</v>
      </c>
      <c r="H104" s="66" t="e">
        <f t="shared" si="50"/>
        <v>#REF!</v>
      </c>
      <c r="I104" s="66" t="e">
        <f t="shared" si="50"/>
        <v>#REF!</v>
      </c>
      <c r="J104" s="66" t="e">
        <f t="shared" si="50"/>
        <v>#REF!</v>
      </c>
      <c r="K104" s="66" t="e">
        <f t="shared" si="50"/>
        <v>#REF!</v>
      </c>
      <c r="L104" s="66" t="e">
        <f t="shared" si="50"/>
        <v>#REF!</v>
      </c>
      <c r="M104" s="66" t="e">
        <f t="shared" si="50"/>
        <v>#REF!</v>
      </c>
      <c r="N104" s="66" t="e">
        <f t="shared" si="50"/>
        <v>#REF!</v>
      </c>
      <c r="O104" s="66" t="e">
        <f t="shared" si="50"/>
        <v>#REF!</v>
      </c>
      <c r="P104" s="66" t="e">
        <f t="shared" si="50"/>
        <v>#REF!</v>
      </c>
      <c r="Q104" s="66" t="e">
        <f t="shared" si="50"/>
        <v>#REF!</v>
      </c>
      <c r="R104" s="66" t="e">
        <f t="shared" si="50"/>
        <v>#REF!</v>
      </c>
      <c r="S104" s="66" t="e">
        <f t="shared" si="50"/>
        <v>#REF!</v>
      </c>
      <c r="T104" s="66" t="e">
        <f t="shared" si="50"/>
        <v>#REF!</v>
      </c>
      <c r="U104" s="66" t="e">
        <f t="shared" si="50"/>
        <v>#REF!</v>
      </c>
      <c r="V104" s="66" t="e">
        <f t="shared" si="50"/>
        <v>#REF!</v>
      </c>
      <c r="W104" s="66" t="e">
        <f t="shared" si="50"/>
        <v>#REF!</v>
      </c>
      <c r="X104" s="66" t="e">
        <f t="shared" si="50"/>
        <v>#REF!</v>
      </c>
      <c r="Y104" s="66" t="e">
        <f t="shared" si="50"/>
        <v>#REF!</v>
      </c>
      <c r="Z104" s="66" t="e">
        <f t="shared" si="50"/>
        <v>#REF!</v>
      </c>
      <c r="AA104" s="66" t="e">
        <f t="shared" si="50"/>
        <v>#REF!</v>
      </c>
      <c r="AB104" s="66" t="e">
        <f t="shared" si="50"/>
        <v>#REF!</v>
      </c>
      <c r="AC104" s="66" t="e">
        <f t="shared" si="50"/>
        <v>#REF!</v>
      </c>
      <c r="AD104" s="66" t="e">
        <f t="shared" si="50"/>
        <v>#REF!</v>
      </c>
      <c r="AE104" s="66" t="e">
        <f t="shared" si="50"/>
        <v>#REF!</v>
      </c>
      <c r="AF104" s="66" t="e">
        <f t="shared" si="50"/>
        <v>#REF!</v>
      </c>
      <c r="AG104" s="66" t="e">
        <f t="shared" si="50"/>
        <v>#REF!</v>
      </c>
      <c r="AH104" s="66" t="e">
        <f t="shared" si="50"/>
        <v>#REF!</v>
      </c>
      <c r="AI104" s="66" t="e">
        <f t="shared" si="50"/>
        <v>#REF!</v>
      </c>
    </row>
    <row r="105" spans="2:35" ht="13.5" thickBot="1">
      <c r="B105" s="17"/>
      <c r="D105" s="15"/>
      <c r="E105" s="1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3.5" thickTop="1">
      <c r="A106" s="57"/>
      <c r="B106" s="58"/>
      <c r="C106" s="57"/>
      <c r="D106" s="58"/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ht="12.75">
      <c r="A107" s="19" t="s">
        <v>85</v>
      </c>
      <c r="B107" s="55"/>
      <c r="C107" s="22">
        <v>-1000</v>
      </c>
      <c r="D107" s="15"/>
      <c r="E107" s="15"/>
      <c r="F107" s="102"/>
      <c r="G107" s="203" t="e">
        <f>#REF!</f>
        <v>#REF!</v>
      </c>
      <c r="H107" s="69" t="e">
        <f aca="true" t="shared" si="51" ref="H107:AI107">G107</f>
        <v>#REF!</v>
      </c>
      <c r="I107" s="69" t="e">
        <f t="shared" si="51"/>
        <v>#REF!</v>
      </c>
      <c r="J107" s="69" t="e">
        <f t="shared" si="51"/>
        <v>#REF!</v>
      </c>
      <c r="K107" s="69" t="e">
        <f t="shared" si="51"/>
        <v>#REF!</v>
      </c>
      <c r="L107" s="69" t="e">
        <f t="shared" si="51"/>
        <v>#REF!</v>
      </c>
      <c r="M107" s="69" t="e">
        <f t="shared" si="51"/>
        <v>#REF!</v>
      </c>
      <c r="N107" s="69" t="e">
        <f t="shared" si="51"/>
        <v>#REF!</v>
      </c>
      <c r="O107" s="69" t="e">
        <f t="shared" si="51"/>
        <v>#REF!</v>
      </c>
      <c r="P107" s="69" t="e">
        <f t="shared" si="51"/>
        <v>#REF!</v>
      </c>
      <c r="Q107" s="69" t="e">
        <f t="shared" si="51"/>
        <v>#REF!</v>
      </c>
      <c r="R107" s="69" t="e">
        <f t="shared" si="51"/>
        <v>#REF!</v>
      </c>
      <c r="S107" s="69" t="e">
        <f t="shared" si="51"/>
        <v>#REF!</v>
      </c>
      <c r="T107" s="69" t="e">
        <f t="shared" si="51"/>
        <v>#REF!</v>
      </c>
      <c r="U107" s="69" t="e">
        <f t="shared" si="51"/>
        <v>#REF!</v>
      </c>
      <c r="V107" s="69" t="e">
        <f t="shared" si="51"/>
        <v>#REF!</v>
      </c>
      <c r="W107" s="69" t="e">
        <f t="shared" si="51"/>
        <v>#REF!</v>
      </c>
      <c r="X107" s="69" t="e">
        <f t="shared" si="51"/>
        <v>#REF!</v>
      </c>
      <c r="Y107" s="69" t="e">
        <f t="shared" si="51"/>
        <v>#REF!</v>
      </c>
      <c r="Z107" s="69" t="e">
        <f t="shared" si="51"/>
        <v>#REF!</v>
      </c>
      <c r="AA107" s="69" t="e">
        <f t="shared" si="51"/>
        <v>#REF!</v>
      </c>
      <c r="AB107" s="69" t="e">
        <f t="shared" si="51"/>
        <v>#REF!</v>
      </c>
      <c r="AC107" s="69" t="e">
        <f t="shared" si="51"/>
        <v>#REF!</v>
      </c>
      <c r="AD107" s="69" t="e">
        <f t="shared" si="51"/>
        <v>#REF!</v>
      </c>
      <c r="AE107" s="69" t="e">
        <f t="shared" si="51"/>
        <v>#REF!</v>
      </c>
      <c r="AF107" s="69" t="e">
        <f t="shared" si="51"/>
        <v>#REF!</v>
      </c>
      <c r="AG107" s="69" t="e">
        <f t="shared" si="51"/>
        <v>#REF!</v>
      </c>
      <c r="AH107" s="69" t="e">
        <f t="shared" si="51"/>
        <v>#REF!</v>
      </c>
      <c r="AI107" s="69" t="e">
        <f t="shared" si="51"/>
        <v>#REF!</v>
      </c>
    </row>
    <row r="108" spans="1:35" ht="12.75">
      <c r="A108" s="2"/>
      <c r="B108" s="15" t="s">
        <v>86</v>
      </c>
      <c r="C108" s="2"/>
      <c r="D108" s="15"/>
      <c r="E108" s="98" t="e">
        <f>NPV(#REF!,F108:AI108)*(((1+#REF!)^#REF!*#REF!)/((1+#REF!)^#REF!-1))</f>
        <v>#REF!</v>
      </c>
      <c r="F108" s="236">
        <v>1156</v>
      </c>
      <c r="G108" s="103" t="e">
        <f aca="true" t="shared" si="52" ref="G108:AI108">F108*(1+G107)</f>
        <v>#REF!</v>
      </c>
      <c r="H108" s="103" t="e">
        <f t="shared" si="52"/>
        <v>#REF!</v>
      </c>
      <c r="I108" s="103" t="e">
        <f t="shared" si="52"/>
        <v>#REF!</v>
      </c>
      <c r="J108" s="103" t="e">
        <f t="shared" si="52"/>
        <v>#REF!</v>
      </c>
      <c r="K108" s="103" t="e">
        <f t="shared" si="52"/>
        <v>#REF!</v>
      </c>
      <c r="L108" s="103" t="e">
        <f t="shared" si="52"/>
        <v>#REF!</v>
      </c>
      <c r="M108" s="103" t="e">
        <f t="shared" si="52"/>
        <v>#REF!</v>
      </c>
      <c r="N108" s="103" t="e">
        <f t="shared" si="52"/>
        <v>#REF!</v>
      </c>
      <c r="O108" s="103" t="e">
        <f t="shared" si="52"/>
        <v>#REF!</v>
      </c>
      <c r="P108" s="103" t="e">
        <f t="shared" si="52"/>
        <v>#REF!</v>
      </c>
      <c r="Q108" s="103" t="e">
        <f t="shared" si="52"/>
        <v>#REF!</v>
      </c>
      <c r="R108" s="103" t="e">
        <f t="shared" si="52"/>
        <v>#REF!</v>
      </c>
      <c r="S108" s="103" t="e">
        <f t="shared" si="52"/>
        <v>#REF!</v>
      </c>
      <c r="T108" s="103" t="e">
        <f t="shared" si="52"/>
        <v>#REF!</v>
      </c>
      <c r="U108" s="103" t="e">
        <f t="shared" si="52"/>
        <v>#REF!</v>
      </c>
      <c r="V108" s="103" t="e">
        <f t="shared" si="52"/>
        <v>#REF!</v>
      </c>
      <c r="W108" s="103" t="e">
        <f t="shared" si="52"/>
        <v>#REF!</v>
      </c>
      <c r="X108" s="103" t="e">
        <f t="shared" si="52"/>
        <v>#REF!</v>
      </c>
      <c r="Y108" s="103" t="e">
        <f t="shared" si="52"/>
        <v>#REF!</v>
      </c>
      <c r="Z108" s="103" t="e">
        <f t="shared" si="52"/>
        <v>#REF!</v>
      </c>
      <c r="AA108" s="103" t="e">
        <f t="shared" si="52"/>
        <v>#REF!</v>
      </c>
      <c r="AB108" s="103" t="e">
        <f t="shared" si="52"/>
        <v>#REF!</v>
      </c>
      <c r="AC108" s="103" t="e">
        <f t="shared" si="52"/>
        <v>#REF!</v>
      </c>
      <c r="AD108" s="103" t="e">
        <f t="shared" si="52"/>
        <v>#REF!</v>
      </c>
      <c r="AE108" s="103" t="e">
        <f t="shared" si="52"/>
        <v>#REF!</v>
      </c>
      <c r="AF108" s="103" t="e">
        <f t="shared" si="52"/>
        <v>#REF!</v>
      </c>
      <c r="AG108" s="103" t="e">
        <f t="shared" si="52"/>
        <v>#REF!</v>
      </c>
      <c r="AH108" s="103" t="e">
        <f t="shared" si="52"/>
        <v>#REF!</v>
      </c>
      <c r="AI108" s="103" t="e">
        <f t="shared" si="52"/>
        <v>#REF!</v>
      </c>
    </row>
    <row r="109" spans="1:35" ht="12.75">
      <c r="A109" s="2"/>
      <c r="B109" s="15"/>
      <c r="C109" s="2"/>
      <c r="D109" s="15"/>
      <c r="E109" s="1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</row>
    <row r="110" spans="1:35" ht="12.75">
      <c r="A110" s="2"/>
      <c r="B110" s="15"/>
      <c r="C110" s="2"/>
      <c r="D110" s="15"/>
      <c r="E110" s="15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</row>
    <row r="111" spans="1:35" ht="12.75">
      <c r="A111" s="19" t="s">
        <v>87</v>
      </c>
      <c r="B111" s="55"/>
      <c r="C111" s="22">
        <v>-1000</v>
      </c>
      <c r="E111" s="1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2"/>
      <c r="B112" s="15" t="s">
        <v>56</v>
      </c>
      <c r="C112" s="12" t="s">
        <v>13</v>
      </c>
      <c r="F112" s="64"/>
      <c r="G112" s="203" t="e">
        <f>#REF!</f>
        <v>#REF!</v>
      </c>
      <c r="H112" s="69" t="e">
        <f aca="true" t="shared" si="53" ref="H112:AI112">G112</f>
        <v>#REF!</v>
      </c>
      <c r="I112" s="69" t="e">
        <f t="shared" si="53"/>
        <v>#REF!</v>
      </c>
      <c r="J112" s="69" t="e">
        <f t="shared" si="53"/>
        <v>#REF!</v>
      </c>
      <c r="K112" s="69" t="e">
        <f t="shared" si="53"/>
        <v>#REF!</v>
      </c>
      <c r="L112" s="69" t="e">
        <f t="shared" si="53"/>
        <v>#REF!</v>
      </c>
      <c r="M112" s="69" t="e">
        <f t="shared" si="53"/>
        <v>#REF!</v>
      </c>
      <c r="N112" s="69" t="e">
        <f t="shared" si="53"/>
        <v>#REF!</v>
      </c>
      <c r="O112" s="69" t="e">
        <f t="shared" si="53"/>
        <v>#REF!</v>
      </c>
      <c r="P112" s="69" t="e">
        <f t="shared" si="53"/>
        <v>#REF!</v>
      </c>
      <c r="Q112" s="69" t="e">
        <f t="shared" si="53"/>
        <v>#REF!</v>
      </c>
      <c r="R112" s="69" t="e">
        <f t="shared" si="53"/>
        <v>#REF!</v>
      </c>
      <c r="S112" s="69" t="e">
        <f t="shared" si="53"/>
        <v>#REF!</v>
      </c>
      <c r="T112" s="69" t="e">
        <f t="shared" si="53"/>
        <v>#REF!</v>
      </c>
      <c r="U112" s="69" t="e">
        <f t="shared" si="53"/>
        <v>#REF!</v>
      </c>
      <c r="V112" s="69" t="e">
        <f t="shared" si="53"/>
        <v>#REF!</v>
      </c>
      <c r="W112" s="69" t="e">
        <f t="shared" si="53"/>
        <v>#REF!</v>
      </c>
      <c r="X112" s="69" t="e">
        <f t="shared" si="53"/>
        <v>#REF!</v>
      </c>
      <c r="Y112" s="69" t="e">
        <f t="shared" si="53"/>
        <v>#REF!</v>
      </c>
      <c r="Z112" s="69" t="e">
        <f t="shared" si="53"/>
        <v>#REF!</v>
      </c>
      <c r="AA112" s="69" t="e">
        <f t="shared" si="53"/>
        <v>#REF!</v>
      </c>
      <c r="AB112" s="69" t="e">
        <f t="shared" si="53"/>
        <v>#REF!</v>
      </c>
      <c r="AC112" s="69" t="e">
        <f t="shared" si="53"/>
        <v>#REF!</v>
      </c>
      <c r="AD112" s="69" t="e">
        <f t="shared" si="53"/>
        <v>#REF!</v>
      </c>
      <c r="AE112" s="69" t="e">
        <f t="shared" si="53"/>
        <v>#REF!</v>
      </c>
      <c r="AF112" s="69" t="e">
        <f t="shared" si="53"/>
        <v>#REF!</v>
      </c>
      <c r="AG112" s="69" t="e">
        <f t="shared" si="53"/>
        <v>#REF!</v>
      </c>
      <c r="AH112" s="69" t="e">
        <f t="shared" si="53"/>
        <v>#REF!</v>
      </c>
      <c r="AI112" s="69" t="e">
        <f t="shared" si="53"/>
        <v>#REF!</v>
      </c>
    </row>
    <row r="113" spans="1:35" ht="12.75">
      <c r="A113" s="2"/>
      <c r="B113" s="15"/>
      <c r="C113" s="12"/>
      <c r="E113" s="63" t="s">
        <v>83</v>
      </c>
      <c r="F113" s="64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2.75">
      <c r="A114" s="217"/>
      <c r="B114" s="234" t="s">
        <v>247</v>
      </c>
      <c r="C114" s="2"/>
      <c r="D114" s="12"/>
      <c r="E114" s="98" t="e">
        <f>NPV(#REF!,F114:AI114)*(((1+#REF!)^#REF!*#REF!)/((1+#REF!)^#REF!-1))</f>
        <v>#REF!</v>
      </c>
      <c r="F114" s="161" t="e">
        <f aca="true" t="shared" si="54" ref="F114:AI114">SUM(F115:F118)</f>
        <v>#REF!</v>
      </c>
      <c r="G114" s="161" t="e">
        <f t="shared" si="54"/>
        <v>#REF!</v>
      </c>
      <c r="H114" s="161" t="e">
        <f t="shared" si="54"/>
        <v>#REF!</v>
      </c>
      <c r="I114" s="161" t="e">
        <f t="shared" si="54"/>
        <v>#REF!</v>
      </c>
      <c r="J114" s="161" t="e">
        <f t="shared" si="54"/>
        <v>#REF!</v>
      </c>
      <c r="K114" s="161" t="e">
        <f t="shared" si="54"/>
        <v>#REF!</v>
      </c>
      <c r="L114" s="161" t="e">
        <f t="shared" si="54"/>
        <v>#REF!</v>
      </c>
      <c r="M114" s="161" t="e">
        <f t="shared" si="54"/>
        <v>#REF!</v>
      </c>
      <c r="N114" s="161" t="e">
        <f t="shared" si="54"/>
        <v>#REF!</v>
      </c>
      <c r="O114" s="161" t="e">
        <f t="shared" si="54"/>
        <v>#REF!</v>
      </c>
      <c r="P114" s="161" t="e">
        <f t="shared" si="54"/>
        <v>#REF!</v>
      </c>
      <c r="Q114" s="161" t="e">
        <f t="shared" si="54"/>
        <v>#REF!</v>
      </c>
      <c r="R114" s="161" t="e">
        <f t="shared" si="54"/>
        <v>#REF!</v>
      </c>
      <c r="S114" s="161" t="e">
        <f t="shared" si="54"/>
        <v>#REF!</v>
      </c>
      <c r="T114" s="161" t="e">
        <f t="shared" si="54"/>
        <v>#REF!</v>
      </c>
      <c r="U114" s="161" t="e">
        <f t="shared" si="54"/>
        <v>#REF!</v>
      </c>
      <c r="V114" s="161" t="e">
        <f t="shared" si="54"/>
        <v>#REF!</v>
      </c>
      <c r="W114" s="161" t="e">
        <f t="shared" si="54"/>
        <v>#REF!</v>
      </c>
      <c r="X114" s="161" t="e">
        <f t="shared" si="54"/>
        <v>#REF!</v>
      </c>
      <c r="Y114" s="161" t="e">
        <f t="shared" si="54"/>
        <v>#REF!</v>
      </c>
      <c r="Z114" s="161" t="e">
        <f t="shared" si="54"/>
        <v>#REF!</v>
      </c>
      <c r="AA114" s="161" t="e">
        <f t="shared" si="54"/>
        <v>#REF!</v>
      </c>
      <c r="AB114" s="161" t="e">
        <f t="shared" si="54"/>
        <v>#REF!</v>
      </c>
      <c r="AC114" s="161" t="e">
        <f t="shared" si="54"/>
        <v>#REF!</v>
      </c>
      <c r="AD114" s="161" t="e">
        <f t="shared" si="54"/>
        <v>#REF!</v>
      </c>
      <c r="AE114" s="161" t="e">
        <f t="shared" si="54"/>
        <v>#REF!</v>
      </c>
      <c r="AF114" s="161" t="e">
        <f t="shared" si="54"/>
        <v>#REF!</v>
      </c>
      <c r="AG114" s="161" t="e">
        <f t="shared" si="54"/>
        <v>#REF!</v>
      </c>
      <c r="AH114" s="161" t="e">
        <f t="shared" si="54"/>
        <v>#REF!</v>
      </c>
      <c r="AI114" s="161" t="e">
        <f t="shared" si="54"/>
        <v>#REF!</v>
      </c>
    </row>
    <row r="115" spans="1:35" ht="12.75">
      <c r="A115" s="217"/>
      <c r="B115" s="235" t="s">
        <v>248</v>
      </c>
      <c r="C115" s="2"/>
      <c r="D115" s="12"/>
      <c r="E115" s="98" t="e">
        <f>NPV(#REF!,F115:AI115)*(((1+#REF!)^#REF!*#REF!)/((1+#REF!)^#REF!-1))</f>
        <v>#REF!</v>
      </c>
      <c r="F115" s="236" t="e">
        <f>4500*(1+G112)^6</f>
        <v>#REF!</v>
      </c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ht="12.75">
      <c r="A116" s="217"/>
      <c r="B116" s="235" t="s">
        <v>249</v>
      </c>
      <c r="C116" s="2"/>
      <c r="D116" s="12"/>
      <c r="E116" s="98" t="e">
        <f>NPV(#REF!,F116:AI116)*(((1+#REF!)^#REF!*#REF!)/((1+#REF!)^#REF!-1))</f>
        <v>#REF!</v>
      </c>
      <c r="F116" s="236" t="e">
        <f>258*(1+G112)^6</f>
        <v>#REF!</v>
      </c>
      <c r="G116" s="161" t="e">
        <f aca="true" t="shared" si="55" ref="G116:AI116">F116*(1+G$112)</f>
        <v>#REF!</v>
      </c>
      <c r="H116" s="161" t="e">
        <f t="shared" si="55"/>
        <v>#REF!</v>
      </c>
      <c r="I116" s="161" t="e">
        <f t="shared" si="55"/>
        <v>#REF!</v>
      </c>
      <c r="J116" s="161" t="e">
        <f t="shared" si="55"/>
        <v>#REF!</v>
      </c>
      <c r="K116" s="161" t="e">
        <f t="shared" si="55"/>
        <v>#REF!</v>
      </c>
      <c r="L116" s="161" t="e">
        <f t="shared" si="55"/>
        <v>#REF!</v>
      </c>
      <c r="M116" s="161" t="e">
        <f t="shared" si="55"/>
        <v>#REF!</v>
      </c>
      <c r="N116" s="161" t="e">
        <f t="shared" si="55"/>
        <v>#REF!</v>
      </c>
      <c r="O116" s="161" t="e">
        <f t="shared" si="55"/>
        <v>#REF!</v>
      </c>
      <c r="P116" s="161" t="e">
        <f t="shared" si="55"/>
        <v>#REF!</v>
      </c>
      <c r="Q116" s="161" t="e">
        <f t="shared" si="55"/>
        <v>#REF!</v>
      </c>
      <c r="R116" s="161" t="e">
        <f t="shared" si="55"/>
        <v>#REF!</v>
      </c>
      <c r="S116" s="161" t="e">
        <f t="shared" si="55"/>
        <v>#REF!</v>
      </c>
      <c r="T116" s="161" t="e">
        <f t="shared" si="55"/>
        <v>#REF!</v>
      </c>
      <c r="U116" s="161" t="e">
        <f t="shared" si="55"/>
        <v>#REF!</v>
      </c>
      <c r="V116" s="161" t="e">
        <f t="shared" si="55"/>
        <v>#REF!</v>
      </c>
      <c r="W116" s="161" t="e">
        <f t="shared" si="55"/>
        <v>#REF!</v>
      </c>
      <c r="X116" s="161" t="e">
        <f t="shared" si="55"/>
        <v>#REF!</v>
      </c>
      <c r="Y116" s="161" t="e">
        <f t="shared" si="55"/>
        <v>#REF!</v>
      </c>
      <c r="Z116" s="161" t="e">
        <f t="shared" si="55"/>
        <v>#REF!</v>
      </c>
      <c r="AA116" s="161" t="e">
        <f t="shared" si="55"/>
        <v>#REF!</v>
      </c>
      <c r="AB116" s="161" t="e">
        <f t="shared" si="55"/>
        <v>#REF!</v>
      </c>
      <c r="AC116" s="161" t="e">
        <f t="shared" si="55"/>
        <v>#REF!</v>
      </c>
      <c r="AD116" s="161" t="e">
        <f t="shared" si="55"/>
        <v>#REF!</v>
      </c>
      <c r="AE116" s="161" t="e">
        <f t="shared" si="55"/>
        <v>#REF!</v>
      </c>
      <c r="AF116" s="161" t="e">
        <f t="shared" si="55"/>
        <v>#REF!</v>
      </c>
      <c r="AG116" s="161" t="e">
        <f t="shared" si="55"/>
        <v>#REF!</v>
      </c>
      <c r="AH116" s="161" t="e">
        <f t="shared" si="55"/>
        <v>#REF!</v>
      </c>
      <c r="AI116" s="161" t="e">
        <f t="shared" si="55"/>
        <v>#REF!</v>
      </c>
    </row>
    <row r="117" spans="1:35" ht="12.75">
      <c r="A117" s="217"/>
      <c r="B117" s="235" t="s">
        <v>250</v>
      </c>
      <c r="C117" s="2"/>
      <c r="D117" s="12"/>
      <c r="E117" s="98" t="e">
        <f>NPV(#REF!,F117:AI117)*(((1+#REF!)^#REF!*#REF!)/((1+#REF!)^#REF!-1))</f>
        <v>#REF!</v>
      </c>
      <c r="F117" s="236"/>
      <c r="G117" s="236" t="e">
        <f>3000*(1+G112)^7</f>
        <v>#REF!</v>
      </c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ht="12.75">
      <c r="A118" s="217"/>
      <c r="B118" s="235" t="s">
        <v>251</v>
      </c>
      <c r="C118" s="2"/>
      <c r="D118" s="12"/>
      <c r="E118" s="98" t="e">
        <f>NPV(#REF!,F118:AI118)*(((1+#REF!)^#REF!*#REF!)/((1+#REF!)^#REF!-1))</f>
        <v>#REF!</v>
      </c>
      <c r="F118" s="236" t="e">
        <f>3441.4*(1+G112)^6</f>
        <v>#REF!</v>
      </c>
      <c r="G118" s="161" t="e">
        <f aca="true" t="shared" si="56" ref="G118:AI118">F118*(1+G$112)</f>
        <v>#REF!</v>
      </c>
      <c r="H118" s="161" t="e">
        <f t="shared" si="56"/>
        <v>#REF!</v>
      </c>
      <c r="I118" s="161" t="e">
        <f t="shared" si="56"/>
        <v>#REF!</v>
      </c>
      <c r="J118" s="161" t="e">
        <f t="shared" si="56"/>
        <v>#REF!</v>
      </c>
      <c r="K118" s="161" t="e">
        <f t="shared" si="56"/>
        <v>#REF!</v>
      </c>
      <c r="L118" s="161" t="e">
        <f t="shared" si="56"/>
        <v>#REF!</v>
      </c>
      <c r="M118" s="161" t="e">
        <f t="shared" si="56"/>
        <v>#REF!</v>
      </c>
      <c r="N118" s="161" t="e">
        <f t="shared" si="56"/>
        <v>#REF!</v>
      </c>
      <c r="O118" s="161" t="e">
        <f t="shared" si="56"/>
        <v>#REF!</v>
      </c>
      <c r="P118" s="161" t="e">
        <f t="shared" si="56"/>
        <v>#REF!</v>
      </c>
      <c r="Q118" s="161" t="e">
        <f t="shared" si="56"/>
        <v>#REF!</v>
      </c>
      <c r="R118" s="161" t="e">
        <f t="shared" si="56"/>
        <v>#REF!</v>
      </c>
      <c r="S118" s="161" t="e">
        <f t="shared" si="56"/>
        <v>#REF!</v>
      </c>
      <c r="T118" s="161" t="e">
        <f t="shared" si="56"/>
        <v>#REF!</v>
      </c>
      <c r="U118" s="161" t="e">
        <f t="shared" si="56"/>
        <v>#REF!</v>
      </c>
      <c r="V118" s="161" t="e">
        <f t="shared" si="56"/>
        <v>#REF!</v>
      </c>
      <c r="W118" s="161" t="e">
        <f t="shared" si="56"/>
        <v>#REF!</v>
      </c>
      <c r="X118" s="161" t="e">
        <f t="shared" si="56"/>
        <v>#REF!</v>
      </c>
      <c r="Y118" s="161" t="e">
        <f t="shared" si="56"/>
        <v>#REF!</v>
      </c>
      <c r="Z118" s="161" t="e">
        <f t="shared" si="56"/>
        <v>#REF!</v>
      </c>
      <c r="AA118" s="161" t="e">
        <f t="shared" si="56"/>
        <v>#REF!</v>
      </c>
      <c r="AB118" s="161" t="e">
        <f t="shared" si="56"/>
        <v>#REF!</v>
      </c>
      <c r="AC118" s="161" t="e">
        <f t="shared" si="56"/>
        <v>#REF!</v>
      </c>
      <c r="AD118" s="161" t="e">
        <f t="shared" si="56"/>
        <v>#REF!</v>
      </c>
      <c r="AE118" s="161" t="e">
        <f t="shared" si="56"/>
        <v>#REF!</v>
      </c>
      <c r="AF118" s="161" t="e">
        <f t="shared" si="56"/>
        <v>#REF!</v>
      </c>
      <c r="AG118" s="161" t="e">
        <f t="shared" si="56"/>
        <v>#REF!</v>
      </c>
      <c r="AH118" s="161" t="e">
        <f t="shared" si="56"/>
        <v>#REF!</v>
      </c>
      <c r="AI118" s="161" t="e">
        <f t="shared" si="56"/>
        <v>#REF!</v>
      </c>
    </row>
    <row r="119" spans="2:61" ht="12.75">
      <c r="B119" s="234" t="s">
        <v>38</v>
      </c>
      <c r="D119" s="63"/>
      <c r="E119" s="98" t="e">
        <f>NPV(#REF!,F119:AI119)*(((1+#REF!)^#REF!*#REF!)/((1+#REF!)^#REF!-1))</f>
        <v>#REF!</v>
      </c>
      <c r="F119" s="91" t="e">
        <f aca="true" t="shared" si="57" ref="F119:AI119">SUM(F120:F121)</f>
        <v>#REF!</v>
      </c>
      <c r="G119" s="91" t="e">
        <f t="shared" si="57"/>
        <v>#REF!</v>
      </c>
      <c r="H119" s="91" t="e">
        <f t="shared" si="57"/>
        <v>#REF!</v>
      </c>
      <c r="I119" s="91" t="e">
        <f t="shared" si="57"/>
        <v>#REF!</v>
      </c>
      <c r="J119" s="91" t="e">
        <f t="shared" si="57"/>
        <v>#REF!</v>
      </c>
      <c r="K119" s="91" t="e">
        <f t="shared" si="57"/>
        <v>#REF!</v>
      </c>
      <c r="L119" s="91" t="e">
        <f t="shared" si="57"/>
        <v>#REF!</v>
      </c>
      <c r="M119" s="91" t="e">
        <f t="shared" si="57"/>
        <v>#REF!</v>
      </c>
      <c r="N119" s="91" t="e">
        <f t="shared" si="57"/>
        <v>#REF!</v>
      </c>
      <c r="O119" s="91" t="e">
        <f t="shared" si="57"/>
        <v>#REF!</v>
      </c>
      <c r="P119" s="91" t="e">
        <f t="shared" si="57"/>
        <v>#REF!</v>
      </c>
      <c r="Q119" s="91" t="e">
        <f t="shared" si="57"/>
        <v>#REF!</v>
      </c>
      <c r="R119" s="91" t="e">
        <f t="shared" si="57"/>
        <v>#REF!</v>
      </c>
      <c r="S119" s="91" t="e">
        <f t="shared" si="57"/>
        <v>#REF!</v>
      </c>
      <c r="T119" s="91" t="e">
        <f t="shared" si="57"/>
        <v>#REF!</v>
      </c>
      <c r="U119" s="91" t="e">
        <f t="shared" si="57"/>
        <v>#REF!</v>
      </c>
      <c r="V119" s="91" t="e">
        <f t="shared" si="57"/>
        <v>#REF!</v>
      </c>
      <c r="W119" s="91" t="e">
        <f t="shared" si="57"/>
        <v>#REF!</v>
      </c>
      <c r="X119" s="91" t="e">
        <f t="shared" si="57"/>
        <v>#REF!</v>
      </c>
      <c r="Y119" s="91" t="e">
        <f t="shared" si="57"/>
        <v>#REF!</v>
      </c>
      <c r="Z119" s="91" t="e">
        <f t="shared" si="57"/>
        <v>#REF!</v>
      </c>
      <c r="AA119" s="91" t="e">
        <f t="shared" si="57"/>
        <v>#REF!</v>
      </c>
      <c r="AB119" s="91" t="e">
        <f t="shared" si="57"/>
        <v>#REF!</v>
      </c>
      <c r="AC119" s="91" t="e">
        <f t="shared" si="57"/>
        <v>#REF!</v>
      </c>
      <c r="AD119" s="91" t="e">
        <f t="shared" si="57"/>
        <v>#REF!</v>
      </c>
      <c r="AE119" s="91" t="e">
        <f t="shared" si="57"/>
        <v>#REF!</v>
      </c>
      <c r="AF119" s="91" t="e">
        <f t="shared" si="57"/>
        <v>#REF!</v>
      </c>
      <c r="AG119" s="91" t="e">
        <f t="shared" si="57"/>
        <v>#REF!</v>
      </c>
      <c r="AH119" s="91" t="e">
        <f t="shared" si="57"/>
        <v>#REF!</v>
      </c>
      <c r="AI119" s="91" t="e">
        <f t="shared" si="57"/>
        <v>#REF!</v>
      </c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</row>
    <row r="120" spans="2:61" ht="12.75">
      <c r="B120" s="235" t="s">
        <v>249</v>
      </c>
      <c r="D120" s="63"/>
      <c r="E120" s="98" t="e">
        <f>NPV(#REF!,F120:AI120)*(((1+#REF!)^#REF!*#REF!)/((1+#REF!)^#REF!-1))</f>
        <v>#REF!</v>
      </c>
      <c r="F120" s="236" t="e">
        <f>F116/5</f>
        <v>#REF!</v>
      </c>
      <c r="G120" s="161" t="e">
        <f aca="true" t="shared" si="58" ref="G120:AI120">F120*(1+G$112)</f>
        <v>#REF!</v>
      </c>
      <c r="H120" s="161" t="e">
        <f t="shared" si="58"/>
        <v>#REF!</v>
      </c>
      <c r="I120" s="161" t="e">
        <f t="shared" si="58"/>
        <v>#REF!</v>
      </c>
      <c r="J120" s="161" t="e">
        <f t="shared" si="58"/>
        <v>#REF!</v>
      </c>
      <c r="K120" s="161" t="e">
        <f t="shared" si="58"/>
        <v>#REF!</v>
      </c>
      <c r="L120" s="161" t="e">
        <f t="shared" si="58"/>
        <v>#REF!</v>
      </c>
      <c r="M120" s="161" t="e">
        <f t="shared" si="58"/>
        <v>#REF!</v>
      </c>
      <c r="N120" s="161" t="e">
        <f t="shared" si="58"/>
        <v>#REF!</v>
      </c>
      <c r="O120" s="161" t="e">
        <f t="shared" si="58"/>
        <v>#REF!</v>
      </c>
      <c r="P120" s="161" t="e">
        <f t="shared" si="58"/>
        <v>#REF!</v>
      </c>
      <c r="Q120" s="161" t="e">
        <f t="shared" si="58"/>
        <v>#REF!</v>
      </c>
      <c r="R120" s="161" t="e">
        <f t="shared" si="58"/>
        <v>#REF!</v>
      </c>
      <c r="S120" s="161" t="e">
        <f t="shared" si="58"/>
        <v>#REF!</v>
      </c>
      <c r="T120" s="161" t="e">
        <f t="shared" si="58"/>
        <v>#REF!</v>
      </c>
      <c r="U120" s="161" t="e">
        <f t="shared" si="58"/>
        <v>#REF!</v>
      </c>
      <c r="V120" s="161" t="e">
        <f t="shared" si="58"/>
        <v>#REF!</v>
      </c>
      <c r="W120" s="161" t="e">
        <f t="shared" si="58"/>
        <v>#REF!</v>
      </c>
      <c r="X120" s="161" t="e">
        <f t="shared" si="58"/>
        <v>#REF!</v>
      </c>
      <c r="Y120" s="161" t="e">
        <f t="shared" si="58"/>
        <v>#REF!</v>
      </c>
      <c r="Z120" s="161" t="e">
        <f t="shared" si="58"/>
        <v>#REF!</v>
      </c>
      <c r="AA120" s="161" t="e">
        <f t="shared" si="58"/>
        <v>#REF!</v>
      </c>
      <c r="AB120" s="161" t="e">
        <f t="shared" si="58"/>
        <v>#REF!</v>
      </c>
      <c r="AC120" s="161" t="e">
        <f t="shared" si="58"/>
        <v>#REF!</v>
      </c>
      <c r="AD120" s="161" t="e">
        <f t="shared" si="58"/>
        <v>#REF!</v>
      </c>
      <c r="AE120" s="161" t="e">
        <f t="shared" si="58"/>
        <v>#REF!</v>
      </c>
      <c r="AF120" s="161" t="e">
        <f t="shared" si="58"/>
        <v>#REF!</v>
      </c>
      <c r="AG120" s="161" t="e">
        <f t="shared" si="58"/>
        <v>#REF!</v>
      </c>
      <c r="AH120" s="161" t="e">
        <f t="shared" si="58"/>
        <v>#REF!</v>
      </c>
      <c r="AI120" s="161" t="e">
        <f t="shared" si="58"/>
        <v>#REF!</v>
      </c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</row>
    <row r="121" spans="2:61" ht="12.75">
      <c r="B121" s="235" t="s">
        <v>251</v>
      </c>
      <c r="D121" s="63"/>
      <c r="E121" s="98" t="e">
        <f>NPV(#REF!,F121:AI121)*(((1+#REF!)^#REF!*#REF!)/((1+#REF!)^#REF!-1))</f>
        <v>#REF!</v>
      </c>
      <c r="F121" s="236" t="e">
        <f>F118/5</f>
        <v>#REF!</v>
      </c>
      <c r="G121" s="161" t="e">
        <f aca="true" t="shared" si="59" ref="G121:AI121">F121*(1+G$112)</f>
        <v>#REF!</v>
      </c>
      <c r="H121" s="161" t="e">
        <f t="shared" si="59"/>
        <v>#REF!</v>
      </c>
      <c r="I121" s="161" t="e">
        <f t="shared" si="59"/>
        <v>#REF!</v>
      </c>
      <c r="J121" s="161" t="e">
        <f t="shared" si="59"/>
        <v>#REF!</v>
      </c>
      <c r="K121" s="161" t="e">
        <f t="shared" si="59"/>
        <v>#REF!</v>
      </c>
      <c r="L121" s="161" t="e">
        <f t="shared" si="59"/>
        <v>#REF!</v>
      </c>
      <c r="M121" s="161" t="e">
        <f t="shared" si="59"/>
        <v>#REF!</v>
      </c>
      <c r="N121" s="161" t="e">
        <f t="shared" si="59"/>
        <v>#REF!</v>
      </c>
      <c r="O121" s="161" t="e">
        <f t="shared" si="59"/>
        <v>#REF!</v>
      </c>
      <c r="P121" s="161" t="e">
        <f t="shared" si="59"/>
        <v>#REF!</v>
      </c>
      <c r="Q121" s="161" t="e">
        <f t="shared" si="59"/>
        <v>#REF!</v>
      </c>
      <c r="R121" s="161" t="e">
        <f t="shared" si="59"/>
        <v>#REF!</v>
      </c>
      <c r="S121" s="161" t="e">
        <f t="shared" si="59"/>
        <v>#REF!</v>
      </c>
      <c r="T121" s="161" t="e">
        <f t="shared" si="59"/>
        <v>#REF!</v>
      </c>
      <c r="U121" s="161" t="e">
        <f t="shared" si="59"/>
        <v>#REF!</v>
      </c>
      <c r="V121" s="161" t="e">
        <f t="shared" si="59"/>
        <v>#REF!</v>
      </c>
      <c r="W121" s="161" t="e">
        <f t="shared" si="59"/>
        <v>#REF!</v>
      </c>
      <c r="X121" s="161" t="e">
        <f t="shared" si="59"/>
        <v>#REF!</v>
      </c>
      <c r="Y121" s="161" t="e">
        <f t="shared" si="59"/>
        <v>#REF!</v>
      </c>
      <c r="Z121" s="161" t="e">
        <f t="shared" si="59"/>
        <v>#REF!</v>
      </c>
      <c r="AA121" s="161" t="e">
        <f t="shared" si="59"/>
        <v>#REF!</v>
      </c>
      <c r="AB121" s="161" t="e">
        <f t="shared" si="59"/>
        <v>#REF!</v>
      </c>
      <c r="AC121" s="161" t="e">
        <f t="shared" si="59"/>
        <v>#REF!</v>
      </c>
      <c r="AD121" s="161" t="e">
        <f t="shared" si="59"/>
        <v>#REF!</v>
      </c>
      <c r="AE121" s="161" t="e">
        <f t="shared" si="59"/>
        <v>#REF!</v>
      </c>
      <c r="AF121" s="161" t="e">
        <f t="shared" si="59"/>
        <v>#REF!</v>
      </c>
      <c r="AG121" s="161" t="e">
        <f t="shared" si="59"/>
        <v>#REF!</v>
      </c>
      <c r="AH121" s="161" t="e">
        <f t="shared" si="59"/>
        <v>#REF!</v>
      </c>
      <c r="AI121" s="161" t="e">
        <f t="shared" si="59"/>
        <v>#REF!</v>
      </c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</row>
    <row r="122" spans="2:61" ht="12.75">
      <c r="B122" s="234" t="s">
        <v>234</v>
      </c>
      <c r="D122" s="15"/>
      <c r="E122" s="98" t="e">
        <f>NPV(#REF!,F122:AI122)*(((1+#REF!)^#REF!*#REF!)/((1+#REF!)^#REF!-1))</f>
        <v>#REF!</v>
      </c>
      <c r="F122" s="161">
        <f aca="true" t="shared" si="60" ref="F122:AI122">SUM(F123:F124)</f>
        <v>206</v>
      </c>
      <c r="G122" s="161" t="e">
        <f t="shared" si="60"/>
        <v>#REF!</v>
      </c>
      <c r="H122" s="161" t="e">
        <f t="shared" si="60"/>
        <v>#REF!</v>
      </c>
      <c r="I122" s="161" t="e">
        <f t="shared" si="60"/>
        <v>#REF!</v>
      </c>
      <c r="J122" s="161" t="e">
        <f t="shared" si="60"/>
        <v>#REF!</v>
      </c>
      <c r="K122" s="161" t="e">
        <f t="shared" si="60"/>
        <v>#REF!</v>
      </c>
      <c r="L122" s="161" t="e">
        <f t="shared" si="60"/>
        <v>#REF!</v>
      </c>
      <c r="M122" s="161" t="e">
        <f t="shared" si="60"/>
        <v>#REF!</v>
      </c>
      <c r="N122" s="161" t="e">
        <f t="shared" si="60"/>
        <v>#REF!</v>
      </c>
      <c r="O122" s="161" t="e">
        <f t="shared" si="60"/>
        <v>#REF!</v>
      </c>
      <c r="P122" s="161" t="e">
        <f t="shared" si="60"/>
        <v>#REF!</v>
      </c>
      <c r="Q122" s="161" t="e">
        <f t="shared" si="60"/>
        <v>#REF!</v>
      </c>
      <c r="R122" s="161" t="e">
        <f t="shared" si="60"/>
        <v>#REF!</v>
      </c>
      <c r="S122" s="161" t="e">
        <f t="shared" si="60"/>
        <v>#REF!</v>
      </c>
      <c r="T122" s="161" t="e">
        <f t="shared" si="60"/>
        <v>#REF!</v>
      </c>
      <c r="U122" s="161" t="e">
        <f t="shared" si="60"/>
        <v>#REF!</v>
      </c>
      <c r="V122" s="161" t="e">
        <f t="shared" si="60"/>
        <v>#REF!</v>
      </c>
      <c r="W122" s="161" t="e">
        <f t="shared" si="60"/>
        <v>#REF!</v>
      </c>
      <c r="X122" s="161" t="e">
        <f t="shared" si="60"/>
        <v>#REF!</v>
      </c>
      <c r="Y122" s="161" t="e">
        <f t="shared" si="60"/>
        <v>#REF!</v>
      </c>
      <c r="Z122" s="161" t="e">
        <f t="shared" si="60"/>
        <v>#REF!</v>
      </c>
      <c r="AA122" s="161" t="e">
        <f t="shared" si="60"/>
        <v>#REF!</v>
      </c>
      <c r="AB122" s="161" t="e">
        <f t="shared" si="60"/>
        <v>#REF!</v>
      </c>
      <c r="AC122" s="161" t="e">
        <f t="shared" si="60"/>
        <v>#REF!</v>
      </c>
      <c r="AD122" s="161" t="e">
        <f t="shared" si="60"/>
        <v>#REF!</v>
      </c>
      <c r="AE122" s="161" t="e">
        <f t="shared" si="60"/>
        <v>#REF!</v>
      </c>
      <c r="AF122" s="161" t="e">
        <f t="shared" si="60"/>
        <v>#REF!</v>
      </c>
      <c r="AG122" s="161" t="e">
        <f t="shared" si="60"/>
        <v>#REF!</v>
      </c>
      <c r="AH122" s="161" t="e">
        <f t="shared" si="60"/>
        <v>#REF!</v>
      </c>
      <c r="AI122" s="161" t="e">
        <f t="shared" si="60"/>
        <v>#REF!</v>
      </c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</row>
    <row r="123" spans="2:61" ht="12.75">
      <c r="B123" s="235" t="s">
        <v>249</v>
      </c>
      <c r="D123" s="15"/>
      <c r="E123" s="98" t="e">
        <f>NPV(#REF!,F123:AI123)*(((1+#REF!)^#REF!*#REF!)/((1+#REF!)^#REF!-1))</f>
        <v>#REF!</v>
      </c>
      <c r="F123" s="236">
        <v>206</v>
      </c>
      <c r="G123" s="161" t="e">
        <f aca="true" t="shared" si="61" ref="G123:AI123">F123*(1+G$112)</f>
        <v>#REF!</v>
      </c>
      <c r="H123" s="161" t="e">
        <f t="shared" si="61"/>
        <v>#REF!</v>
      </c>
      <c r="I123" s="161" t="e">
        <f t="shared" si="61"/>
        <v>#REF!</v>
      </c>
      <c r="J123" s="161" t="e">
        <f t="shared" si="61"/>
        <v>#REF!</v>
      </c>
      <c r="K123" s="161" t="e">
        <f t="shared" si="61"/>
        <v>#REF!</v>
      </c>
      <c r="L123" s="161" t="e">
        <f t="shared" si="61"/>
        <v>#REF!</v>
      </c>
      <c r="M123" s="161" t="e">
        <f t="shared" si="61"/>
        <v>#REF!</v>
      </c>
      <c r="N123" s="161" t="e">
        <f t="shared" si="61"/>
        <v>#REF!</v>
      </c>
      <c r="O123" s="161" t="e">
        <f t="shared" si="61"/>
        <v>#REF!</v>
      </c>
      <c r="P123" s="161" t="e">
        <f t="shared" si="61"/>
        <v>#REF!</v>
      </c>
      <c r="Q123" s="161" t="e">
        <f t="shared" si="61"/>
        <v>#REF!</v>
      </c>
      <c r="R123" s="161" t="e">
        <f t="shared" si="61"/>
        <v>#REF!</v>
      </c>
      <c r="S123" s="161" t="e">
        <f t="shared" si="61"/>
        <v>#REF!</v>
      </c>
      <c r="T123" s="161" t="e">
        <f t="shared" si="61"/>
        <v>#REF!</v>
      </c>
      <c r="U123" s="161" t="e">
        <f t="shared" si="61"/>
        <v>#REF!</v>
      </c>
      <c r="V123" s="161" t="e">
        <f t="shared" si="61"/>
        <v>#REF!</v>
      </c>
      <c r="W123" s="161" t="e">
        <f t="shared" si="61"/>
        <v>#REF!</v>
      </c>
      <c r="X123" s="161" t="e">
        <f t="shared" si="61"/>
        <v>#REF!</v>
      </c>
      <c r="Y123" s="161" t="e">
        <f t="shared" si="61"/>
        <v>#REF!</v>
      </c>
      <c r="Z123" s="161" t="e">
        <f t="shared" si="61"/>
        <v>#REF!</v>
      </c>
      <c r="AA123" s="161" t="e">
        <f t="shared" si="61"/>
        <v>#REF!</v>
      </c>
      <c r="AB123" s="161" t="e">
        <f t="shared" si="61"/>
        <v>#REF!</v>
      </c>
      <c r="AC123" s="161" t="e">
        <f t="shared" si="61"/>
        <v>#REF!</v>
      </c>
      <c r="AD123" s="161" t="e">
        <f t="shared" si="61"/>
        <v>#REF!</v>
      </c>
      <c r="AE123" s="161" t="e">
        <f t="shared" si="61"/>
        <v>#REF!</v>
      </c>
      <c r="AF123" s="161" t="e">
        <f t="shared" si="61"/>
        <v>#REF!</v>
      </c>
      <c r="AG123" s="161" t="e">
        <f t="shared" si="61"/>
        <v>#REF!</v>
      </c>
      <c r="AH123" s="161" t="e">
        <f t="shared" si="61"/>
        <v>#REF!</v>
      </c>
      <c r="AI123" s="161" t="e">
        <f t="shared" si="61"/>
        <v>#REF!</v>
      </c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</row>
    <row r="124" spans="2:61" ht="12.75">
      <c r="B124" s="235" t="s">
        <v>251</v>
      </c>
      <c r="D124" s="15"/>
      <c r="E124" s="98" t="e">
        <f>NPV(#REF!,F124:AI124)*(((1+#REF!)^#REF!*#REF!)/((1+#REF!)^#REF!-1))</f>
        <v>#REF!</v>
      </c>
      <c r="F124" s="236">
        <v>0</v>
      </c>
      <c r="G124" s="161" t="e">
        <f aca="true" t="shared" si="62" ref="G124:AI124">F124*(1+G$112)</f>
        <v>#REF!</v>
      </c>
      <c r="H124" s="161" t="e">
        <f t="shared" si="62"/>
        <v>#REF!</v>
      </c>
      <c r="I124" s="161" t="e">
        <f t="shared" si="62"/>
        <v>#REF!</v>
      </c>
      <c r="J124" s="161" t="e">
        <f t="shared" si="62"/>
        <v>#REF!</v>
      </c>
      <c r="K124" s="161" t="e">
        <f t="shared" si="62"/>
        <v>#REF!</v>
      </c>
      <c r="L124" s="161" t="e">
        <f t="shared" si="62"/>
        <v>#REF!</v>
      </c>
      <c r="M124" s="161" t="e">
        <f t="shared" si="62"/>
        <v>#REF!</v>
      </c>
      <c r="N124" s="161" t="e">
        <f t="shared" si="62"/>
        <v>#REF!</v>
      </c>
      <c r="O124" s="161" t="e">
        <f t="shared" si="62"/>
        <v>#REF!</v>
      </c>
      <c r="P124" s="161" t="e">
        <f t="shared" si="62"/>
        <v>#REF!</v>
      </c>
      <c r="Q124" s="161" t="e">
        <f t="shared" si="62"/>
        <v>#REF!</v>
      </c>
      <c r="R124" s="161" t="e">
        <f t="shared" si="62"/>
        <v>#REF!</v>
      </c>
      <c r="S124" s="161" t="e">
        <f t="shared" si="62"/>
        <v>#REF!</v>
      </c>
      <c r="T124" s="161" t="e">
        <f t="shared" si="62"/>
        <v>#REF!</v>
      </c>
      <c r="U124" s="161" t="e">
        <f t="shared" si="62"/>
        <v>#REF!</v>
      </c>
      <c r="V124" s="161" t="e">
        <f t="shared" si="62"/>
        <v>#REF!</v>
      </c>
      <c r="W124" s="161" t="e">
        <f t="shared" si="62"/>
        <v>#REF!</v>
      </c>
      <c r="X124" s="161" t="e">
        <f t="shared" si="62"/>
        <v>#REF!</v>
      </c>
      <c r="Y124" s="161" t="e">
        <f t="shared" si="62"/>
        <v>#REF!</v>
      </c>
      <c r="Z124" s="161" t="e">
        <f t="shared" si="62"/>
        <v>#REF!</v>
      </c>
      <c r="AA124" s="161" t="e">
        <f t="shared" si="62"/>
        <v>#REF!</v>
      </c>
      <c r="AB124" s="161" t="e">
        <f t="shared" si="62"/>
        <v>#REF!</v>
      </c>
      <c r="AC124" s="161" t="e">
        <f t="shared" si="62"/>
        <v>#REF!</v>
      </c>
      <c r="AD124" s="161" t="e">
        <f t="shared" si="62"/>
        <v>#REF!</v>
      </c>
      <c r="AE124" s="161" t="e">
        <f t="shared" si="62"/>
        <v>#REF!</v>
      </c>
      <c r="AF124" s="161" t="e">
        <f t="shared" si="62"/>
        <v>#REF!</v>
      </c>
      <c r="AG124" s="161" t="e">
        <f t="shared" si="62"/>
        <v>#REF!</v>
      </c>
      <c r="AH124" s="161" t="e">
        <f t="shared" si="62"/>
        <v>#REF!</v>
      </c>
      <c r="AI124" s="161" t="e">
        <f t="shared" si="62"/>
        <v>#REF!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</row>
    <row r="125" spans="2:61" ht="12.75">
      <c r="B125" s="17" t="s">
        <v>271</v>
      </c>
      <c r="D125" s="15"/>
      <c r="E125" s="98" t="e">
        <f>NPV(#REF!,F125:AI125)*(((1+#REF!)^#REF!*#REF!)/((1+#REF!)^#REF!-1))</f>
        <v>#REF!</v>
      </c>
      <c r="F125" s="161">
        <f aca="true" t="shared" si="63" ref="F125:AI125">SUM(F126:F127)</f>
        <v>0</v>
      </c>
      <c r="G125" s="161" t="e">
        <f t="shared" si="63"/>
        <v>#REF!</v>
      </c>
      <c r="H125" s="161" t="e">
        <f t="shared" si="63"/>
        <v>#REF!</v>
      </c>
      <c r="I125" s="161" t="e">
        <f t="shared" si="63"/>
        <v>#REF!</v>
      </c>
      <c r="J125" s="161" t="e">
        <f t="shared" si="63"/>
        <v>#REF!</v>
      </c>
      <c r="K125" s="161" t="e">
        <f t="shared" si="63"/>
        <v>#REF!</v>
      </c>
      <c r="L125" s="161" t="e">
        <f t="shared" si="63"/>
        <v>#REF!</v>
      </c>
      <c r="M125" s="161" t="e">
        <f t="shared" si="63"/>
        <v>#REF!</v>
      </c>
      <c r="N125" s="161" t="e">
        <f t="shared" si="63"/>
        <v>#REF!</v>
      </c>
      <c r="O125" s="161" t="e">
        <f t="shared" si="63"/>
        <v>#REF!</v>
      </c>
      <c r="P125" s="161" t="e">
        <f t="shared" si="63"/>
        <v>#REF!</v>
      </c>
      <c r="Q125" s="161" t="e">
        <f t="shared" si="63"/>
        <v>#REF!</v>
      </c>
      <c r="R125" s="161" t="e">
        <f t="shared" si="63"/>
        <v>#REF!</v>
      </c>
      <c r="S125" s="161" t="e">
        <f t="shared" si="63"/>
        <v>#REF!</v>
      </c>
      <c r="T125" s="161" t="e">
        <f t="shared" si="63"/>
        <v>#REF!</v>
      </c>
      <c r="U125" s="161" t="e">
        <f t="shared" si="63"/>
        <v>#REF!</v>
      </c>
      <c r="V125" s="161" t="e">
        <f t="shared" si="63"/>
        <v>#REF!</v>
      </c>
      <c r="W125" s="161" t="e">
        <f t="shared" si="63"/>
        <v>#REF!</v>
      </c>
      <c r="X125" s="161" t="e">
        <f t="shared" si="63"/>
        <v>#REF!</v>
      </c>
      <c r="Y125" s="161" t="e">
        <f t="shared" si="63"/>
        <v>#REF!</v>
      </c>
      <c r="Z125" s="161" t="e">
        <f t="shared" si="63"/>
        <v>#REF!</v>
      </c>
      <c r="AA125" s="161" t="e">
        <f t="shared" si="63"/>
        <v>#REF!</v>
      </c>
      <c r="AB125" s="161" t="e">
        <f t="shared" si="63"/>
        <v>#REF!</v>
      </c>
      <c r="AC125" s="161" t="e">
        <f t="shared" si="63"/>
        <v>#REF!</v>
      </c>
      <c r="AD125" s="161" t="e">
        <f t="shared" si="63"/>
        <v>#REF!</v>
      </c>
      <c r="AE125" s="161" t="e">
        <f t="shared" si="63"/>
        <v>#REF!</v>
      </c>
      <c r="AF125" s="161" t="e">
        <f t="shared" si="63"/>
        <v>#REF!</v>
      </c>
      <c r="AG125" s="161" t="e">
        <f t="shared" si="63"/>
        <v>#REF!</v>
      </c>
      <c r="AH125" s="161" t="e">
        <f t="shared" si="63"/>
        <v>#REF!</v>
      </c>
      <c r="AI125" s="161" t="e">
        <f t="shared" si="63"/>
        <v>#REF!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</row>
    <row r="126" spans="2:61" ht="12.75">
      <c r="B126" s="235" t="s">
        <v>249</v>
      </c>
      <c r="D126" s="15"/>
      <c r="E126" s="98" t="e">
        <f>NPV(#REF!,F126:AI126)*(((1+#REF!)^#REF!*#REF!)/((1+#REF!)^#REF!-1))</f>
        <v>#REF!</v>
      </c>
      <c r="F126" s="236">
        <v>0</v>
      </c>
      <c r="G126" s="161" t="e">
        <f aca="true" t="shared" si="64" ref="G126:AI126">F126*(1+G$112)</f>
        <v>#REF!</v>
      </c>
      <c r="H126" s="161" t="e">
        <f t="shared" si="64"/>
        <v>#REF!</v>
      </c>
      <c r="I126" s="161" t="e">
        <f t="shared" si="64"/>
        <v>#REF!</v>
      </c>
      <c r="J126" s="161" t="e">
        <f t="shared" si="64"/>
        <v>#REF!</v>
      </c>
      <c r="K126" s="161" t="e">
        <f t="shared" si="64"/>
        <v>#REF!</v>
      </c>
      <c r="L126" s="161" t="e">
        <f t="shared" si="64"/>
        <v>#REF!</v>
      </c>
      <c r="M126" s="161" t="e">
        <f t="shared" si="64"/>
        <v>#REF!</v>
      </c>
      <c r="N126" s="161" t="e">
        <f t="shared" si="64"/>
        <v>#REF!</v>
      </c>
      <c r="O126" s="161" t="e">
        <f t="shared" si="64"/>
        <v>#REF!</v>
      </c>
      <c r="P126" s="161" t="e">
        <f t="shared" si="64"/>
        <v>#REF!</v>
      </c>
      <c r="Q126" s="161" t="e">
        <f t="shared" si="64"/>
        <v>#REF!</v>
      </c>
      <c r="R126" s="161" t="e">
        <f t="shared" si="64"/>
        <v>#REF!</v>
      </c>
      <c r="S126" s="161" t="e">
        <f t="shared" si="64"/>
        <v>#REF!</v>
      </c>
      <c r="T126" s="161" t="e">
        <f t="shared" si="64"/>
        <v>#REF!</v>
      </c>
      <c r="U126" s="161" t="e">
        <f t="shared" si="64"/>
        <v>#REF!</v>
      </c>
      <c r="V126" s="161" t="e">
        <f t="shared" si="64"/>
        <v>#REF!</v>
      </c>
      <c r="W126" s="161" t="e">
        <f t="shared" si="64"/>
        <v>#REF!</v>
      </c>
      <c r="X126" s="161" t="e">
        <f t="shared" si="64"/>
        <v>#REF!</v>
      </c>
      <c r="Y126" s="161" t="e">
        <f t="shared" si="64"/>
        <v>#REF!</v>
      </c>
      <c r="Z126" s="161" t="e">
        <f t="shared" si="64"/>
        <v>#REF!</v>
      </c>
      <c r="AA126" s="161" t="e">
        <f t="shared" si="64"/>
        <v>#REF!</v>
      </c>
      <c r="AB126" s="161" t="e">
        <f t="shared" si="64"/>
        <v>#REF!</v>
      </c>
      <c r="AC126" s="161" t="e">
        <f t="shared" si="64"/>
        <v>#REF!</v>
      </c>
      <c r="AD126" s="161" t="e">
        <f t="shared" si="64"/>
        <v>#REF!</v>
      </c>
      <c r="AE126" s="161" t="e">
        <f t="shared" si="64"/>
        <v>#REF!</v>
      </c>
      <c r="AF126" s="161" t="e">
        <f t="shared" si="64"/>
        <v>#REF!</v>
      </c>
      <c r="AG126" s="161" t="e">
        <f t="shared" si="64"/>
        <v>#REF!</v>
      </c>
      <c r="AH126" s="161" t="e">
        <f t="shared" si="64"/>
        <v>#REF!</v>
      </c>
      <c r="AI126" s="161" t="e">
        <f t="shared" si="64"/>
        <v>#REF!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</row>
    <row r="127" spans="2:61" ht="12.75">
      <c r="B127" s="235" t="s">
        <v>251</v>
      </c>
      <c r="D127" s="15"/>
      <c r="E127" s="98" t="e">
        <f>NPV(#REF!,F127:AI127)*(((1+#REF!)^#REF!*#REF!)/((1+#REF!)^#REF!-1))</f>
        <v>#REF!</v>
      </c>
      <c r="F127" s="236">
        <v>0</v>
      </c>
      <c r="G127" s="161" t="e">
        <f>F127*(1+G$112)</f>
        <v>#REF!</v>
      </c>
      <c r="H127" s="161" t="e">
        <f>G127*(1+H$112)</f>
        <v>#REF!</v>
      </c>
      <c r="I127" s="161" t="e">
        <f>G127*(1+I$112)</f>
        <v>#REF!</v>
      </c>
      <c r="J127" s="236">
        <v>1048</v>
      </c>
      <c r="K127" s="103" t="e">
        <f>I127*(1+K$112)^2</f>
        <v>#REF!</v>
      </c>
      <c r="L127" s="103" t="e">
        <f aca="true" t="shared" si="65" ref="L127:N128">K127*(1+L$112)</f>
        <v>#REF!</v>
      </c>
      <c r="M127" s="103" t="e">
        <f t="shared" si="65"/>
        <v>#REF!</v>
      </c>
      <c r="N127" s="103" t="e">
        <f t="shared" si="65"/>
        <v>#REF!</v>
      </c>
      <c r="O127" s="103" t="e">
        <f>J127*(1+O$112)^5</f>
        <v>#REF!</v>
      </c>
      <c r="P127" s="237" t="e">
        <f>N127*(1+P$112)^2</f>
        <v>#REF!</v>
      </c>
      <c r="Q127" s="237" t="e">
        <f aca="true" t="shared" si="66" ref="Q127:S128">P127*(1+Q$112)</f>
        <v>#REF!</v>
      </c>
      <c r="R127" s="237" t="e">
        <f t="shared" si="66"/>
        <v>#REF!</v>
      </c>
      <c r="S127" s="237" t="e">
        <f t="shared" si="66"/>
        <v>#REF!</v>
      </c>
      <c r="T127" s="103" t="e">
        <f>O127*(1+T$112)^5</f>
        <v>#REF!</v>
      </c>
      <c r="U127" s="237" t="e">
        <f>S127*(1+U$112)^2</f>
        <v>#REF!</v>
      </c>
      <c r="V127" s="237" t="e">
        <f aca="true" t="shared" si="67" ref="V127:X128">U127*(1+V$112)</f>
        <v>#REF!</v>
      </c>
      <c r="W127" s="237" t="e">
        <f t="shared" si="67"/>
        <v>#REF!</v>
      </c>
      <c r="X127" s="237" t="e">
        <f t="shared" si="67"/>
        <v>#REF!</v>
      </c>
      <c r="Y127" s="103" t="e">
        <f>T127*(1+Y$112)^5</f>
        <v>#REF!</v>
      </c>
      <c r="Z127" s="237" t="e">
        <f>X127*(1+Z$112)^2</f>
        <v>#REF!</v>
      </c>
      <c r="AA127" s="237" t="e">
        <f aca="true" t="shared" si="68" ref="AA127:AC128">Z127*(1+AA$112)</f>
        <v>#REF!</v>
      </c>
      <c r="AB127" s="237" t="e">
        <f t="shared" si="68"/>
        <v>#REF!</v>
      </c>
      <c r="AC127" s="237" t="e">
        <f t="shared" si="68"/>
        <v>#REF!</v>
      </c>
      <c r="AD127" s="103" t="e">
        <f>Y127*(1+AD$112)^5</f>
        <v>#REF!</v>
      </c>
      <c r="AE127" s="237" t="e">
        <f>AC127*(1+AE$112)^2</f>
        <v>#REF!</v>
      </c>
      <c r="AF127" s="237" t="e">
        <f aca="true" t="shared" si="69" ref="AF127:AH128">AE127*(1+AF$112)</f>
        <v>#REF!</v>
      </c>
      <c r="AG127" s="237" t="e">
        <f t="shared" si="69"/>
        <v>#REF!</v>
      </c>
      <c r="AH127" s="237" t="e">
        <f t="shared" si="69"/>
        <v>#REF!</v>
      </c>
      <c r="AI127" s="103" t="e">
        <f>AD127*(1+AI$112)^5</f>
        <v>#REF!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</row>
    <row r="128" spans="2:61" ht="12.75">
      <c r="B128" s="17" t="s">
        <v>39</v>
      </c>
      <c r="D128" s="15"/>
      <c r="E128" s="98" t="e">
        <f>NPV(#REF!,F128:AI128)*(((1+#REF!)^#REF!*#REF!)/((1+#REF!)^#REF!-1))</f>
        <v>#REF!</v>
      </c>
      <c r="F128" s="236">
        <v>50</v>
      </c>
      <c r="G128" s="161" t="e">
        <f>F128*(1+G$112)</f>
        <v>#REF!</v>
      </c>
      <c r="H128" s="161" t="e">
        <f>G128*(1+H$112)</f>
        <v>#REF!</v>
      </c>
      <c r="I128" s="161" t="e">
        <f>H128*(1+I$112)</f>
        <v>#REF!</v>
      </c>
      <c r="J128" s="161" t="e">
        <f>I128*(1+J$112)</f>
        <v>#REF!</v>
      </c>
      <c r="K128" s="161" t="e">
        <f>J128*(1+K$112)</f>
        <v>#REF!</v>
      </c>
      <c r="L128" s="161" t="e">
        <f t="shared" si="65"/>
        <v>#REF!</v>
      </c>
      <c r="M128" s="161" t="e">
        <f t="shared" si="65"/>
        <v>#REF!</v>
      </c>
      <c r="N128" s="161" t="e">
        <f t="shared" si="65"/>
        <v>#REF!</v>
      </c>
      <c r="O128" s="161" t="e">
        <f>N128*(1+O$112)</f>
        <v>#REF!</v>
      </c>
      <c r="P128" s="161" t="e">
        <f>O128*(1+P$112)</f>
        <v>#REF!</v>
      </c>
      <c r="Q128" s="161" t="e">
        <f t="shared" si="66"/>
        <v>#REF!</v>
      </c>
      <c r="R128" s="161" t="e">
        <f t="shared" si="66"/>
        <v>#REF!</v>
      </c>
      <c r="S128" s="161" t="e">
        <f t="shared" si="66"/>
        <v>#REF!</v>
      </c>
      <c r="T128" s="161" t="e">
        <f>S128*(1+T$112)</f>
        <v>#REF!</v>
      </c>
      <c r="U128" s="161" t="e">
        <f>T128*(1+U$112)</f>
        <v>#REF!</v>
      </c>
      <c r="V128" s="161" t="e">
        <f t="shared" si="67"/>
        <v>#REF!</v>
      </c>
      <c r="W128" s="161" t="e">
        <f t="shared" si="67"/>
        <v>#REF!</v>
      </c>
      <c r="X128" s="161" t="e">
        <f t="shared" si="67"/>
        <v>#REF!</v>
      </c>
      <c r="Y128" s="161" t="e">
        <f>X128*(1+Y$112)</f>
        <v>#REF!</v>
      </c>
      <c r="Z128" s="161" t="e">
        <f>Y128*(1+Z$112)</f>
        <v>#REF!</v>
      </c>
      <c r="AA128" s="161" t="e">
        <f t="shared" si="68"/>
        <v>#REF!</v>
      </c>
      <c r="AB128" s="161" t="e">
        <f t="shared" si="68"/>
        <v>#REF!</v>
      </c>
      <c r="AC128" s="161" t="e">
        <f t="shared" si="68"/>
        <v>#REF!</v>
      </c>
      <c r="AD128" s="161" t="e">
        <f>AC128*(1+AD$112)</f>
        <v>#REF!</v>
      </c>
      <c r="AE128" s="161" t="e">
        <f>AD128*(1+AE$112)</f>
        <v>#REF!</v>
      </c>
      <c r="AF128" s="161" t="e">
        <f t="shared" si="69"/>
        <v>#REF!</v>
      </c>
      <c r="AG128" s="161" t="e">
        <f t="shared" si="69"/>
        <v>#REF!</v>
      </c>
      <c r="AH128" s="161" t="e">
        <f t="shared" si="69"/>
        <v>#REF!</v>
      </c>
      <c r="AI128" s="161" t="e">
        <f>AH128*(1+AI$112)</f>
        <v>#REF!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</row>
    <row r="129" spans="2:61" ht="12.75">
      <c r="B129" s="17"/>
      <c r="D129" s="15"/>
      <c r="E129" s="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</row>
    <row r="130" spans="2:61" ht="12.75">
      <c r="B130" s="234" t="s">
        <v>252</v>
      </c>
      <c r="D130" s="15"/>
      <c r="E130" s="98" t="e">
        <f>NPV(#REF!,F130:AI130)*(((1+#REF!)^#REF!*#REF!)/((1+#REF!)^#REF!-1))</f>
        <v>#REF!</v>
      </c>
      <c r="F130" s="161" t="e">
        <f aca="true" t="shared" si="70" ref="F130:AI130">F115+F116+F120+F123+F126+F128</f>
        <v>#REF!</v>
      </c>
      <c r="G130" s="161" t="e">
        <f t="shared" si="70"/>
        <v>#REF!</v>
      </c>
      <c r="H130" s="161" t="e">
        <f t="shared" si="70"/>
        <v>#REF!</v>
      </c>
      <c r="I130" s="161" t="e">
        <f t="shared" si="70"/>
        <v>#REF!</v>
      </c>
      <c r="J130" s="161" t="e">
        <f t="shared" si="70"/>
        <v>#REF!</v>
      </c>
      <c r="K130" s="161" t="e">
        <f t="shared" si="70"/>
        <v>#REF!</v>
      </c>
      <c r="L130" s="161" t="e">
        <f t="shared" si="70"/>
        <v>#REF!</v>
      </c>
      <c r="M130" s="161" t="e">
        <f t="shared" si="70"/>
        <v>#REF!</v>
      </c>
      <c r="N130" s="161" t="e">
        <f t="shared" si="70"/>
        <v>#REF!</v>
      </c>
      <c r="O130" s="161" t="e">
        <f t="shared" si="70"/>
        <v>#REF!</v>
      </c>
      <c r="P130" s="161" t="e">
        <f t="shared" si="70"/>
        <v>#REF!</v>
      </c>
      <c r="Q130" s="161" t="e">
        <f t="shared" si="70"/>
        <v>#REF!</v>
      </c>
      <c r="R130" s="161" t="e">
        <f t="shared" si="70"/>
        <v>#REF!</v>
      </c>
      <c r="S130" s="161" t="e">
        <f t="shared" si="70"/>
        <v>#REF!</v>
      </c>
      <c r="T130" s="161" t="e">
        <f t="shared" si="70"/>
        <v>#REF!</v>
      </c>
      <c r="U130" s="161" t="e">
        <f t="shared" si="70"/>
        <v>#REF!</v>
      </c>
      <c r="V130" s="161" t="e">
        <f t="shared" si="70"/>
        <v>#REF!</v>
      </c>
      <c r="W130" s="161" t="e">
        <f t="shared" si="70"/>
        <v>#REF!</v>
      </c>
      <c r="X130" s="161" t="e">
        <f t="shared" si="70"/>
        <v>#REF!</v>
      </c>
      <c r="Y130" s="161" t="e">
        <f t="shared" si="70"/>
        <v>#REF!</v>
      </c>
      <c r="Z130" s="161" t="e">
        <f t="shared" si="70"/>
        <v>#REF!</v>
      </c>
      <c r="AA130" s="161" t="e">
        <f t="shared" si="70"/>
        <v>#REF!</v>
      </c>
      <c r="AB130" s="161" t="e">
        <f t="shared" si="70"/>
        <v>#REF!</v>
      </c>
      <c r="AC130" s="161" t="e">
        <f t="shared" si="70"/>
        <v>#REF!</v>
      </c>
      <c r="AD130" s="161" t="e">
        <f t="shared" si="70"/>
        <v>#REF!</v>
      </c>
      <c r="AE130" s="161" t="e">
        <f t="shared" si="70"/>
        <v>#REF!</v>
      </c>
      <c r="AF130" s="161" t="e">
        <f t="shared" si="70"/>
        <v>#REF!</v>
      </c>
      <c r="AG130" s="161" t="e">
        <f t="shared" si="70"/>
        <v>#REF!</v>
      </c>
      <c r="AH130" s="161" t="e">
        <f t="shared" si="70"/>
        <v>#REF!</v>
      </c>
      <c r="AI130" s="161" t="e">
        <f t="shared" si="70"/>
        <v>#REF!</v>
      </c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</row>
    <row r="131" spans="2:61" ht="12.75">
      <c r="B131" s="234" t="s">
        <v>253</v>
      </c>
      <c r="D131" s="15"/>
      <c r="E131" s="98" t="e">
        <f>NPV(#REF!,F131:AI131)*(((1+#REF!)^#REF!*#REF!)/((1+#REF!)^#REF!-1))</f>
        <v>#REF!</v>
      </c>
      <c r="F131" s="161" t="e">
        <f aca="true" t="shared" si="71" ref="F131:AI131">F117+F118+F121+F124+F127</f>
        <v>#REF!</v>
      </c>
      <c r="G131" s="161" t="e">
        <f t="shared" si="71"/>
        <v>#REF!</v>
      </c>
      <c r="H131" s="161" t="e">
        <f t="shared" si="71"/>
        <v>#REF!</v>
      </c>
      <c r="I131" s="161" t="e">
        <f t="shared" si="71"/>
        <v>#REF!</v>
      </c>
      <c r="J131" s="161" t="e">
        <f t="shared" si="71"/>
        <v>#REF!</v>
      </c>
      <c r="K131" s="161" t="e">
        <f t="shared" si="71"/>
        <v>#REF!</v>
      </c>
      <c r="L131" s="161" t="e">
        <f t="shared" si="71"/>
        <v>#REF!</v>
      </c>
      <c r="M131" s="161" t="e">
        <f t="shared" si="71"/>
        <v>#REF!</v>
      </c>
      <c r="N131" s="161" t="e">
        <f t="shared" si="71"/>
        <v>#REF!</v>
      </c>
      <c r="O131" s="161" t="e">
        <f t="shared" si="71"/>
        <v>#REF!</v>
      </c>
      <c r="P131" s="161" t="e">
        <f t="shared" si="71"/>
        <v>#REF!</v>
      </c>
      <c r="Q131" s="161" t="e">
        <f t="shared" si="71"/>
        <v>#REF!</v>
      </c>
      <c r="R131" s="161" t="e">
        <f t="shared" si="71"/>
        <v>#REF!</v>
      </c>
      <c r="S131" s="161" t="e">
        <f t="shared" si="71"/>
        <v>#REF!</v>
      </c>
      <c r="T131" s="161" t="e">
        <f t="shared" si="71"/>
        <v>#REF!</v>
      </c>
      <c r="U131" s="161" t="e">
        <f t="shared" si="71"/>
        <v>#REF!</v>
      </c>
      <c r="V131" s="161" t="e">
        <f t="shared" si="71"/>
        <v>#REF!</v>
      </c>
      <c r="W131" s="161" t="e">
        <f t="shared" si="71"/>
        <v>#REF!</v>
      </c>
      <c r="X131" s="161" t="e">
        <f t="shared" si="71"/>
        <v>#REF!</v>
      </c>
      <c r="Y131" s="161" t="e">
        <f t="shared" si="71"/>
        <v>#REF!</v>
      </c>
      <c r="Z131" s="161" t="e">
        <f t="shared" si="71"/>
        <v>#REF!</v>
      </c>
      <c r="AA131" s="161" t="e">
        <f t="shared" si="71"/>
        <v>#REF!</v>
      </c>
      <c r="AB131" s="161" t="e">
        <f t="shared" si="71"/>
        <v>#REF!</v>
      </c>
      <c r="AC131" s="161" t="e">
        <f t="shared" si="71"/>
        <v>#REF!</v>
      </c>
      <c r="AD131" s="161" t="e">
        <f t="shared" si="71"/>
        <v>#REF!</v>
      </c>
      <c r="AE131" s="161" t="e">
        <f t="shared" si="71"/>
        <v>#REF!</v>
      </c>
      <c r="AF131" s="161" t="e">
        <f t="shared" si="71"/>
        <v>#REF!</v>
      </c>
      <c r="AG131" s="161" t="e">
        <f t="shared" si="71"/>
        <v>#REF!</v>
      </c>
      <c r="AH131" s="161" t="e">
        <f t="shared" si="71"/>
        <v>#REF!</v>
      </c>
      <c r="AI131" s="161" t="e">
        <f t="shared" si="71"/>
        <v>#REF!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</row>
    <row r="132" spans="2:61" ht="12.75">
      <c r="B132" s="234" t="s">
        <v>254</v>
      </c>
      <c r="D132" s="15"/>
      <c r="E132" s="98" t="e">
        <f>NPV(#REF!,F132:AI132)*(((1+#REF!)^#REF!*#REF!)/((1+#REF!)^#REF!-1))</f>
        <v>#REF!</v>
      </c>
      <c r="F132" s="161" t="e">
        <f aca="true" t="shared" si="72" ref="F132:AI132">SUM(F130:F131)</f>
        <v>#REF!</v>
      </c>
      <c r="G132" s="161" t="e">
        <f t="shared" si="72"/>
        <v>#REF!</v>
      </c>
      <c r="H132" s="161" t="e">
        <f t="shared" si="72"/>
        <v>#REF!</v>
      </c>
      <c r="I132" s="161" t="e">
        <f t="shared" si="72"/>
        <v>#REF!</v>
      </c>
      <c r="J132" s="161" t="e">
        <f t="shared" si="72"/>
        <v>#REF!</v>
      </c>
      <c r="K132" s="161" t="e">
        <f t="shared" si="72"/>
        <v>#REF!</v>
      </c>
      <c r="L132" s="161" t="e">
        <f t="shared" si="72"/>
        <v>#REF!</v>
      </c>
      <c r="M132" s="161" t="e">
        <f t="shared" si="72"/>
        <v>#REF!</v>
      </c>
      <c r="N132" s="161" t="e">
        <f t="shared" si="72"/>
        <v>#REF!</v>
      </c>
      <c r="O132" s="161" t="e">
        <f t="shared" si="72"/>
        <v>#REF!</v>
      </c>
      <c r="P132" s="161" t="e">
        <f t="shared" si="72"/>
        <v>#REF!</v>
      </c>
      <c r="Q132" s="161" t="e">
        <f t="shared" si="72"/>
        <v>#REF!</v>
      </c>
      <c r="R132" s="161" t="e">
        <f t="shared" si="72"/>
        <v>#REF!</v>
      </c>
      <c r="S132" s="161" t="e">
        <f t="shared" si="72"/>
        <v>#REF!</v>
      </c>
      <c r="T132" s="161" t="e">
        <f t="shared" si="72"/>
        <v>#REF!</v>
      </c>
      <c r="U132" s="161" t="e">
        <f t="shared" si="72"/>
        <v>#REF!</v>
      </c>
      <c r="V132" s="161" t="e">
        <f t="shared" si="72"/>
        <v>#REF!</v>
      </c>
      <c r="W132" s="161" t="e">
        <f t="shared" si="72"/>
        <v>#REF!</v>
      </c>
      <c r="X132" s="161" t="e">
        <f t="shared" si="72"/>
        <v>#REF!</v>
      </c>
      <c r="Y132" s="161" t="e">
        <f t="shared" si="72"/>
        <v>#REF!</v>
      </c>
      <c r="Z132" s="161" t="e">
        <f t="shared" si="72"/>
        <v>#REF!</v>
      </c>
      <c r="AA132" s="161" t="e">
        <f t="shared" si="72"/>
        <v>#REF!</v>
      </c>
      <c r="AB132" s="161" t="e">
        <f t="shared" si="72"/>
        <v>#REF!</v>
      </c>
      <c r="AC132" s="161" t="e">
        <f t="shared" si="72"/>
        <v>#REF!</v>
      </c>
      <c r="AD132" s="161" t="e">
        <f t="shared" si="72"/>
        <v>#REF!</v>
      </c>
      <c r="AE132" s="161" t="e">
        <f t="shared" si="72"/>
        <v>#REF!</v>
      </c>
      <c r="AF132" s="161" t="e">
        <f t="shared" si="72"/>
        <v>#REF!</v>
      </c>
      <c r="AG132" s="161" t="e">
        <f t="shared" si="72"/>
        <v>#REF!</v>
      </c>
      <c r="AH132" s="161" t="e">
        <f t="shared" si="72"/>
        <v>#REF!</v>
      </c>
      <c r="AI132" s="161" t="e">
        <f t="shared" si="72"/>
        <v>#REF!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</row>
    <row r="133" spans="2:61" ht="12.75">
      <c r="B133" s="17"/>
      <c r="D133" s="15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</row>
    <row r="134" spans="1:61" ht="12.75">
      <c r="A134" s="19" t="s">
        <v>42</v>
      </c>
      <c r="B134" s="55"/>
      <c r="C134" s="22"/>
      <c r="D134" s="15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</row>
    <row r="135" spans="1:61" ht="12.75">
      <c r="A135" s="2"/>
      <c r="B135" s="15"/>
      <c r="C135" s="12"/>
      <c r="D135" s="15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</row>
    <row r="136" spans="1:61" ht="12.75">
      <c r="A136" s="2"/>
      <c r="B136" s="15" t="s">
        <v>71</v>
      </c>
      <c r="C136" s="12"/>
      <c r="D136" s="15"/>
      <c r="E136" s="63"/>
      <c r="F136" t="s">
        <v>69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</row>
    <row r="137" spans="2:35" ht="12.75">
      <c r="B137" s="15" t="s">
        <v>43</v>
      </c>
      <c r="D137" s="15"/>
      <c r="F137" s="192" t="e">
        <f>#REF!</f>
        <v>#REF!</v>
      </c>
      <c r="G137" s="1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2:35" ht="12.75">
      <c r="B138" s="15" t="s">
        <v>44</v>
      </c>
      <c r="D138" s="15"/>
      <c r="F138" s="192" t="e">
        <f>#REF!</f>
        <v>#REF!</v>
      </c>
      <c r="G138" s="1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2:35" ht="12.75">
      <c r="B139" s="15" t="s">
        <v>45</v>
      </c>
      <c r="D139" s="15"/>
      <c r="F139">
        <f>SUM(G139:K139)</f>
        <v>0</v>
      </c>
      <c r="G139" s="1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2:35" ht="12.75">
      <c r="B140" s="15"/>
      <c r="D140" s="15"/>
      <c r="F140" s="1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2:35" ht="12.75">
      <c r="B141" s="15" t="s">
        <v>46</v>
      </c>
      <c r="D141" s="15" t="s">
        <v>28</v>
      </c>
      <c r="F141" s="204" t="e">
        <f>#REF!</f>
        <v>#REF!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2:35" ht="12.75">
      <c r="B142" s="15" t="s">
        <v>47</v>
      </c>
      <c r="D142" s="15" t="s">
        <v>28</v>
      </c>
      <c r="F142" s="204" t="e">
        <f>#REF!</f>
        <v>#REF!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2:35" ht="12.75">
      <c r="B143" s="15" t="s">
        <v>48</v>
      </c>
      <c r="D143" s="15" t="s">
        <v>28</v>
      </c>
      <c r="F143" s="74">
        <v>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2:35" ht="12.75">
      <c r="B144" s="15"/>
      <c r="D144" s="15"/>
      <c r="F144" s="7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2:35" ht="12.75">
      <c r="B145" s="15" t="s">
        <v>55</v>
      </c>
      <c r="D145" s="15"/>
      <c r="E145" s="16"/>
      <c r="F145" s="69"/>
      <c r="G145" s="203" t="e">
        <f>#REF!</f>
        <v>#REF!</v>
      </c>
      <c r="H145" s="69" t="e">
        <f aca="true" t="shared" si="73" ref="H145:AI145">G145</f>
        <v>#REF!</v>
      </c>
      <c r="I145" s="69" t="e">
        <f t="shared" si="73"/>
        <v>#REF!</v>
      </c>
      <c r="J145" s="69" t="e">
        <f t="shared" si="73"/>
        <v>#REF!</v>
      </c>
      <c r="K145" s="69" t="e">
        <f t="shared" si="73"/>
        <v>#REF!</v>
      </c>
      <c r="L145" s="69" t="e">
        <f t="shared" si="73"/>
        <v>#REF!</v>
      </c>
      <c r="M145" s="69" t="e">
        <f t="shared" si="73"/>
        <v>#REF!</v>
      </c>
      <c r="N145" s="69" t="e">
        <f t="shared" si="73"/>
        <v>#REF!</v>
      </c>
      <c r="O145" s="69" t="e">
        <f t="shared" si="73"/>
        <v>#REF!</v>
      </c>
      <c r="P145" s="69" t="e">
        <f t="shared" si="73"/>
        <v>#REF!</v>
      </c>
      <c r="Q145" s="69" t="e">
        <f t="shared" si="73"/>
        <v>#REF!</v>
      </c>
      <c r="R145" s="69" t="e">
        <f t="shared" si="73"/>
        <v>#REF!</v>
      </c>
      <c r="S145" s="69" t="e">
        <f t="shared" si="73"/>
        <v>#REF!</v>
      </c>
      <c r="T145" s="69" t="e">
        <f t="shared" si="73"/>
        <v>#REF!</v>
      </c>
      <c r="U145" s="69" t="e">
        <f t="shared" si="73"/>
        <v>#REF!</v>
      </c>
      <c r="V145" s="69" t="e">
        <f t="shared" si="73"/>
        <v>#REF!</v>
      </c>
      <c r="W145" s="69" t="e">
        <f t="shared" si="73"/>
        <v>#REF!</v>
      </c>
      <c r="X145" s="69" t="e">
        <f t="shared" si="73"/>
        <v>#REF!</v>
      </c>
      <c r="Y145" s="69" t="e">
        <f t="shared" si="73"/>
        <v>#REF!</v>
      </c>
      <c r="Z145" s="69" t="e">
        <f t="shared" si="73"/>
        <v>#REF!</v>
      </c>
      <c r="AA145" s="69" t="e">
        <f t="shared" si="73"/>
        <v>#REF!</v>
      </c>
      <c r="AB145" s="69" t="e">
        <f t="shared" si="73"/>
        <v>#REF!</v>
      </c>
      <c r="AC145" s="69" t="e">
        <f t="shared" si="73"/>
        <v>#REF!</v>
      </c>
      <c r="AD145" s="69" t="e">
        <f t="shared" si="73"/>
        <v>#REF!</v>
      </c>
      <c r="AE145" s="69" t="e">
        <f t="shared" si="73"/>
        <v>#REF!</v>
      </c>
      <c r="AF145" s="69" t="e">
        <f t="shared" si="73"/>
        <v>#REF!</v>
      </c>
      <c r="AG145" s="69" t="e">
        <f t="shared" si="73"/>
        <v>#REF!</v>
      </c>
      <c r="AH145" s="69" t="e">
        <f t="shared" si="73"/>
        <v>#REF!</v>
      </c>
      <c r="AI145" s="69" t="e">
        <f t="shared" si="73"/>
        <v>#REF!</v>
      </c>
    </row>
    <row r="146" spans="2:35" ht="12.75">
      <c r="B146" s="15" t="s">
        <v>46</v>
      </c>
      <c r="D146" s="61">
        <v>-1000</v>
      </c>
      <c r="F146" s="16" t="e">
        <f>($F$137*$F$141/1000)</f>
        <v>#REF!</v>
      </c>
      <c r="G146" s="16" t="e">
        <f aca="true" t="shared" si="74" ref="G146:AI146">($F$137*($F$141*(1+G145)^(G13-1))/1000)</f>
        <v>#REF!</v>
      </c>
      <c r="H146" s="16" t="e">
        <f t="shared" si="74"/>
        <v>#REF!</v>
      </c>
      <c r="I146" s="16" t="e">
        <f t="shared" si="74"/>
        <v>#REF!</v>
      </c>
      <c r="J146" s="16" t="e">
        <f t="shared" si="74"/>
        <v>#REF!</v>
      </c>
      <c r="K146" s="16" t="e">
        <f t="shared" si="74"/>
        <v>#REF!</v>
      </c>
      <c r="L146" s="16" t="e">
        <f t="shared" si="74"/>
        <v>#REF!</v>
      </c>
      <c r="M146" s="16" t="e">
        <f t="shared" si="74"/>
        <v>#REF!</v>
      </c>
      <c r="N146" s="16" t="e">
        <f t="shared" si="74"/>
        <v>#REF!</v>
      </c>
      <c r="O146" s="16" t="e">
        <f t="shared" si="74"/>
        <v>#REF!</v>
      </c>
      <c r="P146" s="16" t="e">
        <f t="shared" si="74"/>
        <v>#REF!</v>
      </c>
      <c r="Q146" s="16" t="e">
        <f t="shared" si="74"/>
        <v>#REF!</v>
      </c>
      <c r="R146" s="16" t="e">
        <f t="shared" si="74"/>
        <v>#REF!</v>
      </c>
      <c r="S146" s="16" t="e">
        <f t="shared" si="74"/>
        <v>#REF!</v>
      </c>
      <c r="T146" s="16" t="e">
        <f t="shared" si="74"/>
        <v>#REF!</v>
      </c>
      <c r="U146" s="16" t="e">
        <f t="shared" si="74"/>
        <v>#REF!</v>
      </c>
      <c r="V146" s="16" t="e">
        <f t="shared" si="74"/>
        <v>#REF!</v>
      </c>
      <c r="W146" s="16" t="e">
        <f t="shared" si="74"/>
        <v>#REF!</v>
      </c>
      <c r="X146" s="16" t="e">
        <f t="shared" si="74"/>
        <v>#REF!</v>
      </c>
      <c r="Y146" s="16" t="e">
        <f t="shared" si="74"/>
        <v>#REF!</v>
      </c>
      <c r="Z146" s="16" t="e">
        <f t="shared" si="74"/>
        <v>#REF!</v>
      </c>
      <c r="AA146" s="16" t="e">
        <f t="shared" si="74"/>
        <v>#REF!</v>
      </c>
      <c r="AB146" s="16" t="e">
        <f t="shared" si="74"/>
        <v>#REF!</v>
      </c>
      <c r="AC146" s="16" t="e">
        <f t="shared" si="74"/>
        <v>#REF!</v>
      </c>
      <c r="AD146" s="16" t="e">
        <f t="shared" si="74"/>
        <v>#REF!</v>
      </c>
      <c r="AE146" s="16" t="e">
        <f t="shared" si="74"/>
        <v>#REF!</v>
      </c>
      <c r="AF146" s="16" t="e">
        <f t="shared" si="74"/>
        <v>#REF!</v>
      </c>
      <c r="AG146" s="16" t="e">
        <f t="shared" si="74"/>
        <v>#REF!</v>
      </c>
      <c r="AH146" s="16" t="e">
        <f t="shared" si="74"/>
        <v>#REF!</v>
      </c>
      <c r="AI146" s="16" t="e">
        <f t="shared" si="74"/>
        <v>#REF!</v>
      </c>
    </row>
    <row r="147" spans="2:35" ht="12.75">
      <c r="B147" s="15" t="s">
        <v>47</v>
      </c>
      <c r="D147" s="61">
        <v>-1000</v>
      </c>
      <c r="F147" s="16" t="e">
        <f>($F$138*$F$142/1000)</f>
        <v>#REF!</v>
      </c>
      <c r="G147" s="16" t="e">
        <f aca="true" t="shared" si="75" ref="G147:AI147">($F$138*($F$142*(1+G145)^(G13-1))/1000)</f>
        <v>#REF!</v>
      </c>
      <c r="H147" s="16" t="e">
        <f t="shared" si="75"/>
        <v>#REF!</v>
      </c>
      <c r="I147" s="16" t="e">
        <f t="shared" si="75"/>
        <v>#REF!</v>
      </c>
      <c r="J147" s="16" t="e">
        <f t="shared" si="75"/>
        <v>#REF!</v>
      </c>
      <c r="K147" s="16" t="e">
        <f t="shared" si="75"/>
        <v>#REF!</v>
      </c>
      <c r="L147" s="16" t="e">
        <f t="shared" si="75"/>
        <v>#REF!</v>
      </c>
      <c r="M147" s="16" t="e">
        <f t="shared" si="75"/>
        <v>#REF!</v>
      </c>
      <c r="N147" s="16" t="e">
        <f t="shared" si="75"/>
        <v>#REF!</v>
      </c>
      <c r="O147" s="16" t="e">
        <f t="shared" si="75"/>
        <v>#REF!</v>
      </c>
      <c r="P147" s="16" t="e">
        <f t="shared" si="75"/>
        <v>#REF!</v>
      </c>
      <c r="Q147" s="16" t="e">
        <f t="shared" si="75"/>
        <v>#REF!</v>
      </c>
      <c r="R147" s="16" t="e">
        <f t="shared" si="75"/>
        <v>#REF!</v>
      </c>
      <c r="S147" s="16" t="e">
        <f t="shared" si="75"/>
        <v>#REF!</v>
      </c>
      <c r="T147" s="16" t="e">
        <f t="shared" si="75"/>
        <v>#REF!</v>
      </c>
      <c r="U147" s="16" t="e">
        <f t="shared" si="75"/>
        <v>#REF!</v>
      </c>
      <c r="V147" s="16" t="e">
        <f t="shared" si="75"/>
        <v>#REF!</v>
      </c>
      <c r="W147" s="16" t="e">
        <f t="shared" si="75"/>
        <v>#REF!</v>
      </c>
      <c r="X147" s="16" t="e">
        <f t="shared" si="75"/>
        <v>#REF!</v>
      </c>
      <c r="Y147" s="16" t="e">
        <f t="shared" si="75"/>
        <v>#REF!</v>
      </c>
      <c r="Z147" s="16" t="e">
        <f t="shared" si="75"/>
        <v>#REF!</v>
      </c>
      <c r="AA147" s="16" t="e">
        <f t="shared" si="75"/>
        <v>#REF!</v>
      </c>
      <c r="AB147" s="16" t="e">
        <f t="shared" si="75"/>
        <v>#REF!</v>
      </c>
      <c r="AC147" s="16" t="e">
        <f t="shared" si="75"/>
        <v>#REF!</v>
      </c>
      <c r="AD147" s="16" t="e">
        <f t="shared" si="75"/>
        <v>#REF!</v>
      </c>
      <c r="AE147" s="16" t="e">
        <f t="shared" si="75"/>
        <v>#REF!</v>
      </c>
      <c r="AF147" s="16" t="e">
        <f t="shared" si="75"/>
        <v>#REF!</v>
      </c>
      <c r="AG147" s="16" t="e">
        <f t="shared" si="75"/>
        <v>#REF!</v>
      </c>
      <c r="AH147" s="16" t="e">
        <f t="shared" si="75"/>
        <v>#REF!</v>
      </c>
      <c r="AI147" s="16" t="e">
        <f t="shared" si="75"/>
        <v>#REF!</v>
      </c>
    </row>
    <row r="148" spans="2:35" ht="12.75">
      <c r="B148" s="15" t="s">
        <v>48</v>
      </c>
      <c r="D148" s="61">
        <v>-1000</v>
      </c>
      <c r="F148" s="16">
        <f>F139*F143/1000</f>
        <v>0</v>
      </c>
      <c r="G148" s="62" t="e">
        <f aca="true" t="shared" si="76" ref="G148:AI148">F148*(1+G145)</f>
        <v>#REF!</v>
      </c>
      <c r="H148" s="62" t="e">
        <f t="shared" si="76"/>
        <v>#REF!</v>
      </c>
      <c r="I148" s="62" t="e">
        <f t="shared" si="76"/>
        <v>#REF!</v>
      </c>
      <c r="J148" s="62" t="e">
        <f t="shared" si="76"/>
        <v>#REF!</v>
      </c>
      <c r="K148" s="62" t="e">
        <f t="shared" si="76"/>
        <v>#REF!</v>
      </c>
      <c r="L148" s="62" t="e">
        <f t="shared" si="76"/>
        <v>#REF!</v>
      </c>
      <c r="M148" s="62" t="e">
        <f t="shared" si="76"/>
        <v>#REF!</v>
      </c>
      <c r="N148" s="62" t="e">
        <f t="shared" si="76"/>
        <v>#REF!</v>
      </c>
      <c r="O148" s="62" t="e">
        <f t="shared" si="76"/>
        <v>#REF!</v>
      </c>
      <c r="P148" s="62" t="e">
        <f t="shared" si="76"/>
        <v>#REF!</v>
      </c>
      <c r="Q148" s="62" t="e">
        <f t="shared" si="76"/>
        <v>#REF!</v>
      </c>
      <c r="R148" s="62" t="e">
        <f t="shared" si="76"/>
        <v>#REF!</v>
      </c>
      <c r="S148" s="62" t="e">
        <f t="shared" si="76"/>
        <v>#REF!</v>
      </c>
      <c r="T148" s="62" t="e">
        <f t="shared" si="76"/>
        <v>#REF!</v>
      </c>
      <c r="U148" s="62" t="e">
        <f t="shared" si="76"/>
        <v>#REF!</v>
      </c>
      <c r="V148" s="62" t="e">
        <f t="shared" si="76"/>
        <v>#REF!</v>
      </c>
      <c r="W148" s="62" t="e">
        <f t="shared" si="76"/>
        <v>#REF!</v>
      </c>
      <c r="X148" s="62" t="e">
        <f t="shared" si="76"/>
        <v>#REF!</v>
      </c>
      <c r="Y148" s="62" t="e">
        <f t="shared" si="76"/>
        <v>#REF!</v>
      </c>
      <c r="Z148" s="62" t="e">
        <f t="shared" si="76"/>
        <v>#REF!</v>
      </c>
      <c r="AA148" s="62" t="e">
        <f t="shared" si="76"/>
        <v>#REF!</v>
      </c>
      <c r="AB148" s="62" t="e">
        <f t="shared" si="76"/>
        <v>#REF!</v>
      </c>
      <c r="AC148" s="62" t="e">
        <f t="shared" si="76"/>
        <v>#REF!</v>
      </c>
      <c r="AD148" s="62" t="e">
        <f t="shared" si="76"/>
        <v>#REF!</v>
      </c>
      <c r="AE148" s="62" t="e">
        <f t="shared" si="76"/>
        <v>#REF!</v>
      </c>
      <c r="AF148" s="62" t="e">
        <f t="shared" si="76"/>
        <v>#REF!</v>
      </c>
      <c r="AG148" s="62" t="e">
        <f t="shared" si="76"/>
        <v>#REF!</v>
      </c>
      <c r="AH148" s="62" t="e">
        <f t="shared" si="76"/>
        <v>#REF!</v>
      </c>
      <c r="AI148" s="62" t="e">
        <f t="shared" si="76"/>
        <v>#REF!</v>
      </c>
    </row>
    <row r="149" spans="2:35" ht="12.75">
      <c r="B149" s="15"/>
      <c r="D149" s="15"/>
      <c r="E149" t="s">
        <v>83</v>
      </c>
      <c r="F149" s="16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2:35" ht="12.75">
      <c r="B150" s="15" t="s">
        <v>49</v>
      </c>
      <c r="D150" s="61">
        <v>-1000</v>
      </c>
      <c r="E150" s="98" t="e">
        <f>NPV(#REF!,F150:AI150)*(((1+#REF!)^#REF!*#REF!)/((1+#REF!)^#REF!-1))</f>
        <v>#REF!</v>
      </c>
      <c r="F150" s="16" t="e">
        <f aca="true" t="shared" si="77" ref="F150:AI150">SUM(F146:F148)</f>
        <v>#REF!</v>
      </c>
      <c r="G150" s="16" t="e">
        <f t="shared" si="77"/>
        <v>#REF!</v>
      </c>
      <c r="H150" s="16" t="e">
        <f t="shared" si="77"/>
        <v>#REF!</v>
      </c>
      <c r="I150" s="16" t="e">
        <f t="shared" si="77"/>
        <v>#REF!</v>
      </c>
      <c r="J150" s="16" t="e">
        <f t="shared" si="77"/>
        <v>#REF!</v>
      </c>
      <c r="K150" s="16" t="e">
        <f t="shared" si="77"/>
        <v>#REF!</v>
      </c>
      <c r="L150" s="16" t="e">
        <f t="shared" si="77"/>
        <v>#REF!</v>
      </c>
      <c r="M150" s="16" t="e">
        <f t="shared" si="77"/>
        <v>#REF!</v>
      </c>
      <c r="N150" s="16" t="e">
        <f t="shared" si="77"/>
        <v>#REF!</v>
      </c>
      <c r="O150" s="16" t="e">
        <f t="shared" si="77"/>
        <v>#REF!</v>
      </c>
      <c r="P150" s="16" t="e">
        <f t="shared" si="77"/>
        <v>#REF!</v>
      </c>
      <c r="Q150" s="16" t="e">
        <f t="shared" si="77"/>
        <v>#REF!</v>
      </c>
      <c r="R150" s="16" t="e">
        <f t="shared" si="77"/>
        <v>#REF!</v>
      </c>
      <c r="S150" s="16" t="e">
        <f t="shared" si="77"/>
        <v>#REF!</v>
      </c>
      <c r="T150" s="16" t="e">
        <f t="shared" si="77"/>
        <v>#REF!</v>
      </c>
      <c r="U150" s="16" t="e">
        <f t="shared" si="77"/>
        <v>#REF!</v>
      </c>
      <c r="V150" s="16" t="e">
        <f t="shared" si="77"/>
        <v>#REF!</v>
      </c>
      <c r="W150" s="16" t="e">
        <f t="shared" si="77"/>
        <v>#REF!</v>
      </c>
      <c r="X150" s="16" t="e">
        <f t="shared" si="77"/>
        <v>#REF!</v>
      </c>
      <c r="Y150" s="16" t="e">
        <f t="shared" si="77"/>
        <v>#REF!</v>
      </c>
      <c r="Z150" s="16" t="e">
        <f t="shared" si="77"/>
        <v>#REF!</v>
      </c>
      <c r="AA150" s="16" t="e">
        <f t="shared" si="77"/>
        <v>#REF!</v>
      </c>
      <c r="AB150" s="16" t="e">
        <f t="shared" si="77"/>
        <v>#REF!</v>
      </c>
      <c r="AC150" s="16" t="e">
        <f t="shared" si="77"/>
        <v>#REF!</v>
      </c>
      <c r="AD150" s="16" t="e">
        <f t="shared" si="77"/>
        <v>#REF!</v>
      </c>
      <c r="AE150" s="16" t="e">
        <f t="shared" si="77"/>
        <v>#REF!</v>
      </c>
      <c r="AF150" s="16" t="e">
        <f t="shared" si="77"/>
        <v>#REF!</v>
      </c>
      <c r="AG150" s="16" t="e">
        <f t="shared" si="77"/>
        <v>#REF!</v>
      </c>
      <c r="AH150" s="16" t="e">
        <f t="shared" si="77"/>
        <v>#REF!</v>
      </c>
      <c r="AI150" s="16" t="e">
        <f t="shared" si="77"/>
        <v>#REF!</v>
      </c>
    </row>
    <row r="151" spans="2:35" ht="12.75">
      <c r="B151" s="15"/>
      <c r="C151" s="1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1:35" ht="12.75">
      <c r="A152" s="19" t="s">
        <v>51</v>
      </c>
      <c r="B152" s="55"/>
      <c r="C152" s="22">
        <v>-1000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1:35" ht="12.75">
      <c r="A153" s="2"/>
      <c r="C153" s="12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1:35" ht="12.75">
      <c r="A154" s="2"/>
      <c r="B154" s="15" t="s">
        <v>63</v>
      </c>
      <c r="C154" s="12"/>
      <c r="F154" s="66"/>
      <c r="G154" s="205" t="e">
        <f>#REF!</f>
        <v>#REF!</v>
      </c>
      <c r="H154" s="72" t="e">
        <f aca="true" t="shared" si="78" ref="H154:AI154">G154</f>
        <v>#REF!</v>
      </c>
      <c r="I154" s="72" t="e">
        <f t="shared" si="78"/>
        <v>#REF!</v>
      </c>
      <c r="J154" s="72" t="e">
        <f t="shared" si="78"/>
        <v>#REF!</v>
      </c>
      <c r="K154" s="72" t="e">
        <f t="shared" si="78"/>
        <v>#REF!</v>
      </c>
      <c r="L154" s="72" t="e">
        <f t="shared" si="78"/>
        <v>#REF!</v>
      </c>
      <c r="M154" s="72" t="e">
        <f t="shared" si="78"/>
        <v>#REF!</v>
      </c>
      <c r="N154" s="72" t="e">
        <f t="shared" si="78"/>
        <v>#REF!</v>
      </c>
      <c r="O154" s="72" t="e">
        <f t="shared" si="78"/>
        <v>#REF!</v>
      </c>
      <c r="P154" s="72" t="e">
        <f t="shared" si="78"/>
        <v>#REF!</v>
      </c>
      <c r="Q154" s="72" t="e">
        <f t="shared" si="78"/>
        <v>#REF!</v>
      </c>
      <c r="R154" s="72" t="e">
        <f t="shared" si="78"/>
        <v>#REF!</v>
      </c>
      <c r="S154" s="72" t="e">
        <f t="shared" si="78"/>
        <v>#REF!</v>
      </c>
      <c r="T154" s="72" t="e">
        <f t="shared" si="78"/>
        <v>#REF!</v>
      </c>
      <c r="U154" s="72" t="e">
        <f t="shared" si="78"/>
        <v>#REF!</v>
      </c>
      <c r="V154" s="72" t="e">
        <f t="shared" si="78"/>
        <v>#REF!</v>
      </c>
      <c r="W154" s="72" t="e">
        <f t="shared" si="78"/>
        <v>#REF!</v>
      </c>
      <c r="X154" s="72" t="e">
        <f t="shared" si="78"/>
        <v>#REF!</v>
      </c>
      <c r="Y154" s="72" t="e">
        <f t="shared" si="78"/>
        <v>#REF!</v>
      </c>
      <c r="Z154" s="72" t="e">
        <f t="shared" si="78"/>
        <v>#REF!</v>
      </c>
      <c r="AA154" s="72" t="e">
        <f t="shared" si="78"/>
        <v>#REF!</v>
      </c>
      <c r="AB154" s="72" t="e">
        <f t="shared" si="78"/>
        <v>#REF!</v>
      </c>
      <c r="AC154" s="72" t="e">
        <f t="shared" si="78"/>
        <v>#REF!</v>
      </c>
      <c r="AD154" s="72" t="e">
        <f t="shared" si="78"/>
        <v>#REF!</v>
      </c>
      <c r="AE154" s="72" t="e">
        <f t="shared" si="78"/>
        <v>#REF!</v>
      </c>
      <c r="AF154" s="72" t="e">
        <f t="shared" si="78"/>
        <v>#REF!</v>
      </c>
      <c r="AG154" s="72" t="e">
        <f t="shared" si="78"/>
        <v>#REF!</v>
      </c>
      <c r="AH154" s="72" t="e">
        <f t="shared" si="78"/>
        <v>#REF!</v>
      </c>
      <c r="AI154" s="72" t="e">
        <f t="shared" si="78"/>
        <v>#REF!</v>
      </c>
    </row>
    <row r="155" spans="1:35" ht="12.75">
      <c r="A155" s="2"/>
      <c r="B155" s="73"/>
      <c r="C155" s="12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 ht="12.75">
      <c r="B156" s="217" t="s">
        <v>258</v>
      </c>
      <c r="C156" s="15"/>
      <c r="F156" s="236" t="e">
        <f>#REF!/1000</f>
        <v>#REF!</v>
      </c>
      <c r="G156" s="66" t="e">
        <f aca="true" t="shared" si="79" ref="G156:AI156">F156*(1+G$154)</f>
        <v>#REF!</v>
      </c>
      <c r="H156" s="66" t="e">
        <f t="shared" si="79"/>
        <v>#REF!</v>
      </c>
      <c r="I156" s="66" t="e">
        <f t="shared" si="79"/>
        <v>#REF!</v>
      </c>
      <c r="J156" s="66" t="e">
        <f t="shared" si="79"/>
        <v>#REF!</v>
      </c>
      <c r="K156" s="66" t="e">
        <f t="shared" si="79"/>
        <v>#REF!</v>
      </c>
      <c r="L156" s="66" t="e">
        <f t="shared" si="79"/>
        <v>#REF!</v>
      </c>
      <c r="M156" s="66" t="e">
        <f t="shared" si="79"/>
        <v>#REF!</v>
      </c>
      <c r="N156" s="66" t="e">
        <f t="shared" si="79"/>
        <v>#REF!</v>
      </c>
      <c r="O156" s="66" t="e">
        <f t="shared" si="79"/>
        <v>#REF!</v>
      </c>
      <c r="P156" s="66" t="e">
        <f t="shared" si="79"/>
        <v>#REF!</v>
      </c>
      <c r="Q156" s="66" t="e">
        <f t="shared" si="79"/>
        <v>#REF!</v>
      </c>
      <c r="R156" s="66" t="e">
        <f t="shared" si="79"/>
        <v>#REF!</v>
      </c>
      <c r="S156" s="66" t="e">
        <f t="shared" si="79"/>
        <v>#REF!</v>
      </c>
      <c r="T156" s="66" t="e">
        <f t="shared" si="79"/>
        <v>#REF!</v>
      </c>
      <c r="U156" s="66" t="e">
        <f t="shared" si="79"/>
        <v>#REF!</v>
      </c>
      <c r="V156" s="66" t="e">
        <f t="shared" si="79"/>
        <v>#REF!</v>
      </c>
      <c r="W156" s="66" t="e">
        <f t="shared" si="79"/>
        <v>#REF!</v>
      </c>
      <c r="X156" s="66" t="e">
        <f t="shared" si="79"/>
        <v>#REF!</v>
      </c>
      <c r="Y156" s="66" t="e">
        <f t="shared" si="79"/>
        <v>#REF!</v>
      </c>
      <c r="Z156" s="66" t="e">
        <f t="shared" si="79"/>
        <v>#REF!</v>
      </c>
      <c r="AA156" s="66" t="e">
        <f t="shared" si="79"/>
        <v>#REF!</v>
      </c>
      <c r="AB156" s="66" t="e">
        <f t="shared" si="79"/>
        <v>#REF!</v>
      </c>
      <c r="AC156" s="66" t="e">
        <f t="shared" si="79"/>
        <v>#REF!</v>
      </c>
      <c r="AD156" s="66" t="e">
        <f t="shared" si="79"/>
        <v>#REF!</v>
      </c>
      <c r="AE156" s="66" t="e">
        <f t="shared" si="79"/>
        <v>#REF!</v>
      </c>
      <c r="AF156" s="66" t="e">
        <f t="shared" si="79"/>
        <v>#REF!</v>
      </c>
      <c r="AG156" s="66" t="e">
        <f t="shared" si="79"/>
        <v>#REF!</v>
      </c>
      <c r="AH156" s="66" t="e">
        <f t="shared" si="79"/>
        <v>#REF!</v>
      </c>
      <c r="AI156" s="66" t="e">
        <f t="shared" si="79"/>
        <v>#REF!</v>
      </c>
    </row>
    <row r="157" spans="2:35" ht="12.75">
      <c r="B157" s="15"/>
      <c r="C157" s="15"/>
      <c r="F157" s="66"/>
      <c r="G157" s="66"/>
      <c r="H157" s="104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</row>
    <row r="158" spans="2:35" ht="12.75">
      <c r="B158" t="s">
        <v>5</v>
      </c>
      <c r="D158" s="193" t="e">
        <f>#REF!</f>
        <v>#REF!</v>
      </c>
      <c r="E158" s="15"/>
      <c r="F158" s="5" t="e">
        <f>#REF!*$D$158</f>
        <v>#REF!</v>
      </c>
      <c r="G158" s="5" t="e">
        <f>#REF!*$D$158</f>
        <v>#REF!</v>
      </c>
      <c r="H158" s="5" t="e">
        <f>#REF!*$D$158</f>
        <v>#REF!</v>
      </c>
      <c r="I158" s="5" t="e">
        <f>#REF!*$D$158</f>
        <v>#REF!</v>
      </c>
      <c r="J158" s="5" t="e">
        <f>#REF!*$D$158</f>
        <v>#REF!</v>
      </c>
      <c r="K158" s="5" t="e">
        <f>#REF!*$D$158</f>
        <v>#REF!</v>
      </c>
      <c r="L158" s="5" t="e">
        <f>#REF!*$D$158</f>
        <v>#REF!</v>
      </c>
      <c r="M158" s="5" t="e">
        <f>#REF!*$D$158</f>
        <v>#REF!</v>
      </c>
      <c r="N158" s="5" t="e">
        <f>#REF!*$D$158</f>
        <v>#REF!</v>
      </c>
      <c r="O158" s="5" t="e">
        <f>#REF!*$D$158</f>
        <v>#REF!</v>
      </c>
      <c r="P158" s="5" t="e">
        <f>#REF!*$D$158</f>
        <v>#REF!</v>
      </c>
      <c r="Q158" s="5" t="e">
        <f>#REF!*$D$158</f>
        <v>#REF!</v>
      </c>
      <c r="R158" s="5" t="e">
        <f>#REF!*$D$158</f>
        <v>#REF!</v>
      </c>
      <c r="S158" s="5" t="e">
        <f>#REF!*$D$158</f>
        <v>#REF!</v>
      </c>
      <c r="T158" s="5" t="e">
        <f>#REF!*$D$158</f>
        <v>#REF!</v>
      </c>
      <c r="U158" s="5" t="e">
        <f>#REF!*$D$158</f>
        <v>#REF!</v>
      </c>
      <c r="V158" s="5" t="e">
        <f>#REF!*$D$158</f>
        <v>#REF!</v>
      </c>
      <c r="W158" s="5" t="e">
        <f>#REF!*$D$158</f>
        <v>#REF!</v>
      </c>
      <c r="X158" s="5" t="e">
        <f>#REF!*$D$158</f>
        <v>#REF!</v>
      </c>
      <c r="Y158" s="5" t="e">
        <f>#REF!*$D$158</f>
        <v>#REF!</v>
      </c>
      <c r="Z158" s="5" t="e">
        <f>#REF!*$D$158</f>
        <v>#REF!</v>
      </c>
      <c r="AA158" s="5" t="e">
        <f>#REF!*$D$158</f>
        <v>#REF!</v>
      </c>
      <c r="AB158" s="5" t="e">
        <f>#REF!*$D$158</f>
        <v>#REF!</v>
      </c>
      <c r="AC158" s="5" t="e">
        <f>#REF!*$D$158</f>
        <v>#REF!</v>
      </c>
      <c r="AD158" s="5" t="e">
        <f>#REF!*$D$158</f>
        <v>#REF!</v>
      </c>
      <c r="AE158" s="5" t="e">
        <f>#REF!*$D$158</f>
        <v>#REF!</v>
      </c>
      <c r="AF158" s="5" t="e">
        <f>#REF!*$D$158</f>
        <v>#REF!</v>
      </c>
      <c r="AG158" s="5" t="e">
        <f>#REF!*$D$158</f>
        <v>#REF!</v>
      </c>
      <c r="AH158" s="5" t="e">
        <f>#REF!*$D$158</f>
        <v>#REF!</v>
      </c>
      <c r="AI158" s="5" t="e">
        <f>#REF!*$D$158</f>
        <v>#REF!</v>
      </c>
    </row>
    <row r="159" spans="2:35" ht="12.75">
      <c r="B159" t="s">
        <v>88</v>
      </c>
      <c r="D159" s="206" t="e">
        <f>#REF!</f>
        <v>#REF!</v>
      </c>
      <c r="E159" s="16"/>
      <c r="F159" s="5" t="e">
        <f>'Option 8 Master'!F138*$D$159</f>
        <v>#REF!</v>
      </c>
      <c r="G159" s="5" t="e">
        <f>'Option 8 Master'!G138*$D$159</f>
        <v>#REF!</v>
      </c>
      <c r="H159" s="5" t="e">
        <f>'Option 8 Master'!H138*$D$159</f>
        <v>#REF!</v>
      </c>
      <c r="I159" s="5" t="e">
        <f>'Option 8 Master'!I138*$D$159</f>
        <v>#REF!</v>
      </c>
      <c r="J159" s="5" t="e">
        <f>'Option 8 Master'!J138*$D$159</f>
        <v>#REF!</v>
      </c>
      <c r="K159" s="5" t="e">
        <f>'Option 8 Master'!K138*$D$159</f>
        <v>#REF!</v>
      </c>
      <c r="L159" s="5" t="e">
        <f>'Option 8 Master'!L138*$D$159</f>
        <v>#REF!</v>
      </c>
      <c r="M159" s="5" t="e">
        <f>'Option 8 Master'!M138*$D$159</f>
        <v>#REF!</v>
      </c>
      <c r="N159" s="5" t="e">
        <f>'Option 8 Master'!N138*$D$159</f>
        <v>#REF!</v>
      </c>
      <c r="O159" s="5" t="e">
        <f>'Option 8 Master'!O138*$D$159</f>
        <v>#REF!</v>
      </c>
      <c r="P159" s="5" t="e">
        <f>'Option 8 Master'!P138*$D$159</f>
        <v>#REF!</v>
      </c>
      <c r="Q159" s="5" t="e">
        <f>'Option 8 Master'!Q138*$D$159</f>
        <v>#REF!</v>
      </c>
      <c r="R159" s="5" t="e">
        <f>'Option 8 Master'!R138*$D$159</f>
        <v>#REF!</v>
      </c>
      <c r="S159" s="5" t="e">
        <f>'Option 8 Master'!S138*$D$159</f>
        <v>#REF!</v>
      </c>
      <c r="T159" s="5" t="e">
        <f>'Option 8 Master'!T138*$D$159</f>
        <v>#REF!</v>
      </c>
      <c r="U159" s="5" t="e">
        <f>'Option 8 Master'!U138*$D$159</f>
        <v>#REF!</v>
      </c>
      <c r="V159" s="5" t="e">
        <f>'Option 8 Master'!V138*$D$159</f>
        <v>#REF!</v>
      </c>
      <c r="W159" s="5" t="e">
        <f>'Option 8 Master'!W138*$D$159</f>
        <v>#REF!</v>
      </c>
      <c r="X159" s="5" t="e">
        <f>'Option 8 Master'!X138*$D$159</f>
        <v>#REF!</v>
      </c>
      <c r="Y159" s="5" t="e">
        <f>'Option 8 Master'!Y138*$D$159</f>
        <v>#REF!</v>
      </c>
      <c r="Z159" s="5" t="e">
        <f>'Option 8 Master'!Z138*$D$159</f>
        <v>#REF!</v>
      </c>
      <c r="AA159" s="5" t="e">
        <f>'Option 8 Master'!AA138*$D$159</f>
        <v>#REF!</v>
      </c>
      <c r="AB159" s="5" t="e">
        <f>'Option 8 Master'!AB138*$D$159</f>
        <v>#REF!</v>
      </c>
      <c r="AC159" s="5" t="e">
        <f>'Option 8 Master'!AC138*$D$159</f>
        <v>#REF!</v>
      </c>
      <c r="AD159" s="5" t="e">
        <f>'Option 8 Master'!AD138*$D$159</f>
        <v>#REF!</v>
      </c>
      <c r="AE159" s="5" t="e">
        <f>'Option 8 Master'!AE138*$D$159</f>
        <v>#REF!</v>
      </c>
      <c r="AF159" s="5" t="e">
        <f>'Option 8 Master'!AF138*$D$159</f>
        <v>#REF!</v>
      </c>
      <c r="AG159" s="5" t="e">
        <f>'Option 8 Master'!AG138*$D$159</f>
        <v>#REF!</v>
      </c>
      <c r="AH159" s="5" t="e">
        <f>'Option 8 Master'!AH138*$D$159</f>
        <v>#REF!</v>
      </c>
      <c r="AI159" s="5" t="e">
        <f>'Option 8 Master'!AI138*$D$159</f>
        <v>#REF!</v>
      </c>
    </row>
    <row r="160" spans="2:35" ht="12.75">
      <c r="B160" s="15"/>
      <c r="C160" s="15"/>
      <c r="E160" t="s">
        <v>83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</row>
    <row r="161" spans="2:35" ht="12.75">
      <c r="B161" s="15" t="s">
        <v>52</v>
      </c>
      <c r="C161" s="15"/>
      <c r="E161" s="98" t="e">
        <f>NPV(#REF!,F161:AI161)*(((1+#REF!)^#REF!*#REF!)/((1+#REF!)^#REF!-1))</f>
        <v>#REF!</v>
      </c>
      <c r="F161" s="66" t="e">
        <f aca="true" t="shared" si="80" ref="F161:AI161">SUM(F156:F159)</f>
        <v>#REF!</v>
      </c>
      <c r="G161" s="66" t="e">
        <f t="shared" si="80"/>
        <v>#REF!</v>
      </c>
      <c r="H161" s="66" t="e">
        <f t="shared" si="80"/>
        <v>#REF!</v>
      </c>
      <c r="I161" s="66" t="e">
        <f t="shared" si="80"/>
        <v>#REF!</v>
      </c>
      <c r="J161" s="66" t="e">
        <f t="shared" si="80"/>
        <v>#REF!</v>
      </c>
      <c r="K161" s="66" t="e">
        <f t="shared" si="80"/>
        <v>#REF!</v>
      </c>
      <c r="L161" s="66" t="e">
        <f t="shared" si="80"/>
        <v>#REF!</v>
      </c>
      <c r="M161" s="66" t="e">
        <f t="shared" si="80"/>
        <v>#REF!</v>
      </c>
      <c r="N161" s="66" t="e">
        <f t="shared" si="80"/>
        <v>#REF!</v>
      </c>
      <c r="O161" s="66" t="e">
        <f t="shared" si="80"/>
        <v>#REF!</v>
      </c>
      <c r="P161" s="66" t="e">
        <f t="shared" si="80"/>
        <v>#REF!</v>
      </c>
      <c r="Q161" s="66" t="e">
        <f t="shared" si="80"/>
        <v>#REF!</v>
      </c>
      <c r="R161" s="66" t="e">
        <f t="shared" si="80"/>
        <v>#REF!</v>
      </c>
      <c r="S161" s="66" t="e">
        <f t="shared" si="80"/>
        <v>#REF!</v>
      </c>
      <c r="T161" s="66" t="e">
        <f t="shared" si="80"/>
        <v>#REF!</v>
      </c>
      <c r="U161" s="66" t="e">
        <f t="shared" si="80"/>
        <v>#REF!</v>
      </c>
      <c r="V161" s="66" t="e">
        <f t="shared" si="80"/>
        <v>#REF!</v>
      </c>
      <c r="W161" s="66" t="e">
        <f t="shared" si="80"/>
        <v>#REF!</v>
      </c>
      <c r="X161" s="66" t="e">
        <f t="shared" si="80"/>
        <v>#REF!</v>
      </c>
      <c r="Y161" s="66" t="e">
        <f t="shared" si="80"/>
        <v>#REF!</v>
      </c>
      <c r="Z161" s="66" t="e">
        <f t="shared" si="80"/>
        <v>#REF!</v>
      </c>
      <c r="AA161" s="66" t="e">
        <f t="shared" si="80"/>
        <v>#REF!</v>
      </c>
      <c r="AB161" s="66" t="e">
        <f t="shared" si="80"/>
        <v>#REF!</v>
      </c>
      <c r="AC161" s="66" t="e">
        <f t="shared" si="80"/>
        <v>#REF!</v>
      </c>
      <c r="AD161" s="66" t="e">
        <f t="shared" si="80"/>
        <v>#REF!</v>
      </c>
      <c r="AE161" s="66" t="e">
        <f t="shared" si="80"/>
        <v>#REF!</v>
      </c>
      <c r="AF161" s="66" t="e">
        <f t="shared" si="80"/>
        <v>#REF!</v>
      </c>
      <c r="AG161" s="66" t="e">
        <f t="shared" si="80"/>
        <v>#REF!</v>
      </c>
      <c r="AH161" s="66" t="e">
        <f t="shared" si="80"/>
        <v>#REF!</v>
      </c>
      <c r="AI161" s="66" t="e">
        <f t="shared" si="80"/>
        <v>#REF!</v>
      </c>
    </row>
    <row r="162" spans="6:7" ht="12.75">
      <c r="F162" s="67"/>
      <c r="G162" s="67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99"/>
    </row>
    <row r="182" ht="12.75">
      <c r="I182" s="99"/>
    </row>
    <row r="183" ht="12.75">
      <c r="I183" s="99"/>
    </row>
    <row r="184" ht="12.75">
      <c r="I184" s="99"/>
    </row>
    <row r="185" ht="12.75">
      <c r="I185" s="99"/>
    </row>
    <row r="186" ht="12.75">
      <c r="I186" s="99"/>
    </row>
    <row r="187" ht="12.75">
      <c r="I187" s="99"/>
    </row>
    <row r="188" ht="12.75">
      <c r="I188" s="99"/>
    </row>
    <row r="189" ht="12.75">
      <c r="I189" s="99"/>
    </row>
    <row r="190" ht="12.75">
      <c r="I190" s="99"/>
    </row>
    <row r="191" ht="12.75">
      <c r="I191" s="99"/>
    </row>
  </sheetData>
  <sheetProtection/>
  <printOptions/>
  <pageMargins left="1" right="1" top="1" bottom="1" header="0.5" footer="0.5"/>
  <pageSetup fitToHeight="6" fitToWidth="0" horizontalDpi="600" verticalDpi="600" orientation="landscape" paperSize="3" scale="65" r:id="rId1"/>
  <headerFooter alignWithMargins="0">
    <oddFooter>&amp;LHDR Confidential
&amp;D&amp;C&amp;F&amp;RPage &amp;P</oddFooter>
  </headerFooter>
  <rowBreaks count="1" manualBreakCount="1">
    <brk id="75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IK243"/>
  <sheetViews>
    <sheetView zoomScale="70" zoomScaleNormal="70" zoomScaleSheetLayoutView="55" workbookViewId="0" topLeftCell="A1">
      <selection activeCell="C3" sqref="C3"/>
    </sheetView>
  </sheetViews>
  <sheetFormatPr defaultColWidth="9.140625" defaultRowHeight="12.75"/>
  <cols>
    <col min="1" max="1" width="9.7109375" style="0" customWidth="1"/>
    <col min="2" max="2" width="19.28125" style="0" customWidth="1"/>
    <col min="3" max="3" width="12.7109375" style="0" customWidth="1"/>
    <col min="4" max="4" width="9.7109375" style="0" customWidth="1"/>
    <col min="5" max="5" width="12.7109375" style="0" customWidth="1"/>
    <col min="6" max="6" width="13.7109375" style="0" bestFit="1" customWidth="1"/>
    <col min="7" max="25" width="10.7109375" style="0" customWidth="1"/>
    <col min="26" max="26" width="10.421875" style="0" customWidth="1"/>
    <col min="27" max="27" width="10.7109375" style="0" customWidth="1"/>
    <col min="28" max="35" width="10.8515625" style="0" customWidth="1"/>
  </cols>
  <sheetData>
    <row r="1" spans="1:35" ht="13.5">
      <c r="A1" s="23" t="s">
        <v>243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>
      <c r="A2" s="26" t="e">
        <f>#REF!</f>
        <v>#REF!</v>
      </c>
      <c r="B2" s="27"/>
      <c r="C2" s="27"/>
      <c r="D2" s="2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>
      <c r="A3" s="26" t="s">
        <v>19</v>
      </c>
      <c r="B3" s="27">
        <v>140423</v>
      </c>
      <c r="C3" s="49" t="s">
        <v>272</v>
      </c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>
      <c r="A4" s="26" t="s">
        <v>0</v>
      </c>
      <c r="B4" s="101" t="e">
        <f>#REF!</f>
        <v>#REF!</v>
      </c>
      <c r="C4" s="27"/>
      <c r="D4" s="2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4.25" thickBot="1">
      <c r="A5" s="30" t="s">
        <v>1</v>
      </c>
      <c r="B5" s="31"/>
      <c r="C5" s="31" t="s">
        <v>245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18" t="s">
        <v>208</v>
      </c>
      <c r="B8" s="18"/>
      <c r="C8" s="230"/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105"/>
      <c r="B9" s="106"/>
      <c r="C9" s="106"/>
      <c r="D9" s="106"/>
      <c r="E9" s="106"/>
      <c r="F9" s="106"/>
      <c r="G9" s="107"/>
      <c r="H9" s="14"/>
      <c r="I9" s="105" t="s">
        <v>89</v>
      </c>
      <c r="J9" s="106"/>
      <c r="K9" s="106"/>
      <c r="L9" s="108">
        <v>-1000</v>
      </c>
      <c r="M9" s="107"/>
      <c r="N9" s="14"/>
      <c r="O9" s="105" t="s">
        <v>90</v>
      </c>
      <c r="P9" s="106"/>
      <c r="Q9" s="106"/>
      <c r="R9" s="106"/>
      <c r="S9" s="107"/>
      <c r="T9" s="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109" t="s">
        <v>91</v>
      </c>
      <c r="B10" s="2"/>
      <c r="C10" s="110" t="s">
        <v>92</v>
      </c>
      <c r="D10" s="2"/>
      <c r="E10" s="111" t="e">
        <f>'Option 9 Dispatch'!F34</f>
        <v>#REF!</v>
      </c>
      <c r="F10" s="2" t="s">
        <v>2</v>
      </c>
      <c r="G10" s="112"/>
      <c r="H10" s="14"/>
      <c r="I10" s="109"/>
      <c r="J10" s="2"/>
      <c r="K10" s="2"/>
      <c r="L10" s="2"/>
      <c r="M10" s="112"/>
      <c r="N10" s="14"/>
      <c r="O10" s="109"/>
      <c r="P10" s="2"/>
      <c r="Q10" s="2"/>
      <c r="R10" s="2"/>
      <c r="S10" s="112"/>
      <c r="T10" s="1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109" t="s">
        <v>93</v>
      </c>
      <c r="B11" s="2"/>
      <c r="C11" s="2"/>
      <c r="D11" s="2"/>
      <c r="E11" s="3" t="e">
        <f>'Option 9 Dispatch'!O43</f>
        <v>#REF!</v>
      </c>
      <c r="F11" s="2" t="s">
        <v>2</v>
      </c>
      <c r="G11" s="112"/>
      <c r="H11" s="14"/>
      <c r="I11" s="109" t="s">
        <v>94</v>
      </c>
      <c r="J11" s="2"/>
      <c r="K11" s="2"/>
      <c r="L11" s="2"/>
      <c r="M11" s="112"/>
      <c r="N11" s="14"/>
      <c r="O11" s="95" t="s">
        <v>95</v>
      </c>
      <c r="P11" s="2"/>
      <c r="Q11" s="2"/>
      <c r="R11" s="38" t="s">
        <v>96</v>
      </c>
      <c r="S11" s="113" t="e">
        <f>E165</f>
        <v>#REF!</v>
      </c>
      <c r="T11" s="14"/>
      <c r="U11" s="44"/>
      <c r="V11" s="44"/>
      <c r="W11" s="44"/>
      <c r="X11" s="11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109"/>
      <c r="B12" s="2"/>
      <c r="C12" s="2"/>
      <c r="D12" s="2"/>
      <c r="E12" s="3"/>
      <c r="F12" s="15"/>
      <c r="G12" s="112"/>
      <c r="H12" s="14"/>
      <c r="I12" s="109"/>
      <c r="J12" s="2" t="s">
        <v>97</v>
      </c>
      <c r="K12" s="2"/>
      <c r="L12" s="2"/>
      <c r="M12" s="208"/>
      <c r="N12" s="14"/>
      <c r="O12" s="109"/>
      <c r="P12" s="2" t="s">
        <v>98</v>
      </c>
      <c r="Q12" s="2"/>
      <c r="R12" s="116" t="e">
        <f>+M34*S12</f>
        <v>#REF!</v>
      </c>
      <c r="S12" s="117" t="e">
        <f>#REF!</f>
        <v>#REF!</v>
      </c>
      <c r="T12" s="14"/>
      <c r="U12" s="44"/>
      <c r="V12" s="44"/>
      <c r="W12" s="44"/>
      <c r="X12" s="11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109" t="s">
        <v>99</v>
      </c>
      <c r="B13" s="2"/>
      <c r="C13" s="2"/>
      <c r="D13" s="2"/>
      <c r="E13" s="3" t="e">
        <f>'Option 9 Dispatch'!F35</f>
        <v>#REF!</v>
      </c>
      <c r="F13" s="2" t="s">
        <v>3</v>
      </c>
      <c r="G13" s="112"/>
      <c r="H13" s="14"/>
      <c r="I13" s="223"/>
      <c r="J13" s="15"/>
      <c r="K13" s="15"/>
      <c r="L13" s="15"/>
      <c r="M13" s="184"/>
      <c r="N13" s="14"/>
      <c r="O13" s="109"/>
      <c r="P13" s="2" t="s">
        <v>101</v>
      </c>
      <c r="Q13" s="2"/>
      <c r="R13" s="2"/>
      <c r="S13" s="211" t="e">
        <f>#REF!</f>
        <v>#REF!</v>
      </c>
      <c r="T13" s="14"/>
      <c r="U13" s="44"/>
      <c r="V13" s="44"/>
      <c r="W13" s="44"/>
      <c r="X13" s="11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 thickBot="1">
      <c r="A14" s="222" t="s">
        <v>102</v>
      </c>
      <c r="B14" s="125"/>
      <c r="C14" s="125"/>
      <c r="D14" s="125"/>
      <c r="E14" s="137" t="e">
        <f>'Option 9 Dispatch'!E45</f>
        <v>#REF!</v>
      </c>
      <c r="F14" s="125" t="s">
        <v>3</v>
      </c>
      <c r="G14" s="127"/>
      <c r="H14" s="14"/>
      <c r="I14" s="118"/>
      <c r="J14" s="15"/>
      <c r="K14" s="15"/>
      <c r="L14" s="15"/>
      <c r="M14" s="224"/>
      <c r="N14" s="14"/>
      <c r="O14" s="109"/>
      <c r="P14" s="2" t="s">
        <v>103</v>
      </c>
      <c r="Q14" s="225" t="s">
        <v>104</v>
      </c>
      <c r="R14" s="2"/>
      <c r="S14" s="39">
        <v>80</v>
      </c>
      <c r="T14" s="14"/>
      <c r="U14" s="44"/>
      <c r="V14" s="44"/>
      <c r="W14" s="44"/>
      <c r="X14" s="11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14"/>
      <c r="B15" s="14"/>
      <c r="C15" s="14"/>
      <c r="D15" s="14"/>
      <c r="E15" s="14"/>
      <c r="F15" s="14"/>
      <c r="G15" s="14"/>
      <c r="H15" s="14"/>
      <c r="I15" s="118"/>
      <c r="J15" s="15"/>
      <c r="K15" s="15"/>
      <c r="L15" s="15"/>
      <c r="M15" s="184"/>
      <c r="N15" s="14"/>
      <c r="O15" s="109"/>
      <c r="P15" s="2" t="s">
        <v>105</v>
      </c>
      <c r="Q15" s="2"/>
      <c r="R15" s="2"/>
      <c r="S15" s="115" t="e">
        <f>+(((1+S13/4)^S14)*(S13/4)/((1+S13/4)^S14-1)*(M34*S12))</f>
        <v>#REF!</v>
      </c>
      <c r="T15" s="14"/>
      <c r="U15" s="44"/>
      <c r="V15" s="44"/>
      <c r="W15" s="44"/>
      <c r="X15" s="12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14"/>
      <c r="B16" s="14"/>
      <c r="C16" s="14"/>
      <c r="D16" s="14"/>
      <c r="E16" s="14"/>
      <c r="F16" s="14"/>
      <c r="G16" s="14"/>
      <c r="H16" s="14"/>
      <c r="I16" s="118"/>
      <c r="J16" s="15"/>
      <c r="K16" s="15"/>
      <c r="L16" s="51"/>
      <c r="M16" s="184"/>
      <c r="N16" s="14"/>
      <c r="O16" s="95" t="s">
        <v>107</v>
      </c>
      <c r="P16" s="2"/>
      <c r="Q16" s="2"/>
      <c r="R16" s="2"/>
      <c r="S16" s="112"/>
      <c r="T16" s="14"/>
      <c r="U16" s="44"/>
      <c r="V16" s="44"/>
      <c r="W16" s="44"/>
      <c r="X16" s="11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2.75">
      <c r="A17" s="14"/>
      <c r="B17" s="14"/>
      <c r="C17" s="14"/>
      <c r="D17" s="14"/>
      <c r="E17" s="14"/>
      <c r="F17" s="14"/>
      <c r="G17" s="14"/>
      <c r="H17" s="14"/>
      <c r="I17" s="109" t="s">
        <v>108</v>
      </c>
      <c r="J17" s="2"/>
      <c r="K17" s="2"/>
      <c r="L17" s="2"/>
      <c r="M17" s="112"/>
      <c r="N17" s="14"/>
      <c r="O17" s="109"/>
      <c r="P17" s="2" t="s">
        <v>98</v>
      </c>
      <c r="Q17" s="2"/>
      <c r="R17" s="122" t="e">
        <f>+M34*S17</f>
        <v>#REF!</v>
      </c>
      <c r="S17" s="117" t="e">
        <f>1-S12</f>
        <v>#REF!</v>
      </c>
      <c r="T17" s="14"/>
      <c r="U17" s="44"/>
      <c r="V17" s="44"/>
      <c r="W17" s="44"/>
      <c r="X17" s="11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109"/>
      <c r="J18" s="226" t="s">
        <v>241</v>
      </c>
      <c r="K18" s="2"/>
      <c r="L18" s="2"/>
      <c r="M18" s="115"/>
      <c r="N18" s="14"/>
      <c r="O18" s="109"/>
      <c r="P18" s="2" t="s">
        <v>109</v>
      </c>
      <c r="Q18" s="2"/>
      <c r="R18" s="2" t="s">
        <v>110</v>
      </c>
      <c r="S18" s="123">
        <v>0.0973</v>
      </c>
      <c r="T18" s="14"/>
      <c r="U18" s="44"/>
      <c r="V18" s="44"/>
      <c r="W18" s="44"/>
      <c r="X18" s="11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3.5" thickBot="1">
      <c r="A19" s="14"/>
      <c r="B19" s="14"/>
      <c r="C19" s="14"/>
      <c r="D19" s="14"/>
      <c r="E19" s="14"/>
      <c r="F19" s="14"/>
      <c r="G19" s="14"/>
      <c r="H19" s="14"/>
      <c r="I19" s="109"/>
      <c r="J19" s="226" t="s">
        <v>100</v>
      </c>
      <c r="K19" s="2"/>
      <c r="L19" s="2"/>
      <c r="M19" s="115"/>
      <c r="N19" s="14"/>
      <c r="O19" s="124"/>
      <c r="P19" s="125" t="s">
        <v>111</v>
      </c>
      <c r="Q19" s="125"/>
      <c r="R19" s="125"/>
      <c r="S19" s="126" t="e">
        <f>R17*(S18)</f>
        <v>#REF!</v>
      </c>
      <c r="T19" s="243" t="s">
        <v>263</v>
      </c>
      <c r="U19" s="44"/>
      <c r="V19" s="44"/>
      <c r="W19" s="44"/>
      <c r="X19" s="11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14"/>
      <c r="B20" s="14"/>
      <c r="C20" s="14"/>
      <c r="D20" s="14"/>
      <c r="E20" s="14"/>
      <c r="F20" s="14"/>
      <c r="G20" s="14"/>
      <c r="H20" s="14"/>
      <c r="I20" s="109"/>
      <c r="J20" s="2"/>
      <c r="K20" s="2"/>
      <c r="L20" s="2"/>
      <c r="M20" s="112"/>
      <c r="N20" s="14"/>
      <c r="O20" s="44"/>
      <c r="P20" s="44"/>
      <c r="Q20" s="44"/>
      <c r="R20" s="128" t="s">
        <v>113</v>
      </c>
      <c r="S20" s="129" t="e">
        <f>E163</f>
        <v>#VALUE!</v>
      </c>
      <c r="T20" s="14"/>
      <c r="U20" s="44"/>
      <c r="V20" s="44"/>
      <c r="W20" s="44"/>
      <c r="X20" s="11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3.5" thickBot="1">
      <c r="A21" s="14"/>
      <c r="B21" s="14"/>
      <c r="C21" s="14"/>
      <c r="D21" s="14"/>
      <c r="E21" s="14"/>
      <c r="F21" s="14"/>
      <c r="G21" s="14"/>
      <c r="H21" s="14"/>
      <c r="I21" s="109"/>
      <c r="J21" s="2"/>
      <c r="K21" s="2"/>
      <c r="L21" s="2"/>
      <c r="M21" s="112"/>
      <c r="N21" s="14"/>
      <c r="O21" s="44"/>
      <c r="P21" s="44"/>
      <c r="Q21" s="44"/>
      <c r="R21" s="130" t="s">
        <v>82</v>
      </c>
      <c r="S21" s="131" t="e">
        <f>E162</f>
        <v>#REF!</v>
      </c>
      <c r="T21" s="14"/>
      <c r="U21" s="44"/>
      <c r="V21" s="44"/>
      <c r="W21" s="44"/>
      <c r="X21" s="11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3.5" hidden="1" thickBot="1">
      <c r="A22" s="14"/>
      <c r="B22" s="14"/>
      <c r="C22" s="14"/>
      <c r="D22" s="14"/>
      <c r="E22" s="14"/>
      <c r="F22" s="14"/>
      <c r="G22" s="14"/>
      <c r="H22" s="14"/>
      <c r="I22" s="109"/>
      <c r="J22" s="2" t="s">
        <v>209</v>
      </c>
      <c r="K22" s="2"/>
      <c r="L22" s="2"/>
      <c r="M22" s="115">
        <f>M12*0.00575</f>
        <v>0</v>
      </c>
      <c r="N22" s="14"/>
      <c r="O22" s="44"/>
      <c r="P22" s="44"/>
      <c r="Q22" s="44"/>
      <c r="R22" s="44"/>
      <c r="S22" s="44"/>
      <c r="T22" s="14"/>
      <c r="U22" s="44"/>
      <c r="V22" s="44"/>
      <c r="W22" s="44"/>
      <c r="X22" s="11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3.5" hidden="1" thickBot="1">
      <c r="A23" s="14"/>
      <c r="B23" s="14"/>
      <c r="C23" s="14"/>
      <c r="D23" s="14"/>
      <c r="E23" s="14"/>
      <c r="F23" s="14"/>
      <c r="G23" s="14"/>
      <c r="H23" s="14"/>
      <c r="I23" s="109"/>
      <c r="J23" s="2" t="s">
        <v>210</v>
      </c>
      <c r="K23" s="2"/>
      <c r="L23" s="2"/>
      <c r="M23" s="115">
        <f>M12*0.0039</f>
        <v>0</v>
      </c>
      <c r="N23" s="14"/>
      <c r="O23" s="44"/>
      <c r="P23" s="44"/>
      <c r="Q23" s="44"/>
      <c r="R23" s="44"/>
      <c r="S23" s="44"/>
      <c r="T23" s="1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3.5" hidden="1" thickBot="1">
      <c r="A24" s="14"/>
      <c r="B24" s="14"/>
      <c r="C24" s="14"/>
      <c r="D24" s="14"/>
      <c r="E24" s="14"/>
      <c r="F24" s="14"/>
      <c r="G24" s="14"/>
      <c r="H24" s="14"/>
      <c r="I24" s="109"/>
      <c r="J24" s="2" t="s">
        <v>112</v>
      </c>
      <c r="K24" s="2"/>
      <c r="L24" s="39">
        <v>0.015</v>
      </c>
      <c r="M24" s="115" t="e">
        <f>+IF(S12=0,0,L24*M12)</f>
        <v>#REF!</v>
      </c>
      <c r="N24" s="14"/>
      <c r="O24" s="44"/>
      <c r="P24" s="44"/>
      <c r="Q24" s="44"/>
      <c r="R24" s="44"/>
      <c r="S24" s="44"/>
      <c r="T24" s="14"/>
      <c r="U24" s="44"/>
      <c r="V24" s="44"/>
      <c r="W24" s="44"/>
      <c r="X24" s="11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3.5" hidden="1" thickBot="1">
      <c r="A25" s="14"/>
      <c r="B25" s="14"/>
      <c r="C25" s="14"/>
      <c r="D25" s="14"/>
      <c r="E25" s="14"/>
      <c r="F25" s="14"/>
      <c r="G25" s="14"/>
      <c r="H25" s="14"/>
      <c r="I25" s="109"/>
      <c r="J25" s="2" t="s">
        <v>114</v>
      </c>
      <c r="K25" s="2"/>
      <c r="L25" s="209" t="e">
        <f>IF(#REF!="Y",#REF!/12/2*S13,0)</f>
        <v>#REF!</v>
      </c>
      <c r="M25" s="115" t="e">
        <f>L25*M12</f>
        <v>#REF!</v>
      </c>
      <c r="N25" s="14"/>
      <c r="O25" s="44"/>
      <c r="P25" s="44"/>
      <c r="Q25" s="44"/>
      <c r="R25" s="44"/>
      <c r="S25" s="44"/>
      <c r="T25" s="14"/>
      <c r="U25" s="44"/>
      <c r="V25" s="44"/>
      <c r="W25" s="44"/>
      <c r="X25" s="11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3.5" hidden="1" thickBot="1">
      <c r="A26" s="44"/>
      <c r="B26" s="44"/>
      <c r="C26" s="44"/>
      <c r="D26" s="44"/>
      <c r="E26" s="44"/>
      <c r="F26" s="44"/>
      <c r="G26" s="44"/>
      <c r="H26" s="14"/>
      <c r="I26" s="109"/>
      <c r="J26" s="2" t="s">
        <v>211</v>
      </c>
      <c r="K26" s="2"/>
      <c r="L26" s="2"/>
      <c r="M26" s="115">
        <f>M12*0.0094</f>
        <v>0</v>
      </c>
      <c r="N26" s="14"/>
      <c r="O26" s="44"/>
      <c r="P26" s="44"/>
      <c r="Q26" s="44"/>
      <c r="R26" s="44"/>
      <c r="S26" s="44"/>
      <c r="T26" s="14"/>
      <c r="U26" s="44"/>
      <c r="V26" s="44"/>
      <c r="W26" s="44"/>
      <c r="X26" s="11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3.5" hidden="1" thickBot="1">
      <c r="A27" s="44"/>
      <c r="B27" s="44"/>
      <c r="C27" s="44"/>
      <c r="D27" s="44"/>
      <c r="E27" s="44"/>
      <c r="F27" s="44"/>
      <c r="G27" s="44"/>
      <c r="H27" s="14"/>
      <c r="I27" s="109"/>
      <c r="J27" s="15" t="s">
        <v>100</v>
      </c>
      <c r="K27" s="2"/>
      <c r="L27" s="39">
        <v>0.1</v>
      </c>
      <c r="M27" s="115">
        <f>M12*L27</f>
        <v>0</v>
      </c>
      <c r="N27" s="14"/>
      <c r="O27" s="44"/>
      <c r="P27" s="44"/>
      <c r="Q27" s="44"/>
      <c r="R27" s="44"/>
      <c r="S27" s="44"/>
      <c r="T27" s="14"/>
      <c r="U27" s="44"/>
      <c r="V27" s="44"/>
      <c r="W27" s="44"/>
      <c r="X27" s="11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3.5" hidden="1" thickBot="1">
      <c r="A28" s="44"/>
      <c r="B28" s="44"/>
      <c r="C28" s="44"/>
      <c r="D28" s="44"/>
      <c r="E28" s="120"/>
      <c r="F28" s="44"/>
      <c r="G28" s="44"/>
      <c r="H28" s="14"/>
      <c r="I28" s="109"/>
      <c r="J28" s="2" t="s">
        <v>212</v>
      </c>
      <c r="K28" s="2"/>
      <c r="L28" s="2"/>
      <c r="M28" s="115">
        <f>M12*0.0044</f>
        <v>0</v>
      </c>
      <c r="N28" s="14"/>
      <c r="O28" s="44"/>
      <c r="P28" s="44"/>
      <c r="Q28" s="44"/>
      <c r="R28" s="44"/>
      <c r="S28" s="120"/>
      <c r="T28" s="1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hidden="1" thickBot="1">
      <c r="A29" s="44"/>
      <c r="B29" s="44"/>
      <c r="C29" s="44"/>
      <c r="D29" s="44"/>
      <c r="E29" s="120"/>
      <c r="F29" s="44"/>
      <c r="G29" s="44"/>
      <c r="H29" s="14"/>
      <c r="I29" s="109"/>
      <c r="J29" s="2" t="s">
        <v>115</v>
      </c>
      <c r="K29" s="2"/>
      <c r="L29" s="39" t="s">
        <v>116</v>
      </c>
      <c r="M29" s="115">
        <f>M12*0.0079</f>
        <v>0</v>
      </c>
      <c r="N29" s="14"/>
      <c r="O29" s="44"/>
      <c r="P29" s="44"/>
      <c r="Q29" s="44"/>
      <c r="R29" s="44"/>
      <c r="S29" s="120"/>
      <c r="T29" s="1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hidden="1" thickBot="1">
      <c r="A30" s="44"/>
      <c r="B30" s="44"/>
      <c r="C30" s="44"/>
      <c r="D30" s="44"/>
      <c r="E30" s="120"/>
      <c r="F30" s="44"/>
      <c r="G30" s="44"/>
      <c r="H30" s="14"/>
      <c r="I30" s="109"/>
      <c r="J30" s="2" t="s">
        <v>213</v>
      </c>
      <c r="K30" s="2"/>
      <c r="L30" s="2"/>
      <c r="M30" s="115">
        <f>M12*1.03^(2014-32/12-2007)-M12</f>
        <v>0</v>
      </c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11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132"/>
      <c r="B31" s="133"/>
      <c r="C31" s="133"/>
      <c r="D31" s="133"/>
      <c r="E31" s="134"/>
      <c r="F31" s="133"/>
      <c r="G31" s="135"/>
      <c r="H31" s="14"/>
      <c r="I31" s="109"/>
      <c r="J31" s="2"/>
      <c r="K31" s="2"/>
      <c r="L31" s="2"/>
      <c r="M31" s="115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11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09"/>
      <c r="B32" s="39" t="s">
        <v>117</v>
      </c>
      <c r="C32" s="2" t="s">
        <v>118</v>
      </c>
      <c r="D32" s="2"/>
      <c r="E32" s="212" t="e">
        <f>#REF!</f>
        <v>#REF!</v>
      </c>
      <c r="F32" s="15" t="s">
        <v>205</v>
      </c>
      <c r="G32" s="112"/>
      <c r="H32" s="14"/>
      <c r="I32" s="109"/>
      <c r="J32" s="2"/>
      <c r="K32" s="2"/>
      <c r="L32" s="2"/>
      <c r="M32" s="112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109"/>
      <c r="B33" s="2"/>
      <c r="C33" s="2"/>
      <c r="D33" s="2"/>
      <c r="E33" s="136"/>
      <c r="F33" s="2"/>
      <c r="G33" s="112"/>
      <c r="H33" s="14"/>
      <c r="I33" s="109"/>
      <c r="J33" s="2" t="s">
        <v>106</v>
      </c>
      <c r="K33" s="2"/>
      <c r="L33" s="121" t="e">
        <f>M33/M34</f>
        <v>#DIV/0!</v>
      </c>
      <c r="M33" s="115">
        <f>SUM(M18:M19)</f>
        <v>0</v>
      </c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09"/>
      <c r="B34" s="39" t="s">
        <v>119</v>
      </c>
      <c r="C34" s="2"/>
      <c r="D34" s="2"/>
      <c r="E34" s="212" t="e">
        <f>#REF!</f>
        <v>#REF!</v>
      </c>
      <c r="F34" s="2" t="s">
        <v>195</v>
      </c>
      <c r="G34" s="112"/>
      <c r="H34" s="14"/>
      <c r="I34" s="124" t="s">
        <v>120</v>
      </c>
      <c r="J34" s="125"/>
      <c r="K34" s="125"/>
      <c r="L34" s="125"/>
      <c r="M34" s="126">
        <f>M12+M33</f>
        <v>0</v>
      </c>
      <c r="N34" s="14"/>
      <c r="O34" s="14"/>
      <c r="P34" s="14"/>
      <c r="Q34" s="14"/>
      <c r="R34" s="14"/>
      <c r="S34" s="14"/>
      <c r="T34" s="14"/>
      <c r="U34" s="44"/>
      <c r="V34" s="44"/>
      <c r="W34" s="44"/>
      <c r="X34" s="11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09"/>
      <c r="B35" s="2"/>
      <c r="C35" s="2"/>
      <c r="D35" s="2"/>
      <c r="E35" s="2"/>
      <c r="F35" s="2"/>
      <c r="G35" s="1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thickBot="1">
      <c r="A36" s="109"/>
      <c r="B36" s="39" t="s">
        <v>121</v>
      </c>
      <c r="C36" s="2"/>
      <c r="D36" s="2"/>
      <c r="E36" s="213" t="e">
        <f>#REF!</f>
        <v>#REF!</v>
      </c>
      <c r="F36" s="2"/>
      <c r="G36" s="112"/>
      <c r="H36" s="14"/>
      <c r="I36" s="138" t="s">
        <v>199</v>
      </c>
      <c r="J36" s="139"/>
      <c r="K36" s="139"/>
      <c r="L36" s="139"/>
      <c r="M36" s="140" t="e">
        <f>M34/E11*1000</f>
        <v>#REF!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3.5" thickBot="1">
      <c r="A37" s="124"/>
      <c r="B37" s="125"/>
      <c r="C37" s="125"/>
      <c r="D37" s="125"/>
      <c r="E37" s="137"/>
      <c r="F37" s="125"/>
      <c r="G37" s="12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3.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3.5" thickBot="1">
      <c r="A40" s="138" t="s">
        <v>122</v>
      </c>
      <c r="B40" s="139"/>
      <c r="C40" s="14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10" t="s">
        <v>4</v>
      </c>
      <c r="B42" s="10"/>
      <c r="C42" s="10"/>
      <c r="D42" s="10"/>
      <c r="E42" s="10">
        <v>2016</v>
      </c>
      <c r="F42" s="10">
        <v>2017</v>
      </c>
      <c r="G42" s="10">
        <f aca="true" t="shared" si="0" ref="G42:AI42">F42+1</f>
        <v>2018</v>
      </c>
      <c r="H42" s="10">
        <f t="shared" si="0"/>
        <v>2019</v>
      </c>
      <c r="I42" s="10">
        <f t="shared" si="0"/>
        <v>2020</v>
      </c>
      <c r="J42" s="10">
        <f t="shared" si="0"/>
        <v>2021</v>
      </c>
      <c r="K42" s="10">
        <f t="shared" si="0"/>
        <v>2022</v>
      </c>
      <c r="L42" s="10">
        <f t="shared" si="0"/>
        <v>2023</v>
      </c>
      <c r="M42" s="10">
        <f t="shared" si="0"/>
        <v>2024</v>
      </c>
      <c r="N42" s="10">
        <f t="shared" si="0"/>
        <v>2025</v>
      </c>
      <c r="O42" s="10">
        <f t="shared" si="0"/>
        <v>2026</v>
      </c>
      <c r="P42" s="10">
        <f t="shared" si="0"/>
        <v>2027</v>
      </c>
      <c r="Q42" s="10">
        <f t="shared" si="0"/>
        <v>2028</v>
      </c>
      <c r="R42" s="10">
        <f t="shared" si="0"/>
        <v>2029</v>
      </c>
      <c r="S42" s="10">
        <f t="shared" si="0"/>
        <v>2030</v>
      </c>
      <c r="T42" s="10">
        <f t="shared" si="0"/>
        <v>2031</v>
      </c>
      <c r="U42" s="10">
        <f t="shared" si="0"/>
        <v>2032</v>
      </c>
      <c r="V42" s="10">
        <f t="shared" si="0"/>
        <v>2033</v>
      </c>
      <c r="W42" s="10">
        <f t="shared" si="0"/>
        <v>2034</v>
      </c>
      <c r="X42" s="10">
        <f t="shared" si="0"/>
        <v>2035</v>
      </c>
      <c r="Y42" s="10">
        <f t="shared" si="0"/>
        <v>2036</v>
      </c>
      <c r="Z42" s="10">
        <f t="shared" si="0"/>
        <v>2037</v>
      </c>
      <c r="AA42" s="10">
        <f t="shared" si="0"/>
        <v>2038</v>
      </c>
      <c r="AB42" s="10">
        <f t="shared" si="0"/>
        <v>2039</v>
      </c>
      <c r="AC42" s="10">
        <f t="shared" si="0"/>
        <v>2040</v>
      </c>
      <c r="AD42" s="10">
        <f t="shared" si="0"/>
        <v>2041</v>
      </c>
      <c r="AE42" s="10">
        <f t="shared" si="0"/>
        <v>2042</v>
      </c>
      <c r="AF42" s="10">
        <f t="shared" si="0"/>
        <v>2043</v>
      </c>
      <c r="AG42" s="10">
        <f t="shared" si="0"/>
        <v>2044</v>
      </c>
      <c r="AH42" s="10">
        <f t="shared" si="0"/>
        <v>2045</v>
      </c>
      <c r="AI42" s="10">
        <f t="shared" si="0"/>
        <v>2046</v>
      </c>
    </row>
    <row r="43" spans="1:35" ht="13.5" thickBot="1">
      <c r="A43" s="11"/>
      <c r="B43" s="11"/>
      <c r="C43" s="11"/>
      <c r="D43" s="11"/>
      <c r="E43" s="11">
        <v>0</v>
      </c>
      <c r="F43" s="11">
        <v>1</v>
      </c>
      <c r="G43" s="11">
        <v>2</v>
      </c>
      <c r="H43" s="11">
        <v>3</v>
      </c>
      <c r="I43" s="11">
        <v>4</v>
      </c>
      <c r="J43" s="11">
        <v>5</v>
      </c>
      <c r="K43" s="11">
        <v>6</v>
      </c>
      <c r="L43" s="11">
        <v>7</v>
      </c>
      <c r="M43" s="11">
        <v>8</v>
      </c>
      <c r="N43" s="11">
        <v>9</v>
      </c>
      <c r="O43" s="11">
        <v>10</v>
      </c>
      <c r="P43" s="11">
        <v>11</v>
      </c>
      <c r="Q43" s="11">
        <v>12</v>
      </c>
      <c r="R43" s="11">
        <v>13</v>
      </c>
      <c r="S43" s="11">
        <v>14</v>
      </c>
      <c r="T43" s="11">
        <v>15</v>
      </c>
      <c r="U43" s="11">
        <v>16</v>
      </c>
      <c r="V43" s="11">
        <v>17</v>
      </c>
      <c r="W43" s="11">
        <v>18</v>
      </c>
      <c r="X43" s="11">
        <v>19</v>
      </c>
      <c r="Y43" s="11">
        <v>20</v>
      </c>
      <c r="Z43" s="11">
        <f aca="true" t="shared" si="1" ref="Z43:AI43">Y43+1</f>
        <v>21</v>
      </c>
      <c r="AA43" s="11">
        <f t="shared" si="1"/>
        <v>22</v>
      </c>
      <c r="AB43" s="11">
        <f t="shared" si="1"/>
        <v>23</v>
      </c>
      <c r="AC43" s="11">
        <f t="shared" si="1"/>
        <v>24</v>
      </c>
      <c r="AD43" s="11">
        <f t="shared" si="1"/>
        <v>25</v>
      </c>
      <c r="AE43" s="11">
        <f t="shared" si="1"/>
        <v>26</v>
      </c>
      <c r="AF43" s="11">
        <f t="shared" si="1"/>
        <v>27</v>
      </c>
      <c r="AG43" s="11">
        <f t="shared" si="1"/>
        <v>28</v>
      </c>
      <c r="AH43" s="11">
        <f t="shared" si="1"/>
        <v>29</v>
      </c>
      <c r="AI43" s="11">
        <f t="shared" si="1"/>
        <v>30</v>
      </c>
    </row>
    <row r="44" ht="13.5" thickTop="1"/>
    <row r="45" spans="1:2" ht="13.5" thickBot="1">
      <c r="A45" s="9" t="s">
        <v>123</v>
      </c>
      <c r="B45" s="9"/>
    </row>
    <row r="46" spans="2:35" ht="13.5" thickTop="1">
      <c r="B46" s="162" t="s">
        <v>260</v>
      </c>
      <c r="C46" s="2"/>
      <c r="F46" s="193" t="e">
        <f>#REF!</f>
        <v>#REF!</v>
      </c>
      <c r="G46" s="6" t="e">
        <f aca="true" t="shared" si="2" ref="G46:AI46">F46</f>
        <v>#REF!</v>
      </c>
      <c r="H46" s="6" t="e">
        <f t="shared" si="2"/>
        <v>#REF!</v>
      </c>
      <c r="I46" s="6" t="e">
        <f t="shared" si="2"/>
        <v>#REF!</v>
      </c>
      <c r="J46" s="6" t="e">
        <f t="shared" si="2"/>
        <v>#REF!</v>
      </c>
      <c r="K46" s="6" t="e">
        <f t="shared" si="2"/>
        <v>#REF!</v>
      </c>
      <c r="L46" s="6" t="e">
        <f t="shared" si="2"/>
        <v>#REF!</v>
      </c>
      <c r="M46" s="6" t="e">
        <f t="shared" si="2"/>
        <v>#REF!</v>
      </c>
      <c r="N46" s="6" t="e">
        <f t="shared" si="2"/>
        <v>#REF!</v>
      </c>
      <c r="O46" s="6" t="e">
        <f t="shared" si="2"/>
        <v>#REF!</v>
      </c>
      <c r="P46" s="6" t="e">
        <f t="shared" si="2"/>
        <v>#REF!</v>
      </c>
      <c r="Q46" s="6" t="e">
        <f t="shared" si="2"/>
        <v>#REF!</v>
      </c>
      <c r="R46" s="6" t="e">
        <f t="shared" si="2"/>
        <v>#REF!</v>
      </c>
      <c r="S46" s="6" t="e">
        <f t="shared" si="2"/>
        <v>#REF!</v>
      </c>
      <c r="T46" s="6" t="e">
        <f t="shared" si="2"/>
        <v>#REF!</v>
      </c>
      <c r="U46" s="6" t="e">
        <f t="shared" si="2"/>
        <v>#REF!</v>
      </c>
      <c r="V46" s="6" t="e">
        <f t="shared" si="2"/>
        <v>#REF!</v>
      </c>
      <c r="W46" s="6" t="e">
        <f t="shared" si="2"/>
        <v>#REF!</v>
      </c>
      <c r="X46" s="6" t="e">
        <f t="shared" si="2"/>
        <v>#REF!</v>
      </c>
      <c r="Y46" s="6" t="e">
        <f t="shared" si="2"/>
        <v>#REF!</v>
      </c>
      <c r="Z46" s="6" t="e">
        <f t="shared" si="2"/>
        <v>#REF!</v>
      </c>
      <c r="AA46" s="6" t="e">
        <f t="shared" si="2"/>
        <v>#REF!</v>
      </c>
      <c r="AB46" s="6" t="e">
        <f t="shared" si="2"/>
        <v>#REF!</v>
      </c>
      <c r="AC46" s="6" t="e">
        <f t="shared" si="2"/>
        <v>#REF!</v>
      </c>
      <c r="AD46" s="6" t="e">
        <f t="shared" si="2"/>
        <v>#REF!</v>
      </c>
      <c r="AE46" s="6" t="e">
        <f t="shared" si="2"/>
        <v>#REF!</v>
      </c>
      <c r="AF46" s="6" t="e">
        <f t="shared" si="2"/>
        <v>#REF!</v>
      </c>
      <c r="AG46" s="6" t="e">
        <f t="shared" si="2"/>
        <v>#REF!</v>
      </c>
      <c r="AH46" s="6" t="e">
        <f t="shared" si="2"/>
        <v>#REF!</v>
      </c>
      <c r="AI46" s="6" t="e">
        <f t="shared" si="2"/>
        <v>#REF!</v>
      </c>
    </row>
    <row r="47" spans="2:35" ht="12.75">
      <c r="B47" t="s">
        <v>229</v>
      </c>
      <c r="F47" s="193" t="e">
        <f>#REF!</f>
        <v>#REF!</v>
      </c>
      <c r="G47" s="6" t="e">
        <f aca="true" t="shared" si="3" ref="G47:AI47">F47</f>
        <v>#REF!</v>
      </c>
      <c r="H47" s="6" t="e">
        <f t="shared" si="3"/>
        <v>#REF!</v>
      </c>
      <c r="I47" s="6" t="e">
        <f t="shared" si="3"/>
        <v>#REF!</v>
      </c>
      <c r="J47" s="6" t="e">
        <f t="shared" si="3"/>
        <v>#REF!</v>
      </c>
      <c r="K47" s="6" t="e">
        <f t="shared" si="3"/>
        <v>#REF!</v>
      </c>
      <c r="L47" s="6" t="e">
        <f t="shared" si="3"/>
        <v>#REF!</v>
      </c>
      <c r="M47" s="6" t="e">
        <f t="shared" si="3"/>
        <v>#REF!</v>
      </c>
      <c r="N47" s="6" t="e">
        <f t="shared" si="3"/>
        <v>#REF!</v>
      </c>
      <c r="O47" s="6" t="e">
        <f t="shared" si="3"/>
        <v>#REF!</v>
      </c>
      <c r="P47" s="6" t="e">
        <f t="shared" si="3"/>
        <v>#REF!</v>
      </c>
      <c r="Q47" s="6" t="e">
        <f t="shared" si="3"/>
        <v>#REF!</v>
      </c>
      <c r="R47" s="6" t="e">
        <f t="shared" si="3"/>
        <v>#REF!</v>
      </c>
      <c r="S47" s="6" t="e">
        <f t="shared" si="3"/>
        <v>#REF!</v>
      </c>
      <c r="T47" s="6" t="e">
        <f t="shared" si="3"/>
        <v>#REF!</v>
      </c>
      <c r="U47" s="6" t="e">
        <f t="shared" si="3"/>
        <v>#REF!</v>
      </c>
      <c r="V47" s="6" t="e">
        <f t="shared" si="3"/>
        <v>#REF!</v>
      </c>
      <c r="W47" s="6" t="e">
        <f t="shared" si="3"/>
        <v>#REF!</v>
      </c>
      <c r="X47" s="6" t="e">
        <f t="shared" si="3"/>
        <v>#REF!</v>
      </c>
      <c r="Y47" s="6" t="e">
        <f t="shared" si="3"/>
        <v>#REF!</v>
      </c>
      <c r="Z47" s="6" t="e">
        <f t="shared" si="3"/>
        <v>#REF!</v>
      </c>
      <c r="AA47" s="6" t="e">
        <f t="shared" si="3"/>
        <v>#REF!</v>
      </c>
      <c r="AB47" s="6" t="e">
        <f t="shared" si="3"/>
        <v>#REF!</v>
      </c>
      <c r="AC47" s="6" t="e">
        <f t="shared" si="3"/>
        <v>#REF!</v>
      </c>
      <c r="AD47" s="6" t="e">
        <f t="shared" si="3"/>
        <v>#REF!</v>
      </c>
      <c r="AE47" s="6" t="e">
        <f t="shared" si="3"/>
        <v>#REF!</v>
      </c>
      <c r="AF47" s="6" t="e">
        <f t="shared" si="3"/>
        <v>#REF!</v>
      </c>
      <c r="AG47" s="6" t="e">
        <f t="shared" si="3"/>
        <v>#REF!</v>
      </c>
      <c r="AH47" s="6" t="e">
        <f t="shared" si="3"/>
        <v>#REF!</v>
      </c>
      <c r="AI47" s="6" t="e">
        <f t="shared" si="3"/>
        <v>#REF!</v>
      </c>
    </row>
    <row r="49" spans="1:2" ht="13.5" thickBot="1">
      <c r="A49" s="9" t="s">
        <v>124</v>
      </c>
      <c r="B49" s="9"/>
    </row>
    <row r="50" ht="13.5" thickTop="1"/>
    <row r="51" spans="2:5" ht="12.75">
      <c r="B51" s="33" t="s">
        <v>6</v>
      </c>
      <c r="C51" s="34"/>
      <c r="E51" t="s">
        <v>126</v>
      </c>
    </row>
    <row r="52" spans="1:35" ht="12.75">
      <c r="A52" s="15"/>
      <c r="B52" s="162" t="s">
        <v>206</v>
      </c>
      <c r="C52" s="162" t="s">
        <v>223</v>
      </c>
      <c r="E52" s="142" t="e">
        <f>AVERAGE(F52:AI52)</f>
        <v>#REF!</v>
      </c>
      <c r="F52" s="7" t="e">
        <f>'Option 9 Dispatch'!F81</f>
        <v>#REF!</v>
      </c>
      <c r="G52" s="7" t="e">
        <f>'Option 9 Dispatch'!G81</f>
        <v>#REF!</v>
      </c>
      <c r="H52" s="7" t="e">
        <f>'Option 9 Dispatch'!H81</f>
        <v>#REF!</v>
      </c>
      <c r="I52" s="7" t="e">
        <f>'Option 9 Dispatch'!I81</f>
        <v>#REF!</v>
      </c>
      <c r="J52" s="7" t="e">
        <f>'Option 9 Dispatch'!J81</f>
        <v>#REF!</v>
      </c>
      <c r="K52" s="7" t="e">
        <f>'Option 9 Dispatch'!K81</f>
        <v>#REF!</v>
      </c>
      <c r="L52" s="7" t="e">
        <f>'Option 9 Dispatch'!L81</f>
        <v>#REF!</v>
      </c>
      <c r="M52" s="7" t="e">
        <f>'Option 9 Dispatch'!M81</f>
        <v>#REF!</v>
      </c>
      <c r="N52" s="7" t="e">
        <f>'Option 9 Dispatch'!N81</f>
        <v>#REF!</v>
      </c>
      <c r="O52" s="7" t="e">
        <f>'Option 9 Dispatch'!O81</f>
        <v>#REF!</v>
      </c>
      <c r="P52" s="7" t="e">
        <f>'Option 9 Dispatch'!P81</f>
        <v>#REF!</v>
      </c>
      <c r="Q52" s="7" t="e">
        <f>'Option 9 Dispatch'!Q81</f>
        <v>#REF!</v>
      </c>
      <c r="R52" s="7" t="e">
        <f>'Option 9 Dispatch'!R81</f>
        <v>#REF!</v>
      </c>
      <c r="S52" s="7" t="e">
        <f>'Option 9 Dispatch'!S81</f>
        <v>#REF!</v>
      </c>
      <c r="T52" s="7" t="e">
        <f>'Option 9 Dispatch'!T81</f>
        <v>#REF!</v>
      </c>
      <c r="U52" s="7" t="e">
        <f>'Option 9 Dispatch'!U81</f>
        <v>#REF!</v>
      </c>
      <c r="V52" s="7" t="e">
        <f>'Option 9 Dispatch'!V81</f>
        <v>#REF!</v>
      </c>
      <c r="W52" s="7" t="e">
        <f>'Option 9 Dispatch'!W81</f>
        <v>#REF!</v>
      </c>
      <c r="X52" s="7" t="e">
        <f>'Option 9 Dispatch'!X81</f>
        <v>#REF!</v>
      </c>
      <c r="Y52" s="7" t="e">
        <f>'Option 9 Dispatch'!Y81</f>
        <v>#REF!</v>
      </c>
      <c r="Z52" s="7" t="e">
        <f>'Option 9 Dispatch'!Z81</f>
        <v>#REF!</v>
      </c>
      <c r="AA52" s="7" t="e">
        <f>'Option 9 Dispatch'!AA81</f>
        <v>#REF!</v>
      </c>
      <c r="AB52" s="7" t="e">
        <f>'Option 9 Dispatch'!AB81</f>
        <v>#REF!</v>
      </c>
      <c r="AC52" s="7" t="e">
        <f>'Option 9 Dispatch'!AC81</f>
        <v>#REF!</v>
      </c>
      <c r="AD52" s="7" t="e">
        <f>'Option 9 Dispatch'!AD81</f>
        <v>#REF!</v>
      </c>
      <c r="AE52" s="7" t="e">
        <f>'Option 9 Dispatch'!AE81</f>
        <v>#REF!</v>
      </c>
      <c r="AF52" s="7" t="e">
        <f>'Option 9 Dispatch'!AF81</f>
        <v>#REF!</v>
      </c>
      <c r="AG52" s="7" t="e">
        <f>'Option 9 Dispatch'!AG81</f>
        <v>#REF!</v>
      </c>
      <c r="AH52" s="7" t="e">
        <f>'Option 9 Dispatch'!AH81</f>
        <v>#REF!</v>
      </c>
      <c r="AI52" s="7" t="e">
        <f>'Option 9 Dispatch'!AI81</f>
        <v>#REF!</v>
      </c>
    </row>
    <row r="53" spans="1:35" ht="12.75">
      <c r="A53" s="15"/>
      <c r="B53" s="162" t="s">
        <v>267</v>
      </c>
      <c r="C53" s="162"/>
      <c r="E53" s="61">
        <v>-1000</v>
      </c>
      <c r="F53" s="7">
        <v>15421.2792</v>
      </c>
      <c r="G53" s="7">
        <f aca="true" t="shared" si="4" ref="G53:AI53">F53</f>
        <v>15421.2792</v>
      </c>
      <c r="H53" s="7">
        <f t="shared" si="4"/>
        <v>15421.2792</v>
      </c>
      <c r="I53" s="7">
        <f t="shared" si="4"/>
        <v>15421.2792</v>
      </c>
      <c r="J53" s="7">
        <f t="shared" si="4"/>
        <v>15421.2792</v>
      </c>
      <c r="K53" s="7">
        <f t="shared" si="4"/>
        <v>15421.2792</v>
      </c>
      <c r="L53" s="7">
        <f t="shared" si="4"/>
        <v>15421.2792</v>
      </c>
      <c r="M53" s="7">
        <f t="shared" si="4"/>
        <v>15421.2792</v>
      </c>
      <c r="N53" s="7">
        <f t="shared" si="4"/>
        <v>15421.2792</v>
      </c>
      <c r="O53" s="7">
        <f t="shared" si="4"/>
        <v>15421.2792</v>
      </c>
      <c r="P53" s="7">
        <f t="shared" si="4"/>
        <v>15421.2792</v>
      </c>
      <c r="Q53" s="7">
        <f t="shared" si="4"/>
        <v>15421.2792</v>
      </c>
      <c r="R53" s="7">
        <f t="shared" si="4"/>
        <v>15421.2792</v>
      </c>
      <c r="S53" s="7">
        <f t="shared" si="4"/>
        <v>15421.2792</v>
      </c>
      <c r="T53" s="7">
        <f t="shared" si="4"/>
        <v>15421.2792</v>
      </c>
      <c r="U53" s="7">
        <f t="shared" si="4"/>
        <v>15421.2792</v>
      </c>
      <c r="V53" s="7">
        <f t="shared" si="4"/>
        <v>15421.2792</v>
      </c>
      <c r="W53" s="7">
        <f t="shared" si="4"/>
        <v>15421.2792</v>
      </c>
      <c r="X53" s="7">
        <f t="shared" si="4"/>
        <v>15421.2792</v>
      </c>
      <c r="Y53" s="7">
        <f t="shared" si="4"/>
        <v>15421.2792</v>
      </c>
      <c r="Z53" s="7">
        <f t="shared" si="4"/>
        <v>15421.2792</v>
      </c>
      <c r="AA53" s="7">
        <f t="shared" si="4"/>
        <v>15421.2792</v>
      </c>
      <c r="AB53" s="7">
        <f t="shared" si="4"/>
        <v>15421.2792</v>
      </c>
      <c r="AC53" s="7">
        <f t="shared" si="4"/>
        <v>15421.2792</v>
      </c>
      <c r="AD53" s="7">
        <f t="shared" si="4"/>
        <v>15421.2792</v>
      </c>
      <c r="AE53" s="7">
        <f t="shared" si="4"/>
        <v>15421.2792</v>
      </c>
      <c r="AF53" s="7">
        <f t="shared" si="4"/>
        <v>15421.2792</v>
      </c>
      <c r="AG53" s="7">
        <f t="shared" si="4"/>
        <v>15421.2792</v>
      </c>
      <c r="AH53" s="7">
        <f t="shared" si="4"/>
        <v>15421.2792</v>
      </c>
      <c r="AI53" s="7">
        <f t="shared" si="4"/>
        <v>15421.2792</v>
      </c>
    </row>
    <row r="54" spans="1:35" ht="12.75">
      <c r="A54" s="15"/>
      <c r="E54" s="3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2.75">
      <c r="A55">
        <v>0</v>
      </c>
      <c r="B55" s="39" t="s">
        <v>127</v>
      </c>
      <c r="C55" s="143" t="s">
        <v>128</v>
      </c>
      <c r="D55" s="143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>
      <c r="A56" s="148" t="e">
        <f>NPV($E$36,F56:AI56)*(((1+$E$36)^#REF!*$E$36)/((1+$E$36)^#REF!-1))</f>
        <v>#REF!</v>
      </c>
      <c r="B56" s="144" t="s">
        <v>129</v>
      </c>
      <c r="C56" s="229" t="s">
        <v>242</v>
      </c>
      <c r="D56" s="10"/>
      <c r="E56" s="145" t="s">
        <v>130</v>
      </c>
      <c r="F56" s="146" t="e">
        <f aca="true" t="shared" si="5" ref="F56:AI56">(SUM(F57:F58)*12*$E$11)/$E$67</f>
        <v>#REF!</v>
      </c>
      <c r="G56" s="146" t="e">
        <f t="shared" si="5"/>
        <v>#REF!</v>
      </c>
      <c r="H56" s="146" t="e">
        <f t="shared" si="5"/>
        <v>#REF!</v>
      </c>
      <c r="I56" s="146" t="e">
        <f t="shared" si="5"/>
        <v>#REF!</v>
      </c>
      <c r="J56" s="146" t="e">
        <f t="shared" si="5"/>
        <v>#REF!</v>
      </c>
      <c r="K56" s="146" t="e">
        <f t="shared" si="5"/>
        <v>#REF!</v>
      </c>
      <c r="L56" s="146" t="e">
        <f t="shared" si="5"/>
        <v>#REF!</v>
      </c>
      <c r="M56" s="146" t="e">
        <f t="shared" si="5"/>
        <v>#REF!</v>
      </c>
      <c r="N56" s="146" t="e">
        <f t="shared" si="5"/>
        <v>#REF!</v>
      </c>
      <c r="O56" s="146" t="e">
        <f t="shared" si="5"/>
        <v>#REF!</v>
      </c>
      <c r="P56" s="146" t="e">
        <f t="shared" si="5"/>
        <v>#REF!</v>
      </c>
      <c r="Q56" s="146" t="e">
        <f t="shared" si="5"/>
        <v>#REF!</v>
      </c>
      <c r="R56" s="146" t="e">
        <f t="shared" si="5"/>
        <v>#REF!</v>
      </c>
      <c r="S56" s="146" t="e">
        <f t="shared" si="5"/>
        <v>#REF!</v>
      </c>
      <c r="T56" s="146" t="e">
        <f t="shared" si="5"/>
        <v>#REF!</v>
      </c>
      <c r="U56" s="146" t="e">
        <f t="shared" si="5"/>
        <v>#REF!</v>
      </c>
      <c r="V56" s="146" t="e">
        <f t="shared" si="5"/>
        <v>#REF!</v>
      </c>
      <c r="W56" s="146" t="e">
        <f t="shared" si="5"/>
        <v>#REF!</v>
      </c>
      <c r="X56" s="146" t="e">
        <f t="shared" si="5"/>
        <v>#REF!</v>
      </c>
      <c r="Y56" s="146" t="e">
        <f t="shared" si="5"/>
        <v>#REF!</v>
      </c>
      <c r="Z56" s="146" t="e">
        <f t="shared" si="5"/>
        <v>#REF!</v>
      </c>
      <c r="AA56" s="146" t="e">
        <f t="shared" si="5"/>
        <v>#REF!</v>
      </c>
      <c r="AB56" s="146" t="e">
        <f t="shared" si="5"/>
        <v>#REF!</v>
      </c>
      <c r="AC56" s="146" t="e">
        <f t="shared" si="5"/>
        <v>#REF!</v>
      </c>
      <c r="AD56" s="146" t="e">
        <f t="shared" si="5"/>
        <v>#REF!</v>
      </c>
      <c r="AE56" s="146" t="e">
        <f t="shared" si="5"/>
        <v>#REF!</v>
      </c>
      <c r="AF56" s="146" t="e">
        <f t="shared" si="5"/>
        <v>#REF!</v>
      </c>
      <c r="AG56" s="146" t="e">
        <f t="shared" si="5"/>
        <v>#REF!</v>
      </c>
      <c r="AH56" s="146" t="e">
        <f t="shared" si="5"/>
        <v>#REF!</v>
      </c>
      <c r="AI56" s="146" t="e">
        <f t="shared" si="5"/>
        <v>#REF!</v>
      </c>
    </row>
    <row r="57" spans="3:35" ht="12.75">
      <c r="C57" s="75" t="s">
        <v>131</v>
      </c>
      <c r="D57" s="2"/>
      <c r="E57" s="8" t="s">
        <v>132</v>
      </c>
      <c r="F57" s="147" t="e">
        <f aca="true" t="shared" si="6" ref="F57:AI57">((4*$S$15)/(12*$E$11)*1000)</f>
        <v>#REF!</v>
      </c>
      <c r="G57" s="147" t="e">
        <f t="shared" si="6"/>
        <v>#REF!</v>
      </c>
      <c r="H57" s="147" t="e">
        <f t="shared" si="6"/>
        <v>#REF!</v>
      </c>
      <c r="I57" s="147" t="e">
        <f t="shared" si="6"/>
        <v>#REF!</v>
      </c>
      <c r="J57" s="147" t="e">
        <f t="shared" si="6"/>
        <v>#REF!</v>
      </c>
      <c r="K57" s="147" t="e">
        <f t="shared" si="6"/>
        <v>#REF!</v>
      </c>
      <c r="L57" s="147" t="e">
        <f t="shared" si="6"/>
        <v>#REF!</v>
      </c>
      <c r="M57" s="147" t="e">
        <f t="shared" si="6"/>
        <v>#REF!</v>
      </c>
      <c r="N57" s="147" t="e">
        <f t="shared" si="6"/>
        <v>#REF!</v>
      </c>
      <c r="O57" s="147" t="e">
        <f t="shared" si="6"/>
        <v>#REF!</v>
      </c>
      <c r="P57" s="147" t="e">
        <f t="shared" si="6"/>
        <v>#REF!</v>
      </c>
      <c r="Q57" s="147" t="e">
        <f t="shared" si="6"/>
        <v>#REF!</v>
      </c>
      <c r="R57" s="147" t="e">
        <f t="shared" si="6"/>
        <v>#REF!</v>
      </c>
      <c r="S57" s="147" t="e">
        <f t="shared" si="6"/>
        <v>#REF!</v>
      </c>
      <c r="T57" s="147" t="e">
        <f t="shared" si="6"/>
        <v>#REF!</v>
      </c>
      <c r="U57" s="147" t="e">
        <f t="shared" si="6"/>
        <v>#REF!</v>
      </c>
      <c r="V57" s="147" t="e">
        <f t="shared" si="6"/>
        <v>#REF!</v>
      </c>
      <c r="W57" s="147" t="e">
        <f t="shared" si="6"/>
        <v>#REF!</v>
      </c>
      <c r="X57" s="147" t="e">
        <f t="shared" si="6"/>
        <v>#REF!</v>
      </c>
      <c r="Y57" s="147" t="e">
        <f t="shared" si="6"/>
        <v>#REF!</v>
      </c>
      <c r="Z57" s="147" t="e">
        <f t="shared" si="6"/>
        <v>#REF!</v>
      </c>
      <c r="AA57" s="147" t="e">
        <f t="shared" si="6"/>
        <v>#REF!</v>
      </c>
      <c r="AB57" s="147" t="e">
        <f t="shared" si="6"/>
        <v>#REF!</v>
      </c>
      <c r="AC57" s="147" t="e">
        <f t="shared" si="6"/>
        <v>#REF!</v>
      </c>
      <c r="AD57" s="147" t="e">
        <f t="shared" si="6"/>
        <v>#REF!</v>
      </c>
      <c r="AE57" s="147" t="e">
        <f t="shared" si="6"/>
        <v>#REF!</v>
      </c>
      <c r="AF57" s="147" t="e">
        <f t="shared" si="6"/>
        <v>#REF!</v>
      </c>
      <c r="AG57" s="147" t="e">
        <f t="shared" si="6"/>
        <v>#REF!</v>
      </c>
      <c r="AH57" s="147" t="e">
        <f t="shared" si="6"/>
        <v>#REF!</v>
      </c>
      <c r="AI57" s="147" t="e">
        <f t="shared" si="6"/>
        <v>#REF!</v>
      </c>
    </row>
    <row r="58" spans="3:35" ht="12.75">
      <c r="C58" s="75" t="s">
        <v>133</v>
      </c>
      <c r="D58" s="2"/>
      <c r="E58" s="8" t="s">
        <v>132</v>
      </c>
      <c r="F58" s="147" t="e">
        <f aca="true" t="shared" si="7" ref="F58:AI58">($S$19/(12*$E$11)*1000)</f>
        <v>#REF!</v>
      </c>
      <c r="G58" s="147" t="e">
        <f t="shared" si="7"/>
        <v>#REF!</v>
      </c>
      <c r="H58" s="147" t="e">
        <f t="shared" si="7"/>
        <v>#REF!</v>
      </c>
      <c r="I58" s="147" t="e">
        <f t="shared" si="7"/>
        <v>#REF!</v>
      </c>
      <c r="J58" s="147" t="e">
        <f t="shared" si="7"/>
        <v>#REF!</v>
      </c>
      <c r="K58" s="147" t="e">
        <f t="shared" si="7"/>
        <v>#REF!</v>
      </c>
      <c r="L58" s="147" t="e">
        <f t="shared" si="7"/>
        <v>#REF!</v>
      </c>
      <c r="M58" s="147" t="e">
        <f t="shared" si="7"/>
        <v>#REF!</v>
      </c>
      <c r="N58" s="147" t="e">
        <f t="shared" si="7"/>
        <v>#REF!</v>
      </c>
      <c r="O58" s="147" t="e">
        <f t="shared" si="7"/>
        <v>#REF!</v>
      </c>
      <c r="P58" s="147" t="e">
        <f t="shared" si="7"/>
        <v>#REF!</v>
      </c>
      <c r="Q58" s="147" t="e">
        <f t="shared" si="7"/>
        <v>#REF!</v>
      </c>
      <c r="R58" s="147" t="e">
        <f t="shared" si="7"/>
        <v>#REF!</v>
      </c>
      <c r="S58" s="147" t="e">
        <f t="shared" si="7"/>
        <v>#REF!</v>
      </c>
      <c r="T58" s="147" t="e">
        <f t="shared" si="7"/>
        <v>#REF!</v>
      </c>
      <c r="U58" s="147" t="e">
        <f t="shared" si="7"/>
        <v>#REF!</v>
      </c>
      <c r="V58" s="147" t="e">
        <f t="shared" si="7"/>
        <v>#REF!</v>
      </c>
      <c r="W58" s="147" t="e">
        <f t="shared" si="7"/>
        <v>#REF!</v>
      </c>
      <c r="X58" s="147" t="e">
        <f t="shared" si="7"/>
        <v>#REF!</v>
      </c>
      <c r="Y58" s="147" t="e">
        <f t="shared" si="7"/>
        <v>#REF!</v>
      </c>
      <c r="Z58" s="147" t="e">
        <f t="shared" si="7"/>
        <v>#REF!</v>
      </c>
      <c r="AA58" s="147" t="e">
        <f t="shared" si="7"/>
        <v>#REF!</v>
      </c>
      <c r="AB58" s="147" t="e">
        <f t="shared" si="7"/>
        <v>#REF!</v>
      </c>
      <c r="AC58" s="147" t="e">
        <f t="shared" si="7"/>
        <v>#REF!</v>
      </c>
      <c r="AD58" s="147" t="e">
        <f t="shared" si="7"/>
        <v>#REF!</v>
      </c>
      <c r="AE58" s="147" t="e">
        <f t="shared" si="7"/>
        <v>#REF!</v>
      </c>
      <c r="AF58" s="147" t="e">
        <f t="shared" si="7"/>
        <v>#REF!</v>
      </c>
      <c r="AG58" s="147" t="e">
        <f t="shared" si="7"/>
        <v>#REF!</v>
      </c>
      <c r="AH58" s="147" t="e">
        <f t="shared" si="7"/>
        <v>#REF!</v>
      </c>
      <c r="AI58" s="147" t="e">
        <f t="shared" si="7"/>
        <v>#REF!</v>
      </c>
    </row>
    <row r="59" spans="1:35" ht="12.75">
      <c r="A59" s="148" t="e">
        <f>NPV($E$36,F59:AI59)*(((1+$E$36)^#REF!*$E$36)/((1+$E$36)^#REF!-1))</f>
        <v>#REF!</v>
      </c>
      <c r="B59" s="15"/>
      <c r="C59" s="79" t="s">
        <v>134</v>
      </c>
      <c r="D59" s="2"/>
      <c r="E59" s="8" t="s">
        <v>130</v>
      </c>
      <c r="F59" s="147" t="e">
        <f aca="true" t="shared" si="8" ref="F59:AI59">F124/F67*1000</f>
        <v>#REF!</v>
      </c>
      <c r="G59" s="147" t="e">
        <f t="shared" si="8"/>
        <v>#REF!</v>
      </c>
      <c r="H59" s="147" t="e">
        <f t="shared" si="8"/>
        <v>#REF!</v>
      </c>
      <c r="I59" s="147" t="e">
        <f t="shared" si="8"/>
        <v>#REF!</v>
      </c>
      <c r="J59" s="147" t="e">
        <f t="shared" si="8"/>
        <v>#REF!</v>
      </c>
      <c r="K59" s="147" t="e">
        <f t="shared" si="8"/>
        <v>#REF!</v>
      </c>
      <c r="L59" s="147" t="e">
        <f t="shared" si="8"/>
        <v>#REF!</v>
      </c>
      <c r="M59" s="147" t="e">
        <f t="shared" si="8"/>
        <v>#REF!</v>
      </c>
      <c r="N59" s="147" t="e">
        <f t="shared" si="8"/>
        <v>#REF!</v>
      </c>
      <c r="O59" s="147" t="e">
        <f t="shared" si="8"/>
        <v>#REF!</v>
      </c>
      <c r="P59" s="147" t="e">
        <f t="shared" si="8"/>
        <v>#REF!</v>
      </c>
      <c r="Q59" s="147" t="e">
        <f t="shared" si="8"/>
        <v>#REF!</v>
      </c>
      <c r="R59" s="147" t="e">
        <f t="shared" si="8"/>
        <v>#REF!</v>
      </c>
      <c r="S59" s="147" t="e">
        <f t="shared" si="8"/>
        <v>#REF!</v>
      </c>
      <c r="T59" s="147" t="e">
        <f t="shared" si="8"/>
        <v>#REF!</v>
      </c>
      <c r="U59" s="147" t="e">
        <f t="shared" si="8"/>
        <v>#REF!</v>
      </c>
      <c r="V59" s="147" t="e">
        <f t="shared" si="8"/>
        <v>#REF!</v>
      </c>
      <c r="W59" s="147" t="e">
        <f t="shared" si="8"/>
        <v>#REF!</v>
      </c>
      <c r="X59" s="147" t="e">
        <f t="shared" si="8"/>
        <v>#REF!</v>
      </c>
      <c r="Y59" s="147" t="e">
        <f t="shared" si="8"/>
        <v>#REF!</v>
      </c>
      <c r="Z59" s="147" t="e">
        <f t="shared" si="8"/>
        <v>#REF!</v>
      </c>
      <c r="AA59" s="147" t="e">
        <f t="shared" si="8"/>
        <v>#REF!</v>
      </c>
      <c r="AB59" s="147" t="e">
        <f t="shared" si="8"/>
        <v>#REF!</v>
      </c>
      <c r="AC59" s="147" t="e">
        <f t="shared" si="8"/>
        <v>#REF!</v>
      </c>
      <c r="AD59" s="147" t="e">
        <f t="shared" si="8"/>
        <v>#REF!</v>
      </c>
      <c r="AE59" s="147" t="e">
        <f t="shared" si="8"/>
        <v>#REF!</v>
      </c>
      <c r="AF59" s="147" t="e">
        <f t="shared" si="8"/>
        <v>#REF!</v>
      </c>
      <c r="AG59" s="147" t="e">
        <f t="shared" si="8"/>
        <v>#REF!</v>
      </c>
      <c r="AH59" s="147" t="e">
        <f t="shared" si="8"/>
        <v>#REF!</v>
      </c>
      <c r="AI59" s="147" t="e">
        <f t="shared" si="8"/>
        <v>#REF!</v>
      </c>
    </row>
    <row r="60" spans="1:35" ht="12.75" hidden="1">
      <c r="A60" s="148" t="e">
        <f>NPV($E$36,F60:AI60)*(((1+$E$36)^#REF!*$E$36)/((1+$E$36)^#REF!-1))</f>
        <v>#REF!</v>
      </c>
      <c r="B60" s="15"/>
      <c r="C60" s="79" t="s">
        <v>266</v>
      </c>
      <c r="D60" s="2"/>
      <c r="E60" s="8" t="s">
        <v>130</v>
      </c>
      <c r="F60" s="147" t="e">
        <f aca="true" t="shared" si="9" ref="F60:AI60">SUM(F127:F129)</f>
        <v>#REF!</v>
      </c>
      <c r="G60" s="147" t="e">
        <f t="shared" si="9"/>
        <v>#REF!</v>
      </c>
      <c r="H60" s="147" t="e">
        <f t="shared" si="9"/>
        <v>#REF!</v>
      </c>
      <c r="I60" s="147" t="e">
        <f t="shared" si="9"/>
        <v>#REF!</v>
      </c>
      <c r="J60" s="147" t="e">
        <f t="shared" si="9"/>
        <v>#REF!</v>
      </c>
      <c r="K60" s="147" t="e">
        <f t="shared" si="9"/>
        <v>#REF!</v>
      </c>
      <c r="L60" s="147" t="e">
        <f t="shared" si="9"/>
        <v>#REF!</v>
      </c>
      <c r="M60" s="147" t="e">
        <f t="shared" si="9"/>
        <v>#REF!</v>
      </c>
      <c r="N60" s="147" t="e">
        <f t="shared" si="9"/>
        <v>#REF!</v>
      </c>
      <c r="O60" s="147" t="e">
        <f t="shared" si="9"/>
        <v>#REF!</v>
      </c>
      <c r="P60" s="147" t="e">
        <f t="shared" si="9"/>
        <v>#REF!</v>
      </c>
      <c r="Q60" s="147" t="e">
        <f t="shared" si="9"/>
        <v>#REF!</v>
      </c>
      <c r="R60" s="147" t="e">
        <f t="shared" si="9"/>
        <v>#REF!</v>
      </c>
      <c r="S60" s="147" t="e">
        <f t="shared" si="9"/>
        <v>#REF!</v>
      </c>
      <c r="T60" s="147" t="e">
        <f t="shared" si="9"/>
        <v>#REF!</v>
      </c>
      <c r="U60" s="147" t="e">
        <f t="shared" si="9"/>
        <v>#REF!</v>
      </c>
      <c r="V60" s="147" t="e">
        <f t="shared" si="9"/>
        <v>#REF!</v>
      </c>
      <c r="W60" s="147" t="e">
        <f t="shared" si="9"/>
        <v>#REF!</v>
      </c>
      <c r="X60" s="147" t="e">
        <f t="shared" si="9"/>
        <v>#REF!</v>
      </c>
      <c r="Y60" s="147" t="e">
        <f t="shared" si="9"/>
        <v>#REF!</v>
      </c>
      <c r="Z60" s="147" t="e">
        <f t="shared" si="9"/>
        <v>#REF!</v>
      </c>
      <c r="AA60" s="147" t="e">
        <f t="shared" si="9"/>
        <v>#REF!</v>
      </c>
      <c r="AB60" s="147" t="e">
        <f t="shared" si="9"/>
        <v>#REF!</v>
      </c>
      <c r="AC60" s="147" t="e">
        <f t="shared" si="9"/>
        <v>#REF!</v>
      </c>
      <c r="AD60" s="147" t="e">
        <f t="shared" si="9"/>
        <v>#REF!</v>
      </c>
      <c r="AE60" s="147" t="e">
        <f t="shared" si="9"/>
        <v>#REF!</v>
      </c>
      <c r="AF60" s="147" t="e">
        <f t="shared" si="9"/>
        <v>#REF!</v>
      </c>
      <c r="AG60" s="147" t="e">
        <f t="shared" si="9"/>
        <v>#REF!</v>
      </c>
      <c r="AH60" s="147" t="e">
        <f t="shared" si="9"/>
        <v>#REF!</v>
      </c>
      <c r="AI60" s="147" t="e">
        <f t="shared" si="9"/>
        <v>#REF!</v>
      </c>
    </row>
    <row r="61" spans="1:35" ht="12.75">
      <c r="A61" s="148" t="e">
        <f>NPV($E$36,F61:AI61)*(((1+$E$36)^#REF!*$E$36)/((1+$E$36)^#REF!-1))</f>
        <v>#REF!</v>
      </c>
      <c r="B61" s="239" t="s">
        <v>270</v>
      </c>
      <c r="C61" s="80" t="s">
        <v>135</v>
      </c>
      <c r="D61" s="77"/>
      <c r="E61" s="149" t="s">
        <v>130</v>
      </c>
      <c r="F61" s="150" t="e">
        <f aca="true" t="shared" si="10" ref="F61:AI61">F103</f>
        <v>#REF!</v>
      </c>
      <c r="G61" s="150" t="e">
        <f t="shared" si="10"/>
        <v>#REF!</v>
      </c>
      <c r="H61" s="150" t="e">
        <f t="shared" si="10"/>
        <v>#REF!</v>
      </c>
      <c r="I61" s="150" t="e">
        <f t="shared" si="10"/>
        <v>#REF!</v>
      </c>
      <c r="J61" s="150" t="e">
        <f t="shared" si="10"/>
        <v>#REF!</v>
      </c>
      <c r="K61" s="150" t="e">
        <f t="shared" si="10"/>
        <v>#REF!</v>
      </c>
      <c r="L61" s="150" t="e">
        <f t="shared" si="10"/>
        <v>#REF!</v>
      </c>
      <c r="M61" s="150" t="e">
        <f t="shared" si="10"/>
        <v>#REF!</v>
      </c>
      <c r="N61" s="150" t="e">
        <f t="shared" si="10"/>
        <v>#REF!</v>
      </c>
      <c r="O61" s="150" t="e">
        <f t="shared" si="10"/>
        <v>#REF!</v>
      </c>
      <c r="P61" s="150" t="e">
        <f t="shared" si="10"/>
        <v>#REF!</v>
      </c>
      <c r="Q61" s="150" t="e">
        <f t="shared" si="10"/>
        <v>#REF!</v>
      </c>
      <c r="R61" s="150" t="e">
        <f t="shared" si="10"/>
        <v>#REF!</v>
      </c>
      <c r="S61" s="150" t="e">
        <f t="shared" si="10"/>
        <v>#REF!</v>
      </c>
      <c r="T61" s="150" t="e">
        <f t="shared" si="10"/>
        <v>#REF!</v>
      </c>
      <c r="U61" s="150" t="e">
        <f t="shared" si="10"/>
        <v>#REF!</v>
      </c>
      <c r="V61" s="150" t="e">
        <f t="shared" si="10"/>
        <v>#REF!</v>
      </c>
      <c r="W61" s="150" t="e">
        <f t="shared" si="10"/>
        <v>#REF!</v>
      </c>
      <c r="X61" s="150" t="e">
        <f t="shared" si="10"/>
        <v>#REF!</v>
      </c>
      <c r="Y61" s="150" t="e">
        <f t="shared" si="10"/>
        <v>#REF!</v>
      </c>
      <c r="Z61" s="150" t="e">
        <f t="shared" si="10"/>
        <v>#REF!</v>
      </c>
      <c r="AA61" s="150" t="e">
        <f t="shared" si="10"/>
        <v>#REF!</v>
      </c>
      <c r="AB61" s="150" t="e">
        <f t="shared" si="10"/>
        <v>#REF!</v>
      </c>
      <c r="AC61" s="150" t="e">
        <f t="shared" si="10"/>
        <v>#REF!</v>
      </c>
      <c r="AD61" s="150" t="e">
        <f t="shared" si="10"/>
        <v>#REF!</v>
      </c>
      <c r="AE61" s="150" t="e">
        <f t="shared" si="10"/>
        <v>#REF!</v>
      </c>
      <c r="AF61" s="150" t="e">
        <f t="shared" si="10"/>
        <v>#REF!</v>
      </c>
      <c r="AG61" s="150" t="e">
        <f t="shared" si="10"/>
        <v>#REF!</v>
      </c>
      <c r="AH61" s="150" t="e">
        <f t="shared" si="10"/>
        <v>#REF!</v>
      </c>
      <c r="AI61" s="150" t="e">
        <f t="shared" si="10"/>
        <v>#REF!</v>
      </c>
    </row>
    <row r="62" spans="2:35" ht="12.75">
      <c r="B62" s="148" t="e">
        <f>NPV($E$36,F62:AI62)*(((1+$E$36)^#REF!*$E$36)/((1+$E$36)^#REF!-1))</f>
        <v>#REF!</v>
      </c>
      <c r="C62" s="33" t="s">
        <v>136</v>
      </c>
      <c r="D62" s="36"/>
      <c r="E62" s="151" t="s">
        <v>130</v>
      </c>
      <c r="F62" s="152" t="e">
        <f aca="true" t="shared" si="11" ref="F62:AI62">(F56+F59+F60+F61)</f>
        <v>#REF!</v>
      </c>
      <c r="G62" s="152" t="e">
        <f t="shared" si="11"/>
        <v>#REF!</v>
      </c>
      <c r="H62" s="152" t="e">
        <f t="shared" si="11"/>
        <v>#REF!</v>
      </c>
      <c r="I62" s="152" t="e">
        <f t="shared" si="11"/>
        <v>#REF!</v>
      </c>
      <c r="J62" s="152" t="e">
        <f t="shared" si="11"/>
        <v>#REF!</v>
      </c>
      <c r="K62" s="152" t="e">
        <f t="shared" si="11"/>
        <v>#REF!</v>
      </c>
      <c r="L62" s="152" t="e">
        <f t="shared" si="11"/>
        <v>#REF!</v>
      </c>
      <c r="M62" s="152" t="e">
        <f t="shared" si="11"/>
        <v>#REF!</v>
      </c>
      <c r="N62" s="152" t="e">
        <f t="shared" si="11"/>
        <v>#REF!</v>
      </c>
      <c r="O62" s="152" t="e">
        <f t="shared" si="11"/>
        <v>#REF!</v>
      </c>
      <c r="P62" s="152" t="e">
        <f t="shared" si="11"/>
        <v>#REF!</v>
      </c>
      <c r="Q62" s="152" t="e">
        <f t="shared" si="11"/>
        <v>#REF!</v>
      </c>
      <c r="R62" s="152" t="e">
        <f t="shared" si="11"/>
        <v>#REF!</v>
      </c>
      <c r="S62" s="152" t="e">
        <f t="shared" si="11"/>
        <v>#REF!</v>
      </c>
      <c r="T62" s="152" t="e">
        <f t="shared" si="11"/>
        <v>#REF!</v>
      </c>
      <c r="U62" s="152" t="e">
        <f t="shared" si="11"/>
        <v>#REF!</v>
      </c>
      <c r="V62" s="152" t="e">
        <f t="shared" si="11"/>
        <v>#REF!</v>
      </c>
      <c r="W62" s="152" t="e">
        <f t="shared" si="11"/>
        <v>#REF!</v>
      </c>
      <c r="X62" s="152" t="e">
        <f t="shared" si="11"/>
        <v>#REF!</v>
      </c>
      <c r="Y62" s="152" t="e">
        <f t="shared" si="11"/>
        <v>#REF!</v>
      </c>
      <c r="Z62" s="152" t="e">
        <f t="shared" si="11"/>
        <v>#REF!</v>
      </c>
      <c r="AA62" s="152" t="e">
        <f t="shared" si="11"/>
        <v>#REF!</v>
      </c>
      <c r="AB62" s="152" t="e">
        <f t="shared" si="11"/>
        <v>#REF!</v>
      </c>
      <c r="AC62" s="152" t="e">
        <f t="shared" si="11"/>
        <v>#REF!</v>
      </c>
      <c r="AD62" s="152" t="e">
        <f t="shared" si="11"/>
        <v>#REF!</v>
      </c>
      <c r="AE62" s="152" t="e">
        <f t="shared" si="11"/>
        <v>#REF!</v>
      </c>
      <c r="AF62" s="152" t="e">
        <f t="shared" si="11"/>
        <v>#REF!</v>
      </c>
      <c r="AG62" s="152" t="e">
        <f t="shared" si="11"/>
        <v>#REF!</v>
      </c>
      <c r="AH62" s="152" t="e">
        <f t="shared" si="11"/>
        <v>#REF!</v>
      </c>
      <c r="AI62" s="152" t="e">
        <f t="shared" si="11"/>
        <v>#REF!</v>
      </c>
    </row>
    <row r="63" spans="2:35" ht="12.75">
      <c r="B63" s="148" t="e">
        <f>NPV($E$36,F63:AI63)*(((1+$E$36)^#REF!*$E$36)/((1+$E$36)^#REF!-1))</f>
        <v>#REF!</v>
      </c>
      <c r="C63" s="33" t="s">
        <v>137</v>
      </c>
      <c r="D63" s="36"/>
      <c r="E63" s="153" t="s">
        <v>130</v>
      </c>
      <c r="F63" s="142" t="e">
        <f aca="true" t="shared" si="12" ref="F63:AI63">F62-F61</f>
        <v>#REF!</v>
      </c>
      <c r="G63" s="142" t="e">
        <f t="shared" si="12"/>
        <v>#REF!</v>
      </c>
      <c r="H63" s="142" t="e">
        <f t="shared" si="12"/>
        <v>#REF!</v>
      </c>
      <c r="I63" s="142" t="e">
        <f t="shared" si="12"/>
        <v>#REF!</v>
      </c>
      <c r="J63" s="142" t="e">
        <f t="shared" si="12"/>
        <v>#REF!</v>
      </c>
      <c r="K63" s="142" t="e">
        <f t="shared" si="12"/>
        <v>#REF!</v>
      </c>
      <c r="L63" s="142" t="e">
        <f t="shared" si="12"/>
        <v>#REF!</v>
      </c>
      <c r="M63" s="142" t="e">
        <f t="shared" si="12"/>
        <v>#REF!</v>
      </c>
      <c r="N63" s="142" t="e">
        <f t="shared" si="12"/>
        <v>#REF!</v>
      </c>
      <c r="O63" s="142" t="e">
        <f t="shared" si="12"/>
        <v>#REF!</v>
      </c>
      <c r="P63" s="142" t="e">
        <f t="shared" si="12"/>
        <v>#REF!</v>
      </c>
      <c r="Q63" s="142" t="e">
        <f t="shared" si="12"/>
        <v>#REF!</v>
      </c>
      <c r="R63" s="142" t="e">
        <f t="shared" si="12"/>
        <v>#REF!</v>
      </c>
      <c r="S63" s="142" t="e">
        <f t="shared" si="12"/>
        <v>#REF!</v>
      </c>
      <c r="T63" s="142" t="e">
        <f t="shared" si="12"/>
        <v>#REF!</v>
      </c>
      <c r="U63" s="142" t="e">
        <f t="shared" si="12"/>
        <v>#REF!</v>
      </c>
      <c r="V63" s="142" t="e">
        <f t="shared" si="12"/>
        <v>#REF!</v>
      </c>
      <c r="W63" s="142" t="e">
        <f t="shared" si="12"/>
        <v>#REF!</v>
      </c>
      <c r="X63" s="142" t="e">
        <f t="shared" si="12"/>
        <v>#REF!</v>
      </c>
      <c r="Y63" s="142" t="e">
        <f t="shared" si="12"/>
        <v>#REF!</v>
      </c>
      <c r="Z63" s="142" t="e">
        <f t="shared" si="12"/>
        <v>#REF!</v>
      </c>
      <c r="AA63" s="142" t="e">
        <f t="shared" si="12"/>
        <v>#REF!</v>
      </c>
      <c r="AB63" s="142" t="e">
        <f t="shared" si="12"/>
        <v>#REF!</v>
      </c>
      <c r="AC63" s="142" t="e">
        <f t="shared" si="12"/>
        <v>#REF!</v>
      </c>
      <c r="AD63" s="142" t="e">
        <f t="shared" si="12"/>
        <v>#REF!</v>
      </c>
      <c r="AE63" s="142" t="e">
        <f t="shared" si="12"/>
        <v>#REF!</v>
      </c>
      <c r="AF63" s="142" t="e">
        <f t="shared" si="12"/>
        <v>#REF!</v>
      </c>
      <c r="AG63" s="142" t="e">
        <f t="shared" si="12"/>
        <v>#REF!</v>
      </c>
      <c r="AH63" s="142" t="e">
        <f t="shared" si="12"/>
        <v>#REF!</v>
      </c>
      <c r="AI63" s="142" t="e">
        <f t="shared" si="12"/>
        <v>#REF!</v>
      </c>
    </row>
    <row r="64" spans="3:35" ht="12.75">
      <c r="C64" s="15"/>
      <c r="D64" s="1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5" ht="13.5" thickBot="1">
      <c r="A65" s="9" t="s">
        <v>138</v>
      </c>
      <c r="B65" s="9"/>
      <c r="E65" s="227" t="s">
        <v>179</v>
      </c>
    </row>
    <row r="66" spans="2:35" ht="13.5" thickTop="1">
      <c r="B66" t="s">
        <v>139</v>
      </c>
      <c r="C66" t="s">
        <v>7</v>
      </c>
      <c r="E66" s="228" t="e">
        <f>AVERAGE(F66:AI66)</f>
        <v>#REF!</v>
      </c>
      <c r="F66" s="1" t="e">
        <f>'Option 9 Dispatch'!F63</f>
        <v>#REF!</v>
      </c>
      <c r="G66" s="1" t="e">
        <f>'Option 9 Dispatch'!G63</f>
        <v>#REF!</v>
      </c>
      <c r="H66" s="1" t="e">
        <f>'Option 9 Dispatch'!H63</f>
        <v>#REF!</v>
      </c>
      <c r="I66" s="1" t="e">
        <f>'Option 9 Dispatch'!I63</f>
        <v>#REF!</v>
      </c>
      <c r="J66" s="1" t="e">
        <f>'Option 9 Dispatch'!J63</f>
        <v>#REF!</v>
      </c>
      <c r="K66" s="1" t="e">
        <f>'Option 9 Dispatch'!K63</f>
        <v>#REF!</v>
      </c>
      <c r="L66" s="1" t="e">
        <f>'Option 9 Dispatch'!L63</f>
        <v>#REF!</v>
      </c>
      <c r="M66" s="1" t="e">
        <f>'Option 9 Dispatch'!M63</f>
        <v>#REF!</v>
      </c>
      <c r="N66" s="1" t="e">
        <f>'Option 9 Dispatch'!N63</f>
        <v>#REF!</v>
      </c>
      <c r="O66" s="1" t="e">
        <f>'Option 9 Dispatch'!O63</f>
        <v>#REF!</v>
      </c>
      <c r="P66" s="1" t="e">
        <f>'Option 9 Dispatch'!P63</f>
        <v>#REF!</v>
      </c>
      <c r="Q66" s="1" t="e">
        <f>'Option 9 Dispatch'!Q63</f>
        <v>#REF!</v>
      </c>
      <c r="R66" s="1" t="e">
        <f>'Option 9 Dispatch'!R63</f>
        <v>#REF!</v>
      </c>
      <c r="S66" s="1" t="e">
        <f>'Option 9 Dispatch'!S63</f>
        <v>#REF!</v>
      </c>
      <c r="T66" s="1" t="e">
        <f>'Option 9 Dispatch'!T63</f>
        <v>#REF!</v>
      </c>
      <c r="U66" s="1" t="e">
        <f>'Option 9 Dispatch'!U63</f>
        <v>#REF!</v>
      </c>
      <c r="V66" s="1" t="e">
        <f>'Option 9 Dispatch'!V63</f>
        <v>#REF!</v>
      </c>
      <c r="W66" s="1" t="e">
        <f>'Option 9 Dispatch'!W63</f>
        <v>#REF!</v>
      </c>
      <c r="X66" s="1" t="e">
        <f>'Option 9 Dispatch'!X63</f>
        <v>#REF!</v>
      </c>
      <c r="Y66" s="1" t="e">
        <f>'Option 9 Dispatch'!Y63</f>
        <v>#REF!</v>
      </c>
      <c r="Z66" s="1" t="e">
        <f>'Option 9 Dispatch'!Z63</f>
        <v>#REF!</v>
      </c>
      <c r="AA66" s="1" t="e">
        <f>'Option 9 Dispatch'!AA63</f>
        <v>#REF!</v>
      </c>
      <c r="AB66" s="1" t="e">
        <f>'Option 9 Dispatch'!AB63</f>
        <v>#REF!</v>
      </c>
      <c r="AC66" s="1" t="e">
        <f>'Option 9 Dispatch'!AC63</f>
        <v>#REF!</v>
      </c>
      <c r="AD66" s="1" t="e">
        <f>'Option 9 Dispatch'!AD63</f>
        <v>#REF!</v>
      </c>
      <c r="AE66" s="1" t="e">
        <f>'Option 9 Dispatch'!AE63</f>
        <v>#REF!</v>
      </c>
      <c r="AF66" s="1" t="e">
        <f>'Option 9 Dispatch'!AF63</f>
        <v>#REF!</v>
      </c>
      <c r="AG66" s="1" t="e">
        <f>'Option 9 Dispatch'!AG63</f>
        <v>#REF!</v>
      </c>
      <c r="AH66" s="1" t="e">
        <f>'Option 9 Dispatch'!AH63</f>
        <v>#REF!</v>
      </c>
      <c r="AI66" s="1" t="e">
        <f>'Option 9 Dispatch'!AI63</f>
        <v>#REF!</v>
      </c>
    </row>
    <row r="67" spans="2:35" ht="12.75">
      <c r="B67" t="s">
        <v>140</v>
      </c>
      <c r="C67" t="s">
        <v>7</v>
      </c>
      <c r="E67" s="228" t="e">
        <f>AVERAGE(F67:AI67)</f>
        <v>#REF!</v>
      </c>
      <c r="F67" s="1" t="e">
        <f aca="true" t="shared" si="13" ref="F67:AI67">F66</f>
        <v>#REF!</v>
      </c>
      <c r="G67" s="1" t="e">
        <f t="shared" si="13"/>
        <v>#REF!</v>
      </c>
      <c r="H67" s="1" t="e">
        <f t="shared" si="13"/>
        <v>#REF!</v>
      </c>
      <c r="I67" s="1" t="e">
        <f t="shared" si="13"/>
        <v>#REF!</v>
      </c>
      <c r="J67" s="1" t="e">
        <f t="shared" si="13"/>
        <v>#REF!</v>
      </c>
      <c r="K67" s="1" t="e">
        <f t="shared" si="13"/>
        <v>#REF!</v>
      </c>
      <c r="L67" s="1" t="e">
        <f t="shared" si="13"/>
        <v>#REF!</v>
      </c>
      <c r="M67" s="1" t="e">
        <f t="shared" si="13"/>
        <v>#REF!</v>
      </c>
      <c r="N67" s="1" t="e">
        <f t="shared" si="13"/>
        <v>#REF!</v>
      </c>
      <c r="O67" s="1" t="e">
        <f t="shared" si="13"/>
        <v>#REF!</v>
      </c>
      <c r="P67" s="1" t="e">
        <f t="shared" si="13"/>
        <v>#REF!</v>
      </c>
      <c r="Q67" s="1" t="e">
        <f t="shared" si="13"/>
        <v>#REF!</v>
      </c>
      <c r="R67" s="1" t="e">
        <f t="shared" si="13"/>
        <v>#REF!</v>
      </c>
      <c r="S67" s="1" t="e">
        <f t="shared" si="13"/>
        <v>#REF!</v>
      </c>
      <c r="T67" s="1" t="e">
        <f t="shared" si="13"/>
        <v>#REF!</v>
      </c>
      <c r="U67" s="1" t="e">
        <f t="shared" si="13"/>
        <v>#REF!</v>
      </c>
      <c r="V67" s="1" t="e">
        <f t="shared" si="13"/>
        <v>#REF!</v>
      </c>
      <c r="W67" s="1" t="e">
        <f t="shared" si="13"/>
        <v>#REF!</v>
      </c>
      <c r="X67" s="1" t="e">
        <f t="shared" si="13"/>
        <v>#REF!</v>
      </c>
      <c r="Y67" s="1" t="e">
        <f t="shared" si="13"/>
        <v>#REF!</v>
      </c>
      <c r="Z67" s="1" t="e">
        <f t="shared" si="13"/>
        <v>#REF!</v>
      </c>
      <c r="AA67" s="1" t="e">
        <f t="shared" si="13"/>
        <v>#REF!</v>
      </c>
      <c r="AB67" s="1" t="e">
        <f t="shared" si="13"/>
        <v>#REF!</v>
      </c>
      <c r="AC67" s="1" t="e">
        <f t="shared" si="13"/>
        <v>#REF!</v>
      </c>
      <c r="AD67" s="1" t="e">
        <f t="shared" si="13"/>
        <v>#REF!</v>
      </c>
      <c r="AE67" s="1" t="e">
        <f t="shared" si="13"/>
        <v>#REF!</v>
      </c>
      <c r="AF67" s="1" t="e">
        <f t="shared" si="13"/>
        <v>#REF!</v>
      </c>
      <c r="AG67" s="1" t="e">
        <f t="shared" si="13"/>
        <v>#REF!</v>
      </c>
      <c r="AH67" s="1" t="e">
        <f t="shared" si="13"/>
        <v>#REF!</v>
      </c>
      <c r="AI67" s="1" t="e">
        <f t="shared" si="13"/>
        <v>#REF!</v>
      </c>
    </row>
    <row r="68" spans="2:35" ht="12.75">
      <c r="B68" t="s">
        <v>141</v>
      </c>
      <c r="C68" t="s">
        <v>215</v>
      </c>
      <c r="E68" s="228" t="e">
        <f>AVERAGE(F68:AI68)</f>
        <v>#REF!</v>
      </c>
      <c r="F68" s="1" t="e">
        <f>'Option 9 Dispatch'!F68</f>
        <v>#REF!</v>
      </c>
      <c r="G68" s="1" t="e">
        <f>'Option 9 Dispatch'!G68</f>
        <v>#REF!</v>
      </c>
      <c r="H68" s="1" t="e">
        <f>'Option 9 Dispatch'!H68</f>
        <v>#REF!</v>
      </c>
      <c r="I68" s="1" t="e">
        <f>'Option 9 Dispatch'!I68</f>
        <v>#REF!</v>
      </c>
      <c r="J68" s="1" t="e">
        <f>'Option 9 Dispatch'!J68</f>
        <v>#REF!</v>
      </c>
      <c r="K68" s="1" t="e">
        <f>'Option 9 Dispatch'!K68</f>
        <v>#REF!</v>
      </c>
      <c r="L68" s="1" t="e">
        <f>'Option 9 Dispatch'!L68</f>
        <v>#REF!</v>
      </c>
      <c r="M68" s="1" t="e">
        <f>'Option 9 Dispatch'!M68</f>
        <v>#REF!</v>
      </c>
      <c r="N68" s="1" t="e">
        <f>'Option 9 Dispatch'!N68</f>
        <v>#REF!</v>
      </c>
      <c r="O68" s="1" t="e">
        <f>'Option 9 Dispatch'!O68</f>
        <v>#REF!</v>
      </c>
      <c r="P68" s="1" t="e">
        <f>'Option 9 Dispatch'!P68</f>
        <v>#REF!</v>
      </c>
      <c r="Q68" s="1" t="e">
        <f>'Option 9 Dispatch'!Q68</f>
        <v>#REF!</v>
      </c>
      <c r="R68" s="1" t="e">
        <f>'Option 9 Dispatch'!R68</f>
        <v>#REF!</v>
      </c>
      <c r="S68" s="1" t="e">
        <f>'Option 9 Dispatch'!S68</f>
        <v>#REF!</v>
      </c>
      <c r="T68" s="1" t="e">
        <f>'Option 9 Dispatch'!T68</f>
        <v>#REF!</v>
      </c>
      <c r="U68" s="1" t="e">
        <f>'Option 9 Dispatch'!U68</f>
        <v>#REF!</v>
      </c>
      <c r="V68" s="1" t="e">
        <f>'Option 9 Dispatch'!V68</f>
        <v>#REF!</v>
      </c>
      <c r="W68" s="1" t="e">
        <f>'Option 9 Dispatch'!W68</f>
        <v>#REF!</v>
      </c>
      <c r="X68" s="1" t="e">
        <f>'Option 9 Dispatch'!X68</f>
        <v>#REF!</v>
      </c>
      <c r="Y68" s="1" t="e">
        <f>'Option 9 Dispatch'!Y68</f>
        <v>#REF!</v>
      </c>
      <c r="Z68" s="1" t="e">
        <f>'Option 9 Dispatch'!Z68</f>
        <v>#REF!</v>
      </c>
      <c r="AA68" s="1" t="e">
        <f>'Option 9 Dispatch'!AA68</f>
        <v>#REF!</v>
      </c>
      <c r="AB68" s="1" t="e">
        <f>'Option 9 Dispatch'!AB68</f>
        <v>#REF!</v>
      </c>
      <c r="AC68" s="1" t="e">
        <f>'Option 9 Dispatch'!AC68</f>
        <v>#REF!</v>
      </c>
      <c r="AD68" s="1" t="e">
        <f>'Option 9 Dispatch'!AD68</f>
        <v>#REF!</v>
      </c>
      <c r="AE68" s="1" t="e">
        <f>'Option 9 Dispatch'!AE68</f>
        <v>#REF!</v>
      </c>
      <c r="AF68" s="1" t="e">
        <f>'Option 9 Dispatch'!AF68</f>
        <v>#REF!</v>
      </c>
      <c r="AG68" s="1" t="e">
        <f>'Option 9 Dispatch'!AG68</f>
        <v>#REF!</v>
      </c>
      <c r="AH68" s="1" t="e">
        <f>'Option 9 Dispatch'!AH68</f>
        <v>#REF!</v>
      </c>
      <c r="AI68" s="1" t="e">
        <f>'Option 9 Dispatch'!AI68</f>
        <v>#REF!</v>
      </c>
    </row>
    <row r="69" spans="2:35" ht="12.75">
      <c r="B69" t="s">
        <v>69</v>
      </c>
      <c r="C69" t="s">
        <v>215</v>
      </c>
      <c r="E69" s="228" t="e">
        <f>AVERAGE(F69:AI69)</f>
        <v>#REF!</v>
      </c>
      <c r="F69" s="1" t="e">
        <f>'Option 9 Dispatch'!F68</f>
        <v>#REF!</v>
      </c>
      <c r="G69" s="1" t="e">
        <f>'Option 9 Dispatch'!G68</f>
        <v>#REF!</v>
      </c>
      <c r="H69" s="1" t="e">
        <f>'Option 9 Dispatch'!H68</f>
        <v>#REF!</v>
      </c>
      <c r="I69" s="1" t="e">
        <f>'Option 9 Dispatch'!I68</f>
        <v>#REF!</v>
      </c>
      <c r="J69" s="1" t="e">
        <f>'Option 9 Dispatch'!J68</f>
        <v>#REF!</v>
      </c>
      <c r="K69" s="1" t="e">
        <f>'Option 9 Dispatch'!K68</f>
        <v>#REF!</v>
      </c>
      <c r="L69" s="1" t="e">
        <f>'Option 9 Dispatch'!L68</f>
        <v>#REF!</v>
      </c>
      <c r="M69" s="1" t="e">
        <f>'Option 9 Dispatch'!M68</f>
        <v>#REF!</v>
      </c>
      <c r="N69" s="1" t="e">
        <f>'Option 9 Dispatch'!N68</f>
        <v>#REF!</v>
      </c>
      <c r="O69" s="1" t="e">
        <f>'Option 9 Dispatch'!O68</f>
        <v>#REF!</v>
      </c>
      <c r="P69" s="1" t="e">
        <f>'Option 9 Dispatch'!P68</f>
        <v>#REF!</v>
      </c>
      <c r="Q69" s="1" t="e">
        <f>'Option 9 Dispatch'!Q68</f>
        <v>#REF!</v>
      </c>
      <c r="R69" s="1" t="e">
        <f>'Option 9 Dispatch'!R68</f>
        <v>#REF!</v>
      </c>
      <c r="S69" s="1" t="e">
        <f>'Option 9 Dispatch'!S68</f>
        <v>#REF!</v>
      </c>
      <c r="T69" s="1" t="e">
        <f>'Option 9 Dispatch'!T68</f>
        <v>#REF!</v>
      </c>
      <c r="U69" s="1" t="e">
        <f>'Option 9 Dispatch'!U68</f>
        <v>#REF!</v>
      </c>
      <c r="V69" s="1" t="e">
        <f>'Option 9 Dispatch'!V68</f>
        <v>#REF!</v>
      </c>
      <c r="W69" s="1" t="e">
        <f>'Option 9 Dispatch'!W68</f>
        <v>#REF!</v>
      </c>
      <c r="X69" s="1" t="e">
        <f>'Option 9 Dispatch'!X68</f>
        <v>#REF!</v>
      </c>
      <c r="Y69" s="1" t="e">
        <f>'Option 9 Dispatch'!Y68</f>
        <v>#REF!</v>
      </c>
      <c r="Z69" s="1" t="e">
        <f>'Option 9 Dispatch'!Z68</f>
        <v>#REF!</v>
      </c>
      <c r="AA69" s="1" t="e">
        <f>'Option 9 Dispatch'!AA68</f>
        <v>#REF!</v>
      </c>
      <c r="AB69" s="1" t="e">
        <f>'Option 9 Dispatch'!AB68</f>
        <v>#REF!</v>
      </c>
      <c r="AC69" s="1" t="e">
        <f>'Option 9 Dispatch'!AC68</f>
        <v>#REF!</v>
      </c>
      <c r="AD69" s="1" t="e">
        <f>'Option 9 Dispatch'!AD68</f>
        <v>#REF!</v>
      </c>
      <c r="AE69" s="1" t="e">
        <f>'Option 9 Dispatch'!AE68</f>
        <v>#REF!</v>
      </c>
      <c r="AF69" s="1" t="e">
        <f>'Option 9 Dispatch'!AF68</f>
        <v>#REF!</v>
      </c>
      <c r="AG69" s="1" t="e">
        <f>'Option 9 Dispatch'!AG68</f>
        <v>#REF!</v>
      </c>
      <c r="AH69" s="1" t="e">
        <f>'Option 9 Dispatch'!AH68</f>
        <v>#REF!</v>
      </c>
      <c r="AI69" s="1" t="e">
        <f>'Option 9 Dispatch'!AI68</f>
        <v>#REF!</v>
      </c>
    </row>
    <row r="70" spans="1:35" ht="12.75">
      <c r="A70" s="14"/>
      <c r="B70" s="14" t="s">
        <v>142</v>
      </c>
      <c r="C70" s="243" t="s">
        <v>219</v>
      </c>
      <c r="D70" s="14"/>
      <c r="E70" s="14"/>
      <c r="F70" s="154" t="e">
        <f aca="true" t="shared" si="14" ref="F70:AI70">(F68)/(F67)*1000</f>
        <v>#REF!</v>
      </c>
      <c r="G70" s="154" t="e">
        <f t="shared" si="14"/>
        <v>#REF!</v>
      </c>
      <c r="H70" s="154" t="e">
        <f t="shared" si="14"/>
        <v>#REF!</v>
      </c>
      <c r="I70" s="154" t="e">
        <f t="shared" si="14"/>
        <v>#REF!</v>
      </c>
      <c r="J70" s="154" t="e">
        <f t="shared" si="14"/>
        <v>#REF!</v>
      </c>
      <c r="K70" s="154" t="e">
        <f t="shared" si="14"/>
        <v>#REF!</v>
      </c>
      <c r="L70" s="154" t="e">
        <f t="shared" si="14"/>
        <v>#REF!</v>
      </c>
      <c r="M70" s="154" t="e">
        <f t="shared" si="14"/>
        <v>#REF!</v>
      </c>
      <c r="N70" s="154" t="e">
        <f t="shared" si="14"/>
        <v>#REF!</v>
      </c>
      <c r="O70" s="154" t="e">
        <f t="shared" si="14"/>
        <v>#REF!</v>
      </c>
      <c r="P70" s="154" t="e">
        <f t="shared" si="14"/>
        <v>#REF!</v>
      </c>
      <c r="Q70" s="154" t="e">
        <f t="shared" si="14"/>
        <v>#REF!</v>
      </c>
      <c r="R70" s="154" t="e">
        <f t="shared" si="14"/>
        <v>#REF!</v>
      </c>
      <c r="S70" s="154" t="e">
        <f t="shared" si="14"/>
        <v>#REF!</v>
      </c>
      <c r="T70" s="154" t="e">
        <f t="shared" si="14"/>
        <v>#REF!</v>
      </c>
      <c r="U70" s="154" t="e">
        <f t="shared" si="14"/>
        <v>#REF!</v>
      </c>
      <c r="V70" s="154" t="e">
        <f t="shared" si="14"/>
        <v>#REF!</v>
      </c>
      <c r="W70" s="154" t="e">
        <f t="shared" si="14"/>
        <v>#REF!</v>
      </c>
      <c r="X70" s="154" t="e">
        <f t="shared" si="14"/>
        <v>#REF!</v>
      </c>
      <c r="Y70" s="154" t="e">
        <f t="shared" si="14"/>
        <v>#REF!</v>
      </c>
      <c r="Z70" s="154" t="e">
        <f t="shared" si="14"/>
        <v>#REF!</v>
      </c>
      <c r="AA70" s="154" t="e">
        <f t="shared" si="14"/>
        <v>#REF!</v>
      </c>
      <c r="AB70" s="154" t="e">
        <f t="shared" si="14"/>
        <v>#REF!</v>
      </c>
      <c r="AC70" s="154" t="e">
        <f t="shared" si="14"/>
        <v>#REF!</v>
      </c>
      <c r="AD70" s="154" t="e">
        <f t="shared" si="14"/>
        <v>#REF!</v>
      </c>
      <c r="AE70" s="154" t="e">
        <f t="shared" si="14"/>
        <v>#REF!</v>
      </c>
      <c r="AF70" s="154" t="e">
        <f t="shared" si="14"/>
        <v>#REF!</v>
      </c>
      <c r="AG70" s="154" t="e">
        <f t="shared" si="14"/>
        <v>#REF!</v>
      </c>
      <c r="AH70" s="154" t="e">
        <f t="shared" si="14"/>
        <v>#REF!</v>
      </c>
      <c r="AI70" s="154" t="e">
        <f t="shared" si="14"/>
        <v>#REF!</v>
      </c>
    </row>
    <row r="71" spans="1:35" ht="12.75">
      <c r="A71" s="14"/>
      <c r="B71" s="14" t="s">
        <v>143</v>
      </c>
      <c r="C71" s="14" t="s">
        <v>144</v>
      </c>
      <c r="D71" s="14"/>
      <c r="E71" s="14"/>
      <c r="F71" s="154" t="e">
        <f aca="true" t="shared" si="15" ref="F71:AI71">F66/8760*1000</f>
        <v>#REF!</v>
      </c>
      <c r="G71" s="154" t="e">
        <f t="shared" si="15"/>
        <v>#REF!</v>
      </c>
      <c r="H71" s="154" t="e">
        <f t="shared" si="15"/>
        <v>#REF!</v>
      </c>
      <c r="I71" s="154" t="e">
        <f t="shared" si="15"/>
        <v>#REF!</v>
      </c>
      <c r="J71" s="154" t="e">
        <f t="shared" si="15"/>
        <v>#REF!</v>
      </c>
      <c r="K71" s="154" t="e">
        <f t="shared" si="15"/>
        <v>#REF!</v>
      </c>
      <c r="L71" s="154" t="e">
        <f t="shared" si="15"/>
        <v>#REF!</v>
      </c>
      <c r="M71" s="154" t="e">
        <f t="shared" si="15"/>
        <v>#REF!</v>
      </c>
      <c r="N71" s="154" t="e">
        <f t="shared" si="15"/>
        <v>#REF!</v>
      </c>
      <c r="O71" s="154" t="e">
        <f t="shared" si="15"/>
        <v>#REF!</v>
      </c>
      <c r="P71" s="154" t="e">
        <f t="shared" si="15"/>
        <v>#REF!</v>
      </c>
      <c r="Q71" s="154" t="e">
        <f t="shared" si="15"/>
        <v>#REF!</v>
      </c>
      <c r="R71" s="154" t="e">
        <f t="shared" si="15"/>
        <v>#REF!</v>
      </c>
      <c r="S71" s="154" t="e">
        <f t="shared" si="15"/>
        <v>#REF!</v>
      </c>
      <c r="T71" s="154" t="e">
        <f t="shared" si="15"/>
        <v>#REF!</v>
      </c>
      <c r="U71" s="154" t="e">
        <f t="shared" si="15"/>
        <v>#REF!</v>
      </c>
      <c r="V71" s="154" t="e">
        <f t="shared" si="15"/>
        <v>#REF!</v>
      </c>
      <c r="W71" s="154" t="e">
        <f t="shared" si="15"/>
        <v>#REF!</v>
      </c>
      <c r="X71" s="154" t="e">
        <f t="shared" si="15"/>
        <v>#REF!</v>
      </c>
      <c r="Y71" s="154" t="e">
        <f t="shared" si="15"/>
        <v>#REF!</v>
      </c>
      <c r="Z71" s="154" t="e">
        <f t="shared" si="15"/>
        <v>#REF!</v>
      </c>
      <c r="AA71" s="154" t="e">
        <f t="shared" si="15"/>
        <v>#REF!</v>
      </c>
      <c r="AB71" s="154" t="e">
        <f t="shared" si="15"/>
        <v>#REF!</v>
      </c>
      <c r="AC71" s="154" t="e">
        <f t="shared" si="15"/>
        <v>#REF!</v>
      </c>
      <c r="AD71" s="154" t="e">
        <f t="shared" si="15"/>
        <v>#REF!</v>
      </c>
      <c r="AE71" s="154" t="e">
        <f t="shared" si="15"/>
        <v>#REF!</v>
      </c>
      <c r="AF71" s="154" t="e">
        <f t="shared" si="15"/>
        <v>#REF!</v>
      </c>
      <c r="AG71" s="154" t="e">
        <f t="shared" si="15"/>
        <v>#REF!</v>
      </c>
      <c r="AH71" s="154" t="e">
        <f t="shared" si="15"/>
        <v>#REF!</v>
      </c>
      <c r="AI71" s="154" t="e">
        <f t="shared" si="15"/>
        <v>#REF!</v>
      </c>
    </row>
    <row r="72" spans="1:35" ht="12.75">
      <c r="A72" s="14"/>
      <c r="B72" s="14" t="s">
        <v>145</v>
      </c>
      <c r="C72" s="14" t="s">
        <v>13</v>
      </c>
      <c r="D72" s="39" t="s">
        <v>146</v>
      </c>
      <c r="E72" s="123" t="e">
        <f>AVERAGE(F72:AI72)</f>
        <v>#REF!</v>
      </c>
      <c r="F72" s="123" t="e">
        <f aca="true" t="shared" si="16" ref="F72:AI72">F71/$E$11</f>
        <v>#REF!</v>
      </c>
      <c r="G72" s="123" t="e">
        <f t="shared" si="16"/>
        <v>#REF!</v>
      </c>
      <c r="H72" s="123" t="e">
        <f t="shared" si="16"/>
        <v>#REF!</v>
      </c>
      <c r="I72" s="123" t="e">
        <f t="shared" si="16"/>
        <v>#REF!</v>
      </c>
      <c r="J72" s="123" t="e">
        <f t="shared" si="16"/>
        <v>#REF!</v>
      </c>
      <c r="K72" s="123" t="e">
        <f t="shared" si="16"/>
        <v>#REF!</v>
      </c>
      <c r="L72" s="123" t="e">
        <f t="shared" si="16"/>
        <v>#REF!</v>
      </c>
      <c r="M72" s="123" t="e">
        <f t="shared" si="16"/>
        <v>#REF!</v>
      </c>
      <c r="N72" s="123" t="e">
        <f t="shared" si="16"/>
        <v>#REF!</v>
      </c>
      <c r="O72" s="123" t="e">
        <f t="shared" si="16"/>
        <v>#REF!</v>
      </c>
      <c r="P72" s="123" t="e">
        <f t="shared" si="16"/>
        <v>#REF!</v>
      </c>
      <c r="Q72" s="123" t="e">
        <f t="shared" si="16"/>
        <v>#REF!</v>
      </c>
      <c r="R72" s="123" t="e">
        <f t="shared" si="16"/>
        <v>#REF!</v>
      </c>
      <c r="S72" s="123" t="e">
        <f t="shared" si="16"/>
        <v>#REF!</v>
      </c>
      <c r="T72" s="123" t="e">
        <f t="shared" si="16"/>
        <v>#REF!</v>
      </c>
      <c r="U72" s="123" t="e">
        <f t="shared" si="16"/>
        <v>#REF!</v>
      </c>
      <c r="V72" s="123" t="e">
        <f t="shared" si="16"/>
        <v>#REF!</v>
      </c>
      <c r="W72" s="123" t="e">
        <f t="shared" si="16"/>
        <v>#REF!</v>
      </c>
      <c r="X72" s="123" t="e">
        <f t="shared" si="16"/>
        <v>#REF!</v>
      </c>
      <c r="Y72" s="123" t="e">
        <f t="shared" si="16"/>
        <v>#REF!</v>
      </c>
      <c r="Z72" s="123" t="e">
        <f t="shared" si="16"/>
        <v>#REF!</v>
      </c>
      <c r="AA72" s="123" t="e">
        <f t="shared" si="16"/>
        <v>#REF!</v>
      </c>
      <c r="AB72" s="123" t="e">
        <f t="shared" si="16"/>
        <v>#REF!</v>
      </c>
      <c r="AC72" s="123" t="e">
        <f t="shared" si="16"/>
        <v>#REF!</v>
      </c>
      <c r="AD72" s="123" t="e">
        <f t="shared" si="16"/>
        <v>#REF!</v>
      </c>
      <c r="AE72" s="123" t="e">
        <f t="shared" si="16"/>
        <v>#REF!</v>
      </c>
      <c r="AF72" s="123" t="e">
        <f t="shared" si="16"/>
        <v>#REF!</v>
      </c>
      <c r="AG72" s="123" t="e">
        <f t="shared" si="16"/>
        <v>#REF!</v>
      </c>
      <c r="AH72" s="123" t="e">
        <f t="shared" si="16"/>
        <v>#REF!</v>
      </c>
      <c r="AI72" s="123" t="e">
        <f t="shared" si="16"/>
        <v>#REF!</v>
      </c>
    </row>
    <row r="73" spans="2:35" ht="12.75">
      <c r="B73" t="s">
        <v>27</v>
      </c>
      <c r="C73" t="s">
        <v>216</v>
      </c>
      <c r="F73" s="1" t="e">
        <f>'Option 9 Dispatch'!F70</f>
        <v>#REF!</v>
      </c>
      <c r="G73" s="1" t="e">
        <f>'Option 9 Dispatch'!G70</f>
        <v>#REF!</v>
      </c>
      <c r="H73" s="1" t="e">
        <f>'Option 9 Dispatch'!H70</f>
        <v>#REF!</v>
      </c>
      <c r="I73" s="1" t="e">
        <f>'Option 9 Dispatch'!I70</f>
        <v>#REF!</v>
      </c>
      <c r="J73" s="1" t="e">
        <f>'Option 9 Dispatch'!J70</f>
        <v>#REF!</v>
      </c>
      <c r="K73" s="1" t="e">
        <f>'Option 9 Dispatch'!K70</f>
        <v>#REF!</v>
      </c>
      <c r="L73" s="1" t="e">
        <f>'Option 9 Dispatch'!L70</f>
        <v>#REF!</v>
      </c>
      <c r="M73" s="1" t="e">
        <f>'Option 9 Dispatch'!M70</f>
        <v>#REF!</v>
      </c>
      <c r="N73" s="1" t="e">
        <f>'Option 9 Dispatch'!N70</f>
        <v>#REF!</v>
      </c>
      <c r="O73" s="1" t="e">
        <f>'Option 9 Dispatch'!O70</f>
        <v>#REF!</v>
      </c>
      <c r="P73" s="1" t="e">
        <f>'Option 9 Dispatch'!P70</f>
        <v>#REF!</v>
      </c>
      <c r="Q73" s="1" t="e">
        <f>'Option 9 Dispatch'!Q70</f>
        <v>#REF!</v>
      </c>
      <c r="R73" s="1" t="e">
        <f>'Option 9 Dispatch'!R70</f>
        <v>#REF!</v>
      </c>
      <c r="S73" s="1" t="e">
        <f>'Option 9 Dispatch'!S70</f>
        <v>#REF!</v>
      </c>
      <c r="T73" s="1" t="e">
        <f>'Option 9 Dispatch'!T70</f>
        <v>#REF!</v>
      </c>
      <c r="U73" s="1" t="e">
        <f>'Option 9 Dispatch'!U70</f>
        <v>#REF!</v>
      </c>
      <c r="V73" s="1" t="e">
        <f>'Option 9 Dispatch'!V70</f>
        <v>#REF!</v>
      </c>
      <c r="W73" s="1" t="e">
        <f>'Option 9 Dispatch'!W70</f>
        <v>#REF!</v>
      </c>
      <c r="X73" s="1" t="e">
        <f>'Option 9 Dispatch'!X70</f>
        <v>#REF!</v>
      </c>
      <c r="Y73" s="1" t="e">
        <f>'Option 9 Dispatch'!Y70</f>
        <v>#REF!</v>
      </c>
      <c r="Z73" s="1" t="e">
        <f>'Option 9 Dispatch'!Z70</f>
        <v>#REF!</v>
      </c>
      <c r="AA73" s="1" t="e">
        <f>'Option 9 Dispatch'!AA70</f>
        <v>#REF!</v>
      </c>
      <c r="AB73" s="1" t="e">
        <f>'Option 9 Dispatch'!AB70</f>
        <v>#REF!</v>
      </c>
      <c r="AC73" s="1" t="e">
        <f>'Option 9 Dispatch'!AC70</f>
        <v>#REF!</v>
      </c>
      <c r="AD73" s="1" t="e">
        <f>'Option 9 Dispatch'!AD70</f>
        <v>#REF!</v>
      </c>
      <c r="AE73" s="1" t="e">
        <f>'Option 9 Dispatch'!AE70</f>
        <v>#REF!</v>
      </c>
      <c r="AF73" s="1" t="e">
        <f>'Option 9 Dispatch'!AF70</f>
        <v>#REF!</v>
      </c>
      <c r="AG73" s="1" t="e">
        <f>'Option 9 Dispatch'!AG70</f>
        <v>#REF!</v>
      </c>
      <c r="AH73" s="1" t="e">
        <f>'Option 9 Dispatch'!AH70</f>
        <v>#REF!</v>
      </c>
      <c r="AI73" s="1" t="e">
        <f>'Option 9 Dispatch'!AI70</f>
        <v>#REF!</v>
      </c>
    </row>
    <row r="74" spans="2:35" ht="12.75">
      <c r="B74" t="s">
        <v>147</v>
      </c>
      <c r="C74" s="162" t="s">
        <v>256</v>
      </c>
      <c r="F74" s="1" t="e">
        <f>'Option 9 Dispatch'!F72</f>
        <v>#REF!</v>
      </c>
      <c r="G74" s="1" t="e">
        <f>'Option 9 Dispatch'!G72</f>
        <v>#REF!</v>
      </c>
      <c r="H74" s="1" t="e">
        <f>'Option 9 Dispatch'!H72</f>
        <v>#REF!</v>
      </c>
      <c r="I74" s="1" t="e">
        <f>'Option 9 Dispatch'!I72</f>
        <v>#REF!</v>
      </c>
      <c r="J74" s="1" t="e">
        <f>'Option 9 Dispatch'!J72</f>
        <v>#REF!</v>
      </c>
      <c r="K74" s="1" t="e">
        <f>'Option 9 Dispatch'!K72</f>
        <v>#REF!</v>
      </c>
      <c r="L74" s="1" t="e">
        <f>'Option 9 Dispatch'!L72</f>
        <v>#REF!</v>
      </c>
      <c r="M74" s="1" t="e">
        <f>'Option 9 Dispatch'!M72</f>
        <v>#REF!</v>
      </c>
      <c r="N74" s="1" t="e">
        <f>'Option 9 Dispatch'!N72</f>
        <v>#REF!</v>
      </c>
      <c r="O74" s="1" t="e">
        <f>'Option 9 Dispatch'!O72</f>
        <v>#REF!</v>
      </c>
      <c r="P74" s="1" t="e">
        <f>'Option 9 Dispatch'!P72</f>
        <v>#REF!</v>
      </c>
      <c r="Q74" s="1" t="e">
        <f>'Option 9 Dispatch'!Q72</f>
        <v>#REF!</v>
      </c>
      <c r="R74" s="1" t="e">
        <f>'Option 9 Dispatch'!R72</f>
        <v>#REF!</v>
      </c>
      <c r="S74" s="1" t="e">
        <f>'Option 9 Dispatch'!S72</f>
        <v>#REF!</v>
      </c>
      <c r="T74" s="1" t="e">
        <f>'Option 9 Dispatch'!T72</f>
        <v>#REF!</v>
      </c>
      <c r="U74" s="1" t="e">
        <f>'Option 9 Dispatch'!U72</f>
        <v>#REF!</v>
      </c>
      <c r="V74" s="1" t="e">
        <f>'Option 9 Dispatch'!V72</f>
        <v>#REF!</v>
      </c>
      <c r="W74" s="1" t="e">
        <f>'Option 9 Dispatch'!W72</f>
        <v>#REF!</v>
      </c>
      <c r="X74" s="1" t="e">
        <f>'Option 9 Dispatch'!X72</f>
        <v>#REF!</v>
      </c>
      <c r="Y74" s="1" t="e">
        <f>'Option 9 Dispatch'!Y72</f>
        <v>#REF!</v>
      </c>
      <c r="Z74" s="1" t="e">
        <f>'Option 9 Dispatch'!Z72</f>
        <v>#REF!</v>
      </c>
      <c r="AA74" s="1" t="e">
        <f>'Option 9 Dispatch'!AA72</f>
        <v>#REF!</v>
      </c>
      <c r="AB74" s="1" t="e">
        <f>'Option 9 Dispatch'!AB72</f>
        <v>#REF!</v>
      </c>
      <c r="AC74" s="1" t="e">
        <f>'Option 9 Dispatch'!AC72</f>
        <v>#REF!</v>
      </c>
      <c r="AD74" s="1" t="e">
        <f>'Option 9 Dispatch'!AD72</f>
        <v>#REF!</v>
      </c>
      <c r="AE74" s="1" t="e">
        <f>'Option 9 Dispatch'!AE72</f>
        <v>#REF!</v>
      </c>
      <c r="AF74" s="1" t="e">
        <f>'Option 9 Dispatch'!AF72</f>
        <v>#REF!</v>
      </c>
      <c r="AG74" s="1" t="e">
        <f>'Option 9 Dispatch'!AG72</f>
        <v>#REF!</v>
      </c>
      <c r="AH74" s="1" t="e">
        <f>'Option 9 Dispatch'!AH72</f>
        <v>#REF!</v>
      </c>
      <c r="AI74" s="1" t="e">
        <f>'Option 9 Dispatch'!AI72</f>
        <v>#REF!</v>
      </c>
    </row>
    <row r="75" spans="2:35" ht="12.75">
      <c r="B75" s="17" t="s">
        <v>148</v>
      </c>
      <c r="C75" s="234" t="s">
        <v>256</v>
      </c>
      <c r="F75" s="1" t="e">
        <f>'Option 9 Dispatch'!F71</f>
        <v>#REF!</v>
      </c>
      <c r="G75" s="1" t="e">
        <f>'Option 9 Dispatch'!G71</f>
        <v>#REF!</v>
      </c>
      <c r="H75" s="1" t="e">
        <f>'Option 9 Dispatch'!H71</f>
        <v>#REF!</v>
      </c>
      <c r="I75" s="1" t="e">
        <f>'Option 9 Dispatch'!I71</f>
        <v>#REF!</v>
      </c>
      <c r="J75" s="1" t="e">
        <f>'Option 9 Dispatch'!J71</f>
        <v>#REF!</v>
      </c>
      <c r="K75" s="1" t="e">
        <f>'Option 9 Dispatch'!K71</f>
        <v>#REF!</v>
      </c>
      <c r="L75" s="1" t="e">
        <f>'Option 9 Dispatch'!L71</f>
        <v>#REF!</v>
      </c>
      <c r="M75" s="1" t="e">
        <f>'Option 9 Dispatch'!M71</f>
        <v>#REF!</v>
      </c>
      <c r="N75" s="1" t="e">
        <f>'Option 9 Dispatch'!N71</f>
        <v>#REF!</v>
      </c>
      <c r="O75" s="1" t="e">
        <f>'Option 9 Dispatch'!O71</f>
        <v>#REF!</v>
      </c>
      <c r="P75" s="1" t="e">
        <f>'Option 9 Dispatch'!P71</f>
        <v>#REF!</v>
      </c>
      <c r="Q75" s="1" t="e">
        <f>'Option 9 Dispatch'!Q71</f>
        <v>#REF!</v>
      </c>
      <c r="R75" s="1" t="e">
        <f>'Option 9 Dispatch'!R71</f>
        <v>#REF!</v>
      </c>
      <c r="S75" s="1" t="e">
        <f>'Option 9 Dispatch'!S71</f>
        <v>#REF!</v>
      </c>
      <c r="T75" s="1" t="e">
        <f>'Option 9 Dispatch'!T71</f>
        <v>#REF!</v>
      </c>
      <c r="U75" s="1" t="e">
        <f>'Option 9 Dispatch'!U71</f>
        <v>#REF!</v>
      </c>
      <c r="V75" s="1" t="e">
        <f>'Option 9 Dispatch'!V71</f>
        <v>#REF!</v>
      </c>
      <c r="W75" s="1" t="e">
        <f>'Option 9 Dispatch'!W71</f>
        <v>#REF!</v>
      </c>
      <c r="X75" s="1" t="e">
        <f>'Option 9 Dispatch'!X71</f>
        <v>#REF!</v>
      </c>
      <c r="Y75" s="1" t="e">
        <f>'Option 9 Dispatch'!Y71</f>
        <v>#REF!</v>
      </c>
      <c r="Z75" s="1" t="e">
        <f>'Option 9 Dispatch'!Z71</f>
        <v>#REF!</v>
      </c>
      <c r="AA75" s="1" t="e">
        <f>'Option 9 Dispatch'!AA71</f>
        <v>#REF!</v>
      </c>
      <c r="AB75" s="1" t="e">
        <f>'Option 9 Dispatch'!AB71</f>
        <v>#REF!</v>
      </c>
      <c r="AC75" s="1" t="e">
        <f>'Option 9 Dispatch'!AC71</f>
        <v>#REF!</v>
      </c>
      <c r="AD75" s="1" t="e">
        <f>'Option 9 Dispatch'!AD71</f>
        <v>#REF!</v>
      </c>
      <c r="AE75" s="1" t="e">
        <f>'Option 9 Dispatch'!AE71</f>
        <v>#REF!</v>
      </c>
      <c r="AF75" s="1" t="e">
        <f>'Option 9 Dispatch'!AF71</f>
        <v>#REF!</v>
      </c>
      <c r="AG75" s="1" t="e">
        <f>'Option 9 Dispatch'!AG71</f>
        <v>#REF!</v>
      </c>
      <c r="AH75" s="1" t="e">
        <f>'Option 9 Dispatch'!AH71</f>
        <v>#REF!</v>
      </c>
      <c r="AI75" s="1" t="e">
        <f>'Option 9 Dispatch'!AI71</f>
        <v>#REF!</v>
      </c>
    </row>
    <row r="76" spans="2:35" ht="12.75">
      <c r="B76" s="234" t="s">
        <v>58</v>
      </c>
      <c r="C76" s="234" t="s">
        <v>256</v>
      </c>
      <c r="F76" s="1" t="e">
        <f>'Option 9 Dispatch'!F73</f>
        <v>#REF!</v>
      </c>
      <c r="G76" s="1" t="e">
        <f>'Option 9 Dispatch'!G73</f>
        <v>#REF!</v>
      </c>
      <c r="H76" s="1" t="e">
        <f>'Option 9 Dispatch'!H73</f>
        <v>#REF!</v>
      </c>
      <c r="I76" s="1" t="e">
        <f>'Option 9 Dispatch'!I73</f>
        <v>#REF!</v>
      </c>
      <c r="J76" s="1" t="e">
        <f>'Option 9 Dispatch'!J73</f>
        <v>#REF!</v>
      </c>
      <c r="K76" s="1" t="e">
        <f>'Option 9 Dispatch'!K73</f>
        <v>#REF!</v>
      </c>
      <c r="L76" s="1" t="e">
        <f>'Option 9 Dispatch'!L73</f>
        <v>#REF!</v>
      </c>
      <c r="M76" s="1" t="e">
        <f>'Option 9 Dispatch'!M73</f>
        <v>#REF!</v>
      </c>
      <c r="N76" s="1" t="e">
        <f>'Option 9 Dispatch'!N73</f>
        <v>#REF!</v>
      </c>
      <c r="O76" s="1" t="e">
        <f>'Option 9 Dispatch'!O73</f>
        <v>#REF!</v>
      </c>
      <c r="P76" s="1" t="e">
        <f>'Option 9 Dispatch'!P73</f>
        <v>#REF!</v>
      </c>
      <c r="Q76" s="1" t="e">
        <f>'Option 9 Dispatch'!Q73</f>
        <v>#REF!</v>
      </c>
      <c r="R76" s="1" t="e">
        <f>'Option 9 Dispatch'!R73</f>
        <v>#REF!</v>
      </c>
      <c r="S76" s="1" t="e">
        <f>'Option 9 Dispatch'!S73</f>
        <v>#REF!</v>
      </c>
      <c r="T76" s="1" t="e">
        <f>'Option 9 Dispatch'!T73</f>
        <v>#REF!</v>
      </c>
      <c r="U76" s="1" t="e">
        <f>'Option 9 Dispatch'!U73</f>
        <v>#REF!</v>
      </c>
      <c r="V76" s="1" t="e">
        <f>'Option 9 Dispatch'!V73</f>
        <v>#REF!</v>
      </c>
      <c r="W76" s="1" t="e">
        <f>'Option 9 Dispatch'!W73</f>
        <v>#REF!</v>
      </c>
      <c r="X76" s="1" t="e">
        <f>'Option 9 Dispatch'!X73</f>
        <v>#REF!</v>
      </c>
      <c r="Y76" s="1" t="e">
        <f>'Option 9 Dispatch'!Y73</f>
        <v>#REF!</v>
      </c>
      <c r="Z76" s="1" t="e">
        <f>'Option 9 Dispatch'!Z73</f>
        <v>#REF!</v>
      </c>
      <c r="AA76" s="1" t="e">
        <f>'Option 9 Dispatch'!AA73</f>
        <v>#REF!</v>
      </c>
      <c r="AB76" s="1" t="e">
        <f>'Option 9 Dispatch'!AB73</f>
        <v>#REF!</v>
      </c>
      <c r="AC76" s="1" t="e">
        <f>'Option 9 Dispatch'!AC73</f>
        <v>#REF!</v>
      </c>
      <c r="AD76" s="1" t="e">
        <f>'Option 9 Dispatch'!AD73</f>
        <v>#REF!</v>
      </c>
      <c r="AE76" s="1" t="e">
        <f>'Option 9 Dispatch'!AE73</f>
        <v>#REF!</v>
      </c>
      <c r="AF76" s="1" t="e">
        <f>'Option 9 Dispatch'!AF73</f>
        <v>#REF!</v>
      </c>
      <c r="AG76" s="1" t="e">
        <f>'Option 9 Dispatch'!AG73</f>
        <v>#REF!</v>
      </c>
      <c r="AH76" s="1" t="e">
        <f>'Option 9 Dispatch'!AH73</f>
        <v>#REF!</v>
      </c>
      <c r="AI76" s="1" t="e">
        <f>'Option 9 Dispatch'!AI73</f>
        <v>#REF!</v>
      </c>
    </row>
    <row r="77" spans="2:35" ht="12.75">
      <c r="B77" s="234" t="s">
        <v>236</v>
      </c>
      <c r="C77" s="217" t="s">
        <v>216</v>
      </c>
      <c r="F77" s="1" t="e">
        <f>'Option 9 Dispatch'!F74</f>
        <v>#REF!</v>
      </c>
      <c r="G77" s="1" t="e">
        <f>'Option 9 Dispatch'!G74</f>
        <v>#REF!</v>
      </c>
      <c r="H77" s="1" t="e">
        <f>'Option 9 Dispatch'!H74</f>
        <v>#REF!</v>
      </c>
      <c r="I77" s="1" t="e">
        <f>'Option 9 Dispatch'!I74</f>
        <v>#REF!</v>
      </c>
      <c r="J77" s="1" t="e">
        <f>'Option 9 Dispatch'!J74</f>
        <v>#REF!</v>
      </c>
      <c r="K77" s="1" t="e">
        <f>'Option 9 Dispatch'!K74</f>
        <v>#REF!</v>
      </c>
      <c r="L77" s="1" t="e">
        <f>'Option 9 Dispatch'!L74</f>
        <v>#REF!</v>
      </c>
      <c r="M77" s="1" t="e">
        <f>'Option 9 Dispatch'!M74</f>
        <v>#REF!</v>
      </c>
      <c r="N77" s="1" t="e">
        <f>'Option 9 Dispatch'!N74</f>
        <v>#REF!</v>
      </c>
      <c r="O77" s="1" t="e">
        <f>'Option 9 Dispatch'!O74</f>
        <v>#REF!</v>
      </c>
      <c r="P77" s="1" t="e">
        <f>'Option 9 Dispatch'!P74</f>
        <v>#REF!</v>
      </c>
      <c r="Q77" s="1" t="e">
        <f>'Option 9 Dispatch'!Q74</f>
        <v>#REF!</v>
      </c>
      <c r="R77" s="1" t="e">
        <f>'Option 9 Dispatch'!R74</f>
        <v>#REF!</v>
      </c>
      <c r="S77" s="1" t="e">
        <f>'Option 9 Dispatch'!S74</f>
        <v>#REF!</v>
      </c>
      <c r="T77" s="1" t="e">
        <f>'Option 9 Dispatch'!T74</f>
        <v>#REF!</v>
      </c>
      <c r="U77" s="1" t="e">
        <f>'Option 9 Dispatch'!U74</f>
        <v>#REF!</v>
      </c>
      <c r="V77" s="1" t="e">
        <f>'Option 9 Dispatch'!V74</f>
        <v>#REF!</v>
      </c>
      <c r="W77" s="1" t="e">
        <f>'Option 9 Dispatch'!W74</f>
        <v>#REF!</v>
      </c>
      <c r="X77" s="1" t="e">
        <f>'Option 9 Dispatch'!X74</f>
        <v>#REF!</v>
      </c>
      <c r="Y77" s="1" t="e">
        <f>'Option 9 Dispatch'!Y74</f>
        <v>#REF!</v>
      </c>
      <c r="Z77" s="1" t="e">
        <f>'Option 9 Dispatch'!Z74</f>
        <v>#REF!</v>
      </c>
      <c r="AA77" s="1" t="e">
        <f>'Option 9 Dispatch'!AA74</f>
        <v>#REF!</v>
      </c>
      <c r="AB77" s="1" t="e">
        <f>'Option 9 Dispatch'!AB74</f>
        <v>#REF!</v>
      </c>
      <c r="AC77" s="1" t="e">
        <f>'Option 9 Dispatch'!AC74</f>
        <v>#REF!</v>
      </c>
      <c r="AD77" s="1" t="e">
        <f>'Option 9 Dispatch'!AD74</f>
        <v>#REF!</v>
      </c>
      <c r="AE77" s="1" t="e">
        <f>'Option 9 Dispatch'!AE74</f>
        <v>#REF!</v>
      </c>
      <c r="AF77" s="1" t="e">
        <f>'Option 9 Dispatch'!AF74</f>
        <v>#REF!</v>
      </c>
      <c r="AG77" s="1" t="e">
        <f>'Option 9 Dispatch'!AG74</f>
        <v>#REF!</v>
      </c>
      <c r="AH77" s="1" t="e">
        <f>'Option 9 Dispatch'!AH74</f>
        <v>#REF!</v>
      </c>
      <c r="AI77" s="1" t="e">
        <f>'Option 9 Dispatch'!AI74</f>
        <v>#REF!</v>
      </c>
    </row>
    <row r="78" spans="2:35" ht="12.75">
      <c r="B78" s="234" t="s">
        <v>235</v>
      </c>
      <c r="C78" s="217" t="s">
        <v>216</v>
      </c>
      <c r="F78" s="1" t="e">
        <f>'Option 9 Dispatch'!F75</f>
        <v>#REF!</v>
      </c>
      <c r="G78" s="1" t="e">
        <f>'Option 9 Dispatch'!G75</f>
        <v>#REF!</v>
      </c>
      <c r="H78" s="1" t="e">
        <f>'Option 9 Dispatch'!H75</f>
        <v>#REF!</v>
      </c>
      <c r="I78" s="1" t="e">
        <f>'Option 9 Dispatch'!I75</f>
        <v>#REF!</v>
      </c>
      <c r="J78" s="1" t="e">
        <f>'Option 9 Dispatch'!J75</f>
        <v>#REF!</v>
      </c>
      <c r="K78" s="1" t="e">
        <f>'Option 9 Dispatch'!K75</f>
        <v>#REF!</v>
      </c>
      <c r="L78" s="1" t="e">
        <f>'Option 9 Dispatch'!L75</f>
        <v>#REF!</v>
      </c>
      <c r="M78" s="1" t="e">
        <f>'Option 9 Dispatch'!M75</f>
        <v>#REF!</v>
      </c>
      <c r="N78" s="1" t="e">
        <f>'Option 9 Dispatch'!N75</f>
        <v>#REF!</v>
      </c>
      <c r="O78" s="1" t="e">
        <f>'Option 9 Dispatch'!O75</f>
        <v>#REF!</v>
      </c>
      <c r="P78" s="1" t="e">
        <f>'Option 9 Dispatch'!P75</f>
        <v>#REF!</v>
      </c>
      <c r="Q78" s="1" t="e">
        <f>'Option 9 Dispatch'!Q75</f>
        <v>#REF!</v>
      </c>
      <c r="R78" s="1" t="e">
        <f>'Option 9 Dispatch'!R75</f>
        <v>#REF!</v>
      </c>
      <c r="S78" s="1" t="e">
        <f>'Option 9 Dispatch'!S75</f>
        <v>#REF!</v>
      </c>
      <c r="T78" s="1" t="e">
        <f>'Option 9 Dispatch'!T75</f>
        <v>#REF!</v>
      </c>
      <c r="U78" s="1" t="e">
        <f>'Option 9 Dispatch'!U75</f>
        <v>#REF!</v>
      </c>
      <c r="V78" s="1" t="e">
        <f>'Option 9 Dispatch'!V75</f>
        <v>#REF!</v>
      </c>
      <c r="W78" s="1" t="e">
        <f>'Option 9 Dispatch'!W75</f>
        <v>#REF!</v>
      </c>
      <c r="X78" s="1" t="e">
        <f>'Option 9 Dispatch'!X75</f>
        <v>#REF!</v>
      </c>
      <c r="Y78" s="1" t="e">
        <f>'Option 9 Dispatch'!Y75</f>
        <v>#REF!</v>
      </c>
      <c r="Z78" s="1" t="e">
        <f>'Option 9 Dispatch'!Z75</f>
        <v>#REF!</v>
      </c>
      <c r="AA78" s="1" t="e">
        <f>'Option 9 Dispatch'!AA75</f>
        <v>#REF!</v>
      </c>
      <c r="AB78" s="1" t="e">
        <f>'Option 9 Dispatch'!AB75</f>
        <v>#REF!</v>
      </c>
      <c r="AC78" s="1" t="e">
        <f>'Option 9 Dispatch'!AC75</f>
        <v>#REF!</v>
      </c>
      <c r="AD78" s="1" t="e">
        <f>'Option 9 Dispatch'!AD75</f>
        <v>#REF!</v>
      </c>
      <c r="AE78" s="1" t="e">
        <f>'Option 9 Dispatch'!AE75</f>
        <v>#REF!</v>
      </c>
      <c r="AF78" s="1" t="e">
        <f>'Option 9 Dispatch'!AF75</f>
        <v>#REF!</v>
      </c>
      <c r="AG78" s="1" t="e">
        <f>'Option 9 Dispatch'!AG75</f>
        <v>#REF!</v>
      </c>
      <c r="AH78" s="1" t="e">
        <f>'Option 9 Dispatch'!AH75</f>
        <v>#REF!</v>
      </c>
      <c r="AI78" s="1" t="e">
        <f>'Option 9 Dispatch'!AI75</f>
        <v>#REF!</v>
      </c>
    </row>
    <row r="79" ht="13.5" thickBot="1"/>
    <row r="80" spans="1:4" ht="13.5">
      <c r="A80" s="23" t="str">
        <f>$A$1</f>
        <v>HDR</v>
      </c>
      <c r="B80" s="24"/>
      <c r="C80" s="24"/>
      <c r="D80" s="25"/>
    </row>
    <row r="81" spans="1:4" ht="13.5">
      <c r="A81" s="26" t="e">
        <f>$A$2</f>
        <v>#REF!</v>
      </c>
      <c r="B81" s="27"/>
      <c r="C81" s="27"/>
      <c r="D81" s="28"/>
    </row>
    <row r="82" spans="1:4" ht="13.5">
      <c r="A82" s="26" t="str">
        <f>$A$3</f>
        <v>PROJECT:</v>
      </c>
      <c r="B82" s="27">
        <f>B3</f>
        <v>140423</v>
      </c>
      <c r="C82" s="49" t="str">
        <f>$C$3</f>
        <v>LG&amp;E 2017 CC</v>
      </c>
      <c r="D82" s="50"/>
    </row>
    <row r="83" spans="1:4" ht="13.5">
      <c r="A83" s="26" t="str">
        <f>$A$4</f>
        <v>DATE:</v>
      </c>
      <c r="B83" s="29" t="e">
        <f>$B$4</f>
        <v>#REF!</v>
      </c>
      <c r="C83" s="27"/>
      <c r="D83" s="28"/>
    </row>
    <row r="84" spans="1:14" ht="14.25" thickBot="1">
      <c r="A84" s="30" t="str">
        <f>$A$5</f>
        <v>FILE:</v>
      </c>
      <c r="B84" s="31">
        <f>$B$5</f>
        <v>0</v>
      </c>
      <c r="C84" s="31" t="s">
        <v>246</v>
      </c>
      <c r="D84" s="32"/>
      <c r="F84" s="7"/>
      <c r="G84" s="7"/>
      <c r="H84" s="7"/>
      <c r="I84" s="7"/>
      <c r="J84" s="7"/>
      <c r="K84" s="7"/>
      <c r="L84" s="7"/>
      <c r="M84" s="7"/>
      <c r="N84" s="7"/>
    </row>
    <row r="86" spans="1:3" ht="13.5" thickBot="1">
      <c r="A86" s="9" t="s">
        <v>149</v>
      </c>
      <c r="B86" s="9"/>
      <c r="C86" s="4">
        <v>-1000</v>
      </c>
    </row>
    <row r="87" spans="1:3" ht="13.5" thickTop="1">
      <c r="A87" s="2"/>
      <c r="B87" s="2"/>
      <c r="C87" s="4"/>
    </row>
    <row r="88" spans="1:35" ht="12.75">
      <c r="A88" s="2"/>
      <c r="B88" s="33" t="s">
        <v>150</v>
      </c>
      <c r="C88" s="36"/>
      <c r="D88" s="34"/>
      <c r="E88" s="155" t="e">
        <f>F57+F58</f>
        <v>#REF!</v>
      </c>
      <c r="F88" s="156" t="e">
        <f>E11*12*E88/1000</f>
        <v>#REF!</v>
      </c>
      <c r="G88" s="156" t="e">
        <f aca="true" t="shared" si="17" ref="G88:AI88">F88</f>
        <v>#REF!</v>
      </c>
      <c r="H88" s="156" t="e">
        <f t="shared" si="17"/>
        <v>#REF!</v>
      </c>
      <c r="I88" s="156" t="e">
        <f t="shared" si="17"/>
        <v>#REF!</v>
      </c>
      <c r="J88" s="156" t="e">
        <f t="shared" si="17"/>
        <v>#REF!</v>
      </c>
      <c r="K88" s="156" t="e">
        <f t="shared" si="17"/>
        <v>#REF!</v>
      </c>
      <c r="L88" s="156" t="e">
        <f t="shared" si="17"/>
        <v>#REF!</v>
      </c>
      <c r="M88" s="156" t="e">
        <f t="shared" si="17"/>
        <v>#REF!</v>
      </c>
      <c r="N88" s="156" t="e">
        <f t="shared" si="17"/>
        <v>#REF!</v>
      </c>
      <c r="O88" s="156" t="e">
        <f t="shared" si="17"/>
        <v>#REF!</v>
      </c>
      <c r="P88" s="156" t="e">
        <f t="shared" si="17"/>
        <v>#REF!</v>
      </c>
      <c r="Q88" s="156" t="e">
        <f t="shared" si="17"/>
        <v>#REF!</v>
      </c>
      <c r="R88" s="156" t="e">
        <f t="shared" si="17"/>
        <v>#REF!</v>
      </c>
      <c r="S88" s="156" t="e">
        <f t="shared" si="17"/>
        <v>#REF!</v>
      </c>
      <c r="T88" s="156" t="e">
        <f t="shared" si="17"/>
        <v>#REF!</v>
      </c>
      <c r="U88" s="156" t="e">
        <f t="shared" si="17"/>
        <v>#REF!</v>
      </c>
      <c r="V88" s="156" t="e">
        <f t="shared" si="17"/>
        <v>#REF!</v>
      </c>
      <c r="W88" s="156" t="e">
        <f t="shared" si="17"/>
        <v>#REF!</v>
      </c>
      <c r="X88" s="156" t="e">
        <f t="shared" si="17"/>
        <v>#REF!</v>
      </c>
      <c r="Y88" s="156" t="e">
        <f t="shared" si="17"/>
        <v>#REF!</v>
      </c>
      <c r="Z88" s="156" t="e">
        <f t="shared" si="17"/>
        <v>#REF!</v>
      </c>
      <c r="AA88" s="156" t="e">
        <f t="shared" si="17"/>
        <v>#REF!</v>
      </c>
      <c r="AB88" s="156" t="e">
        <f t="shared" si="17"/>
        <v>#REF!</v>
      </c>
      <c r="AC88" s="156" t="e">
        <f t="shared" si="17"/>
        <v>#REF!</v>
      </c>
      <c r="AD88" s="156" t="e">
        <f t="shared" si="17"/>
        <v>#REF!</v>
      </c>
      <c r="AE88" s="156" t="e">
        <f t="shared" si="17"/>
        <v>#REF!</v>
      </c>
      <c r="AF88" s="156" t="e">
        <f t="shared" si="17"/>
        <v>#REF!</v>
      </c>
      <c r="AG88" s="156" t="e">
        <f t="shared" si="17"/>
        <v>#REF!</v>
      </c>
      <c r="AH88" s="156" t="e">
        <f t="shared" si="17"/>
        <v>#REF!</v>
      </c>
      <c r="AI88" s="156" t="e">
        <f t="shared" si="17"/>
        <v>#REF!</v>
      </c>
    </row>
    <row r="89" spans="2:4" ht="12.75">
      <c r="B89" s="19" t="s">
        <v>151</v>
      </c>
      <c r="C89" s="20"/>
      <c r="D89" s="21"/>
    </row>
    <row r="90" spans="3:35" ht="12.75">
      <c r="C90" t="s">
        <v>152</v>
      </c>
      <c r="F90" s="247" t="e">
        <f aca="true" t="shared" si="18" ref="F90:AI90">(F67)*(F59+F60)/1000</f>
        <v>#REF!</v>
      </c>
      <c r="G90" s="247" t="e">
        <f t="shared" si="18"/>
        <v>#REF!</v>
      </c>
      <c r="H90" s="247" t="e">
        <f t="shared" si="18"/>
        <v>#REF!</v>
      </c>
      <c r="I90" s="247" t="e">
        <f t="shared" si="18"/>
        <v>#REF!</v>
      </c>
      <c r="J90" s="247" t="e">
        <f t="shared" si="18"/>
        <v>#REF!</v>
      </c>
      <c r="K90" s="247" t="e">
        <f t="shared" si="18"/>
        <v>#REF!</v>
      </c>
      <c r="L90" s="247" t="e">
        <f t="shared" si="18"/>
        <v>#REF!</v>
      </c>
      <c r="M90" s="247" t="e">
        <f t="shared" si="18"/>
        <v>#REF!</v>
      </c>
      <c r="N90" s="247" t="e">
        <f t="shared" si="18"/>
        <v>#REF!</v>
      </c>
      <c r="O90" s="247" t="e">
        <f t="shared" si="18"/>
        <v>#REF!</v>
      </c>
      <c r="P90" s="247" t="e">
        <f t="shared" si="18"/>
        <v>#REF!</v>
      </c>
      <c r="Q90" s="247" t="e">
        <f t="shared" si="18"/>
        <v>#REF!</v>
      </c>
      <c r="R90" s="247" t="e">
        <f t="shared" si="18"/>
        <v>#REF!</v>
      </c>
      <c r="S90" s="247" t="e">
        <f t="shared" si="18"/>
        <v>#REF!</v>
      </c>
      <c r="T90" s="247" t="e">
        <f t="shared" si="18"/>
        <v>#REF!</v>
      </c>
      <c r="U90" s="247" t="e">
        <f t="shared" si="18"/>
        <v>#REF!</v>
      </c>
      <c r="V90" s="247" t="e">
        <f t="shared" si="18"/>
        <v>#REF!</v>
      </c>
      <c r="W90" s="247" t="e">
        <f t="shared" si="18"/>
        <v>#REF!</v>
      </c>
      <c r="X90" s="247" t="e">
        <f t="shared" si="18"/>
        <v>#REF!</v>
      </c>
      <c r="Y90" s="247" t="e">
        <f t="shared" si="18"/>
        <v>#REF!</v>
      </c>
      <c r="Z90" s="247" t="e">
        <f t="shared" si="18"/>
        <v>#REF!</v>
      </c>
      <c r="AA90" s="247" t="e">
        <f t="shared" si="18"/>
        <v>#REF!</v>
      </c>
      <c r="AB90" s="247" t="e">
        <f t="shared" si="18"/>
        <v>#REF!</v>
      </c>
      <c r="AC90" s="247" t="e">
        <f t="shared" si="18"/>
        <v>#REF!</v>
      </c>
      <c r="AD90" s="247" t="e">
        <f t="shared" si="18"/>
        <v>#REF!</v>
      </c>
      <c r="AE90" s="247" t="e">
        <f t="shared" si="18"/>
        <v>#REF!</v>
      </c>
      <c r="AF90" s="247" t="e">
        <f t="shared" si="18"/>
        <v>#REF!</v>
      </c>
      <c r="AG90" s="247" t="e">
        <f t="shared" si="18"/>
        <v>#REF!</v>
      </c>
      <c r="AH90" s="247" t="e">
        <f t="shared" si="18"/>
        <v>#REF!</v>
      </c>
      <c r="AI90" s="247" t="e">
        <f t="shared" si="18"/>
        <v>#REF!</v>
      </c>
    </row>
    <row r="91" spans="3:35" ht="12.75">
      <c r="C91" s="41" t="s">
        <v>6</v>
      </c>
      <c r="D91" s="42"/>
      <c r="E91" s="42"/>
      <c r="F91" s="157" t="e">
        <f aca="true" t="shared" si="19" ref="F91:AI91">F61*(F67)/1000</f>
        <v>#REF!</v>
      </c>
      <c r="G91" s="157" t="e">
        <f t="shared" si="19"/>
        <v>#REF!</v>
      </c>
      <c r="H91" s="157" t="e">
        <f t="shared" si="19"/>
        <v>#REF!</v>
      </c>
      <c r="I91" s="157" t="e">
        <f t="shared" si="19"/>
        <v>#REF!</v>
      </c>
      <c r="J91" s="157" t="e">
        <f t="shared" si="19"/>
        <v>#REF!</v>
      </c>
      <c r="K91" s="157" t="e">
        <f t="shared" si="19"/>
        <v>#REF!</v>
      </c>
      <c r="L91" s="157" t="e">
        <f t="shared" si="19"/>
        <v>#REF!</v>
      </c>
      <c r="M91" s="157" t="e">
        <f t="shared" si="19"/>
        <v>#REF!</v>
      </c>
      <c r="N91" s="157" t="e">
        <f t="shared" si="19"/>
        <v>#REF!</v>
      </c>
      <c r="O91" s="157" t="e">
        <f t="shared" si="19"/>
        <v>#REF!</v>
      </c>
      <c r="P91" s="157" t="e">
        <f t="shared" si="19"/>
        <v>#REF!</v>
      </c>
      <c r="Q91" s="157" t="e">
        <f t="shared" si="19"/>
        <v>#REF!</v>
      </c>
      <c r="R91" s="157" t="e">
        <f t="shared" si="19"/>
        <v>#REF!</v>
      </c>
      <c r="S91" s="157" t="e">
        <f t="shared" si="19"/>
        <v>#REF!</v>
      </c>
      <c r="T91" s="157" t="e">
        <f t="shared" si="19"/>
        <v>#REF!</v>
      </c>
      <c r="U91" s="157" t="e">
        <f t="shared" si="19"/>
        <v>#REF!</v>
      </c>
      <c r="V91" s="157" t="e">
        <f t="shared" si="19"/>
        <v>#REF!</v>
      </c>
      <c r="W91" s="157" t="e">
        <f t="shared" si="19"/>
        <v>#REF!</v>
      </c>
      <c r="X91" s="157" t="e">
        <f t="shared" si="19"/>
        <v>#REF!</v>
      </c>
      <c r="Y91" s="158" t="e">
        <f t="shared" si="19"/>
        <v>#REF!</v>
      </c>
      <c r="Z91" s="158" t="e">
        <f t="shared" si="19"/>
        <v>#REF!</v>
      </c>
      <c r="AA91" s="158" t="e">
        <f t="shared" si="19"/>
        <v>#REF!</v>
      </c>
      <c r="AB91" s="158" t="e">
        <f t="shared" si="19"/>
        <v>#REF!</v>
      </c>
      <c r="AC91" s="158" t="e">
        <f t="shared" si="19"/>
        <v>#REF!</v>
      </c>
      <c r="AD91" s="158" t="e">
        <f t="shared" si="19"/>
        <v>#REF!</v>
      </c>
      <c r="AE91" s="158" t="e">
        <f t="shared" si="19"/>
        <v>#REF!</v>
      </c>
      <c r="AF91" s="158" t="e">
        <f t="shared" si="19"/>
        <v>#REF!</v>
      </c>
      <c r="AG91" s="158" t="e">
        <f t="shared" si="19"/>
        <v>#REF!</v>
      </c>
      <c r="AH91" s="158" t="e">
        <f t="shared" si="19"/>
        <v>#REF!</v>
      </c>
      <c r="AI91" s="158" t="e">
        <f t="shared" si="19"/>
        <v>#REF!</v>
      </c>
    </row>
    <row r="92" spans="1:35" ht="13.5" thickBot="1">
      <c r="A92" s="242"/>
      <c r="B92" s="9" t="s">
        <v>153</v>
      </c>
      <c r="C92" s="9"/>
      <c r="D92" s="9"/>
      <c r="E92" s="159" t="e">
        <f>NPV($E$36,F92:AI92)</f>
        <v>#REF!</v>
      </c>
      <c r="F92" s="241" t="e">
        <f aca="true" t="shared" si="20" ref="F92:AI92">F88+F90+F91</f>
        <v>#REF!</v>
      </c>
      <c r="G92" s="241" t="e">
        <f t="shared" si="20"/>
        <v>#REF!</v>
      </c>
      <c r="H92" s="241" t="e">
        <f t="shared" si="20"/>
        <v>#REF!</v>
      </c>
      <c r="I92" s="241" t="e">
        <f t="shared" si="20"/>
        <v>#REF!</v>
      </c>
      <c r="J92" s="241" t="e">
        <f t="shared" si="20"/>
        <v>#REF!</v>
      </c>
      <c r="K92" s="241" t="e">
        <f t="shared" si="20"/>
        <v>#REF!</v>
      </c>
      <c r="L92" s="241" t="e">
        <f t="shared" si="20"/>
        <v>#REF!</v>
      </c>
      <c r="M92" s="241" t="e">
        <f t="shared" si="20"/>
        <v>#REF!</v>
      </c>
      <c r="N92" s="241" t="e">
        <f t="shared" si="20"/>
        <v>#REF!</v>
      </c>
      <c r="O92" s="241" t="e">
        <f t="shared" si="20"/>
        <v>#REF!</v>
      </c>
      <c r="P92" s="241" t="e">
        <f t="shared" si="20"/>
        <v>#REF!</v>
      </c>
      <c r="Q92" s="241" t="e">
        <f t="shared" si="20"/>
        <v>#REF!</v>
      </c>
      <c r="R92" s="241" t="e">
        <f t="shared" si="20"/>
        <v>#REF!</v>
      </c>
      <c r="S92" s="241" t="e">
        <f t="shared" si="20"/>
        <v>#REF!</v>
      </c>
      <c r="T92" s="241" t="e">
        <f t="shared" si="20"/>
        <v>#REF!</v>
      </c>
      <c r="U92" s="241" t="e">
        <f t="shared" si="20"/>
        <v>#REF!</v>
      </c>
      <c r="V92" s="241" t="e">
        <f t="shared" si="20"/>
        <v>#REF!</v>
      </c>
      <c r="W92" s="241" t="e">
        <f t="shared" si="20"/>
        <v>#REF!</v>
      </c>
      <c r="X92" s="241" t="e">
        <f t="shared" si="20"/>
        <v>#REF!</v>
      </c>
      <c r="Y92" s="241" t="e">
        <f t="shared" si="20"/>
        <v>#REF!</v>
      </c>
      <c r="Z92" s="241" t="e">
        <f t="shared" si="20"/>
        <v>#REF!</v>
      </c>
      <c r="AA92" s="241" t="e">
        <f t="shared" si="20"/>
        <v>#REF!</v>
      </c>
      <c r="AB92" s="241" t="e">
        <f t="shared" si="20"/>
        <v>#REF!</v>
      </c>
      <c r="AC92" s="241" t="e">
        <f t="shared" si="20"/>
        <v>#REF!</v>
      </c>
      <c r="AD92" s="241" t="e">
        <f t="shared" si="20"/>
        <v>#REF!</v>
      </c>
      <c r="AE92" s="241" t="e">
        <f t="shared" si="20"/>
        <v>#REF!</v>
      </c>
      <c r="AF92" s="241" t="e">
        <f t="shared" si="20"/>
        <v>#REF!</v>
      </c>
      <c r="AG92" s="241" t="e">
        <f t="shared" si="20"/>
        <v>#REF!</v>
      </c>
      <c r="AH92" s="241" t="e">
        <f t="shared" si="20"/>
        <v>#REF!</v>
      </c>
      <c r="AI92" s="241" t="e">
        <f t="shared" si="20"/>
        <v>#REF!</v>
      </c>
    </row>
    <row r="93" ht="14.25" thickBot="1" thickTop="1"/>
    <row r="94" spans="1:20" ht="13.5" thickBot="1">
      <c r="A94" s="138" t="s">
        <v>122</v>
      </c>
      <c r="B94" s="139"/>
      <c r="C94" s="141"/>
      <c r="D94" s="2"/>
      <c r="E94" s="12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</row>
    <row r="95" spans="1:20" ht="12.75">
      <c r="A95" s="2"/>
      <c r="B95" s="2"/>
      <c r="C95" s="2"/>
      <c r="D95" s="2"/>
      <c r="E95" s="12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</row>
    <row r="96" spans="1:35" ht="12.75">
      <c r="A96" s="10" t="s">
        <v>4</v>
      </c>
      <c r="B96" s="10"/>
      <c r="C96" s="10"/>
      <c r="D96" s="10"/>
      <c r="E96" s="10">
        <f aca="true" t="shared" si="21" ref="E96:AI96">E42</f>
        <v>2016</v>
      </c>
      <c r="F96" s="10">
        <f t="shared" si="21"/>
        <v>2017</v>
      </c>
      <c r="G96" s="10">
        <f t="shared" si="21"/>
        <v>2018</v>
      </c>
      <c r="H96" s="10">
        <f t="shared" si="21"/>
        <v>2019</v>
      </c>
      <c r="I96" s="10">
        <f t="shared" si="21"/>
        <v>2020</v>
      </c>
      <c r="J96" s="10">
        <f t="shared" si="21"/>
        <v>2021</v>
      </c>
      <c r="K96" s="10">
        <f t="shared" si="21"/>
        <v>2022</v>
      </c>
      <c r="L96" s="10">
        <f t="shared" si="21"/>
        <v>2023</v>
      </c>
      <c r="M96" s="10">
        <f t="shared" si="21"/>
        <v>2024</v>
      </c>
      <c r="N96" s="10">
        <f t="shared" si="21"/>
        <v>2025</v>
      </c>
      <c r="O96" s="10">
        <f t="shared" si="21"/>
        <v>2026</v>
      </c>
      <c r="P96" s="10">
        <f t="shared" si="21"/>
        <v>2027</v>
      </c>
      <c r="Q96" s="10">
        <f t="shared" si="21"/>
        <v>2028</v>
      </c>
      <c r="R96" s="10">
        <f t="shared" si="21"/>
        <v>2029</v>
      </c>
      <c r="S96" s="10">
        <f t="shared" si="21"/>
        <v>2030</v>
      </c>
      <c r="T96" s="10">
        <f t="shared" si="21"/>
        <v>2031</v>
      </c>
      <c r="U96" s="10">
        <f t="shared" si="21"/>
        <v>2032</v>
      </c>
      <c r="V96" s="10">
        <f t="shared" si="21"/>
        <v>2033</v>
      </c>
      <c r="W96" s="10">
        <f t="shared" si="21"/>
        <v>2034</v>
      </c>
      <c r="X96" s="10">
        <f t="shared" si="21"/>
        <v>2035</v>
      </c>
      <c r="Y96" s="10">
        <f t="shared" si="21"/>
        <v>2036</v>
      </c>
      <c r="Z96" s="10">
        <f t="shared" si="21"/>
        <v>2037</v>
      </c>
      <c r="AA96" s="10">
        <f t="shared" si="21"/>
        <v>2038</v>
      </c>
      <c r="AB96" s="10">
        <f t="shared" si="21"/>
        <v>2039</v>
      </c>
      <c r="AC96" s="10">
        <f t="shared" si="21"/>
        <v>2040</v>
      </c>
      <c r="AD96" s="10">
        <f t="shared" si="21"/>
        <v>2041</v>
      </c>
      <c r="AE96" s="10">
        <f t="shared" si="21"/>
        <v>2042</v>
      </c>
      <c r="AF96" s="10">
        <f t="shared" si="21"/>
        <v>2043</v>
      </c>
      <c r="AG96" s="10">
        <f t="shared" si="21"/>
        <v>2044</v>
      </c>
      <c r="AH96" s="10">
        <f t="shared" si="21"/>
        <v>2045</v>
      </c>
      <c r="AI96" s="10">
        <f t="shared" si="21"/>
        <v>2046</v>
      </c>
    </row>
    <row r="97" spans="1:35" ht="13.5" thickBot="1">
      <c r="A97" s="11"/>
      <c r="B97" s="11"/>
      <c r="C97" s="11"/>
      <c r="D97" s="11"/>
      <c r="E97" s="11">
        <v>0</v>
      </c>
      <c r="F97" s="11">
        <v>1</v>
      </c>
      <c r="G97" s="11">
        <v>2</v>
      </c>
      <c r="H97" s="11">
        <v>3</v>
      </c>
      <c r="I97" s="11">
        <v>4</v>
      </c>
      <c r="J97" s="11">
        <v>5</v>
      </c>
      <c r="K97" s="11">
        <v>6</v>
      </c>
      <c r="L97" s="11">
        <v>7</v>
      </c>
      <c r="M97" s="11">
        <v>8</v>
      </c>
      <c r="N97" s="11">
        <v>9</v>
      </c>
      <c r="O97" s="11">
        <v>10</v>
      </c>
      <c r="P97" s="11">
        <v>11</v>
      </c>
      <c r="Q97" s="11">
        <v>12</v>
      </c>
      <c r="R97" s="11">
        <v>13</v>
      </c>
      <c r="S97" s="11">
        <v>14</v>
      </c>
      <c r="T97" s="11">
        <v>15</v>
      </c>
      <c r="U97" s="11">
        <v>16</v>
      </c>
      <c r="V97" s="11">
        <v>17</v>
      </c>
      <c r="W97" s="11">
        <v>18</v>
      </c>
      <c r="X97" s="11">
        <v>19</v>
      </c>
      <c r="Y97" s="11">
        <v>20</v>
      </c>
      <c r="Z97" s="11">
        <f aca="true" t="shared" si="22" ref="Z97:AI97">Y97+1</f>
        <v>21</v>
      </c>
      <c r="AA97" s="11">
        <f t="shared" si="22"/>
        <v>22</v>
      </c>
      <c r="AB97" s="11">
        <f t="shared" si="22"/>
        <v>23</v>
      </c>
      <c r="AC97" s="11">
        <f t="shared" si="22"/>
        <v>24</v>
      </c>
      <c r="AD97" s="11">
        <f t="shared" si="22"/>
        <v>25</v>
      </c>
      <c r="AE97" s="11">
        <f t="shared" si="22"/>
        <v>26</v>
      </c>
      <c r="AF97" s="11">
        <f t="shared" si="22"/>
        <v>27</v>
      </c>
      <c r="AG97" s="11">
        <f t="shared" si="22"/>
        <v>28</v>
      </c>
      <c r="AH97" s="11">
        <f t="shared" si="22"/>
        <v>29</v>
      </c>
      <c r="AI97" s="11">
        <f t="shared" si="22"/>
        <v>30</v>
      </c>
    </row>
    <row r="98" ht="13.5" thickTop="1"/>
    <row r="99" spans="1:35" ht="13.5" thickBot="1">
      <c r="A99" s="9" t="s">
        <v>154</v>
      </c>
      <c r="B99" s="9"/>
      <c r="C99" s="4">
        <v>-1000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ht="13.5" thickTop="1"/>
    <row r="101" spans="2:35" ht="12.75">
      <c r="B101" s="162" t="s">
        <v>268</v>
      </c>
      <c r="E101" s="244"/>
      <c r="F101" s="5" t="e">
        <f aca="true" t="shared" si="23" ref="F101:AI101">F69*F52/1000</f>
        <v>#REF!</v>
      </c>
      <c r="G101" s="5" t="e">
        <f t="shared" si="23"/>
        <v>#REF!</v>
      </c>
      <c r="H101" s="5" t="e">
        <f t="shared" si="23"/>
        <v>#REF!</v>
      </c>
      <c r="I101" s="5" t="e">
        <f t="shared" si="23"/>
        <v>#REF!</v>
      </c>
      <c r="J101" s="5" t="e">
        <f t="shared" si="23"/>
        <v>#REF!</v>
      </c>
      <c r="K101" s="5" t="e">
        <f t="shared" si="23"/>
        <v>#REF!</v>
      </c>
      <c r="L101" s="5" t="e">
        <f t="shared" si="23"/>
        <v>#REF!</v>
      </c>
      <c r="M101" s="5" t="e">
        <f t="shared" si="23"/>
        <v>#REF!</v>
      </c>
      <c r="N101" s="5" t="e">
        <f t="shared" si="23"/>
        <v>#REF!</v>
      </c>
      <c r="O101" s="5" t="e">
        <f t="shared" si="23"/>
        <v>#REF!</v>
      </c>
      <c r="P101" s="5" t="e">
        <f t="shared" si="23"/>
        <v>#REF!</v>
      </c>
      <c r="Q101" s="5" t="e">
        <f t="shared" si="23"/>
        <v>#REF!</v>
      </c>
      <c r="R101" s="5" t="e">
        <f t="shared" si="23"/>
        <v>#REF!</v>
      </c>
      <c r="S101" s="5" t="e">
        <f t="shared" si="23"/>
        <v>#REF!</v>
      </c>
      <c r="T101" s="5" t="e">
        <f t="shared" si="23"/>
        <v>#REF!</v>
      </c>
      <c r="U101" s="5" t="e">
        <f t="shared" si="23"/>
        <v>#REF!</v>
      </c>
      <c r="V101" s="5" t="e">
        <f t="shared" si="23"/>
        <v>#REF!</v>
      </c>
      <c r="W101" s="5" t="e">
        <f t="shared" si="23"/>
        <v>#REF!</v>
      </c>
      <c r="X101" s="5" t="e">
        <f t="shared" si="23"/>
        <v>#REF!</v>
      </c>
      <c r="Y101" s="5" t="e">
        <f t="shared" si="23"/>
        <v>#REF!</v>
      </c>
      <c r="Z101" s="5" t="e">
        <f t="shared" si="23"/>
        <v>#REF!</v>
      </c>
      <c r="AA101" s="5" t="e">
        <f t="shared" si="23"/>
        <v>#REF!</v>
      </c>
      <c r="AB101" s="5" t="e">
        <f t="shared" si="23"/>
        <v>#REF!</v>
      </c>
      <c r="AC101" s="5" t="e">
        <f t="shared" si="23"/>
        <v>#REF!</v>
      </c>
      <c r="AD101" s="5" t="e">
        <f t="shared" si="23"/>
        <v>#REF!</v>
      </c>
      <c r="AE101" s="5" t="e">
        <f t="shared" si="23"/>
        <v>#REF!</v>
      </c>
      <c r="AF101" s="5" t="e">
        <f t="shared" si="23"/>
        <v>#REF!</v>
      </c>
      <c r="AG101" s="5" t="e">
        <f t="shared" si="23"/>
        <v>#REF!</v>
      </c>
      <c r="AH101" s="5" t="e">
        <f t="shared" si="23"/>
        <v>#REF!</v>
      </c>
      <c r="AI101" s="5" t="e">
        <f t="shared" si="23"/>
        <v>#REF!</v>
      </c>
    </row>
    <row r="102" spans="2:35" ht="12.75">
      <c r="B102" s="162" t="s">
        <v>267</v>
      </c>
      <c r="E102" s="244"/>
      <c r="F102" s="5">
        <f aca="true" t="shared" si="24" ref="F102:AI102">F53</f>
        <v>15421.2792</v>
      </c>
      <c r="G102" s="5">
        <f t="shared" si="24"/>
        <v>15421.2792</v>
      </c>
      <c r="H102" s="5">
        <f t="shared" si="24"/>
        <v>15421.2792</v>
      </c>
      <c r="I102" s="5">
        <f t="shared" si="24"/>
        <v>15421.2792</v>
      </c>
      <c r="J102" s="5">
        <f t="shared" si="24"/>
        <v>15421.2792</v>
      </c>
      <c r="K102" s="5">
        <f t="shared" si="24"/>
        <v>15421.2792</v>
      </c>
      <c r="L102" s="5">
        <f t="shared" si="24"/>
        <v>15421.2792</v>
      </c>
      <c r="M102" s="5">
        <f t="shared" si="24"/>
        <v>15421.2792</v>
      </c>
      <c r="N102" s="5">
        <f t="shared" si="24"/>
        <v>15421.2792</v>
      </c>
      <c r="O102" s="5">
        <f t="shared" si="24"/>
        <v>15421.2792</v>
      </c>
      <c r="P102" s="5">
        <f t="shared" si="24"/>
        <v>15421.2792</v>
      </c>
      <c r="Q102" s="5">
        <f t="shared" si="24"/>
        <v>15421.2792</v>
      </c>
      <c r="R102" s="5">
        <f t="shared" si="24"/>
        <v>15421.2792</v>
      </c>
      <c r="S102" s="5">
        <f t="shared" si="24"/>
        <v>15421.2792</v>
      </c>
      <c r="T102" s="5">
        <f t="shared" si="24"/>
        <v>15421.2792</v>
      </c>
      <c r="U102" s="5">
        <f t="shared" si="24"/>
        <v>15421.2792</v>
      </c>
      <c r="V102" s="5">
        <f t="shared" si="24"/>
        <v>15421.2792</v>
      </c>
      <c r="W102" s="5">
        <f t="shared" si="24"/>
        <v>15421.2792</v>
      </c>
      <c r="X102" s="5">
        <f t="shared" si="24"/>
        <v>15421.2792</v>
      </c>
      <c r="Y102" s="5">
        <f t="shared" si="24"/>
        <v>15421.2792</v>
      </c>
      <c r="Z102" s="5">
        <f t="shared" si="24"/>
        <v>15421.2792</v>
      </c>
      <c r="AA102" s="5">
        <f t="shared" si="24"/>
        <v>15421.2792</v>
      </c>
      <c r="AB102" s="5">
        <f t="shared" si="24"/>
        <v>15421.2792</v>
      </c>
      <c r="AC102" s="5">
        <f t="shared" si="24"/>
        <v>15421.2792</v>
      </c>
      <c r="AD102" s="5">
        <f t="shared" si="24"/>
        <v>15421.2792</v>
      </c>
      <c r="AE102" s="5">
        <f t="shared" si="24"/>
        <v>15421.2792</v>
      </c>
      <c r="AF102" s="5">
        <f t="shared" si="24"/>
        <v>15421.2792</v>
      </c>
      <c r="AG102" s="5">
        <f t="shared" si="24"/>
        <v>15421.2792</v>
      </c>
      <c r="AH102" s="5">
        <f t="shared" si="24"/>
        <v>15421.2792</v>
      </c>
      <c r="AI102" s="5">
        <f t="shared" si="24"/>
        <v>15421.2792</v>
      </c>
    </row>
    <row r="103" spans="2:35" ht="12.75">
      <c r="B103" s="17" t="s">
        <v>155</v>
      </c>
      <c r="C103" s="17"/>
      <c r="D103" s="17"/>
      <c r="E103" s="35"/>
      <c r="F103" s="187" t="e">
        <f aca="true" t="shared" si="25" ref="F103:AI103">(F101+F102)/F67*1000</f>
        <v>#REF!</v>
      </c>
      <c r="G103" s="187" t="e">
        <f t="shared" si="25"/>
        <v>#REF!</v>
      </c>
      <c r="H103" s="187" t="e">
        <f t="shared" si="25"/>
        <v>#REF!</v>
      </c>
      <c r="I103" s="187" t="e">
        <f t="shared" si="25"/>
        <v>#REF!</v>
      </c>
      <c r="J103" s="187" t="e">
        <f t="shared" si="25"/>
        <v>#REF!</v>
      </c>
      <c r="K103" s="187" t="e">
        <f t="shared" si="25"/>
        <v>#REF!</v>
      </c>
      <c r="L103" s="187" t="e">
        <f t="shared" si="25"/>
        <v>#REF!</v>
      </c>
      <c r="M103" s="187" t="e">
        <f t="shared" si="25"/>
        <v>#REF!</v>
      </c>
      <c r="N103" s="187" t="e">
        <f t="shared" si="25"/>
        <v>#REF!</v>
      </c>
      <c r="O103" s="187" t="e">
        <f t="shared" si="25"/>
        <v>#REF!</v>
      </c>
      <c r="P103" s="187" t="e">
        <f t="shared" si="25"/>
        <v>#REF!</v>
      </c>
      <c r="Q103" s="187" t="e">
        <f t="shared" si="25"/>
        <v>#REF!</v>
      </c>
      <c r="R103" s="187" t="e">
        <f t="shared" si="25"/>
        <v>#REF!</v>
      </c>
      <c r="S103" s="187" t="e">
        <f t="shared" si="25"/>
        <v>#REF!</v>
      </c>
      <c r="T103" s="187" t="e">
        <f t="shared" si="25"/>
        <v>#REF!</v>
      </c>
      <c r="U103" s="187" t="e">
        <f t="shared" si="25"/>
        <v>#REF!</v>
      </c>
      <c r="V103" s="187" t="e">
        <f t="shared" si="25"/>
        <v>#REF!</v>
      </c>
      <c r="W103" s="187" t="e">
        <f t="shared" si="25"/>
        <v>#REF!</v>
      </c>
      <c r="X103" s="187" t="e">
        <f t="shared" si="25"/>
        <v>#REF!</v>
      </c>
      <c r="Y103" s="187" t="e">
        <f t="shared" si="25"/>
        <v>#REF!</v>
      </c>
      <c r="Z103" s="187" t="e">
        <f t="shared" si="25"/>
        <v>#REF!</v>
      </c>
      <c r="AA103" s="187" t="e">
        <f t="shared" si="25"/>
        <v>#REF!</v>
      </c>
      <c r="AB103" s="187" t="e">
        <f t="shared" si="25"/>
        <v>#REF!</v>
      </c>
      <c r="AC103" s="187" t="e">
        <f t="shared" si="25"/>
        <v>#REF!</v>
      </c>
      <c r="AD103" s="187" t="e">
        <f t="shared" si="25"/>
        <v>#REF!</v>
      </c>
      <c r="AE103" s="187" t="e">
        <f t="shared" si="25"/>
        <v>#REF!</v>
      </c>
      <c r="AF103" s="187" t="e">
        <f t="shared" si="25"/>
        <v>#REF!</v>
      </c>
      <c r="AG103" s="187" t="e">
        <f t="shared" si="25"/>
        <v>#REF!</v>
      </c>
      <c r="AH103" s="187" t="e">
        <f t="shared" si="25"/>
        <v>#REF!</v>
      </c>
      <c r="AI103" s="187" t="e">
        <f t="shared" si="25"/>
        <v>#REF!</v>
      </c>
    </row>
    <row r="104" spans="2:35" ht="12.75">
      <c r="B104" s="162" t="s">
        <v>27</v>
      </c>
      <c r="F104" s="4" t="e">
        <f>'Option 9 Dispatch'!F94</f>
        <v>#REF!</v>
      </c>
      <c r="G104" s="4" t="e">
        <f>'Option 9 Dispatch'!G94</f>
        <v>#REF!</v>
      </c>
      <c r="H104" s="4" t="e">
        <f>'Option 9 Dispatch'!H94</f>
        <v>#REF!</v>
      </c>
      <c r="I104" s="4" t="e">
        <f>'Option 9 Dispatch'!I94</f>
        <v>#REF!</v>
      </c>
      <c r="J104" s="4" t="e">
        <f>'Option 9 Dispatch'!J94</f>
        <v>#REF!</v>
      </c>
      <c r="K104" s="4" t="e">
        <f>'Option 9 Dispatch'!K94</f>
        <v>#REF!</v>
      </c>
      <c r="L104" s="4" t="e">
        <f>'Option 9 Dispatch'!L94</f>
        <v>#REF!</v>
      </c>
      <c r="M104" s="4" t="e">
        <f>'Option 9 Dispatch'!M94</f>
        <v>#REF!</v>
      </c>
      <c r="N104" s="4" t="e">
        <f>'Option 9 Dispatch'!N94</f>
        <v>#REF!</v>
      </c>
      <c r="O104" s="4" t="e">
        <f>'Option 9 Dispatch'!O94</f>
        <v>#REF!</v>
      </c>
      <c r="P104" s="4" t="e">
        <f>'Option 9 Dispatch'!P94</f>
        <v>#REF!</v>
      </c>
      <c r="Q104" s="4" t="e">
        <f>'Option 9 Dispatch'!Q94</f>
        <v>#REF!</v>
      </c>
      <c r="R104" s="4" t="e">
        <f>'Option 9 Dispatch'!R94</f>
        <v>#REF!</v>
      </c>
      <c r="S104" s="4" t="e">
        <f>'Option 9 Dispatch'!S94</f>
        <v>#REF!</v>
      </c>
      <c r="T104" s="4" t="e">
        <f>'Option 9 Dispatch'!T94</f>
        <v>#REF!</v>
      </c>
      <c r="U104" s="4" t="e">
        <f>'Option 9 Dispatch'!U94</f>
        <v>#REF!</v>
      </c>
      <c r="V104" s="4" t="e">
        <f>'Option 9 Dispatch'!V94</f>
        <v>#REF!</v>
      </c>
      <c r="W104" s="4" t="e">
        <f>'Option 9 Dispatch'!W94</f>
        <v>#REF!</v>
      </c>
      <c r="X104" s="4" t="e">
        <f>'Option 9 Dispatch'!X94</f>
        <v>#REF!</v>
      </c>
      <c r="Y104" s="4" t="e">
        <f>'Option 9 Dispatch'!Y94</f>
        <v>#REF!</v>
      </c>
      <c r="Z104" s="4" t="e">
        <f>'Option 9 Dispatch'!Z94</f>
        <v>#REF!</v>
      </c>
      <c r="AA104" s="4" t="e">
        <f>'Option 9 Dispatch'!AA94</f>
        <v>#REF!</v>
      </c>
      <c r="AB104" s="4" t="e">
        <f>'Option 9 Dispatch'!AB94</f>
        <v>#REF!</v>
      </c>
      <c r="AC104" s="4" t="e">
        <f>'Option 9 Dispatch'!AC94</f>
        <v>#REF!</v>
      </c>
      <c r="AD104" s="4" t="e">
        <f>'Option 9 Dispatch'!AD94</f>
        <v>#REF!</v>
      </c>
      <c r="AE104" s="4" t="e">
        <f>'Option 9 Dispatch'!AE94</f>
        <v>#REF!</v>
      </c>
      <c r="AF104" s="4" t="e">
        <f>'Option 9 Dispatch'!AF94</f>
        <v>#REF!</v>
      </c>
      <c r="AG104" s="4" t="e">
        <f>'Option 9 Dispatch'!AG94</f>
        <v>#REF!</v>
      </c>
      <c r="AH104" s="4" t="e">
        <f>'Option 9 Dispatch'!AH94</f>
        <v>#REF!</v>
      </c>
      <c r="AI104" s="4" t="e">
        <f>'Option 9 Dispatch'!AI94</f>
        <v>#REF!</v>
      </c>
    </row>
    <row r="105" spans="2:35" ht="12.75">
      <c r="B105" s="162" t="s">
        <v>61</v>
      </c>
      <c r="F105" s="4" t="e">
        <f>'Option 9 Dispatch'!F95</f>
        <v>#REF!</v>
      </c>
      <c r="G105" s="4" t="e">
        <f>'Option 9 Dispatch'!G95</f>
        <v>#REF!</v>
      </c>
      <c r="H105" s="4" t="e">
        <f>'Option 9 Dispatch'!H95</f>
        <v>#REF!</v>
      </c>
      <c r="I105" s="4" t="e">
        <f>'Option 9 Dispatch'!I95</f>
        <v>#REF!</v>
      </c>
      <c r="J105" s="4" t="e">
        <f>'Option 9 Dispatch'!J95</f>
        <v>#REF!</v>
      </c>
      <c r="K105" s="4" t="e">
        <f>'Option 9 Dispatch'!K95</f>
        <v>#REF!</v>
      </c>
      <c r="L105" s="4" t="e">
        <f>'Option 9 Dispatch'!L95</f>
        <v>#REF!</v>
      </c>
      <c r="M105" s="4" t="e">
        <f>'Option 9 Dispatch'!M95</f>
        <v>#REF!</v>
      </c>
      <c r="N105" s="4" t="e">
        <f>'Option 9 Dispatch'!N95</f>
        <v>#REF!</v>
      </c>
      <c r="O105" s="4" t="e">
        <f>'Option 9 Dispatch'!O95</f>
        <v>#REF!</v>
      </c>
      <c r="P105" s="4" t="e">
        <f>'Option 9 Dispatch'!P95</f>
        <v>#REF!</v>
      </c>
      <c r="Q105" s="4" t="e">
        <f>'Option 9 Dispatch'!Q95</f>
        <v>#REF!</v>
      </c>
      <c r="R105" s="4" t="e">
        <f>'Option 9 Dispatch'!R95</f>
        <v>#REF!</v>
      </c>
      <c r="S105" s="4" t="e">
        <f>'Option 9 Dispatch'!S95</f>
        <v>#REF!</v>
      </c>
      <c r="T105" s="4" t="e">
        <f>'Option 9 Dispatch'!T95</f>
        <v>#REF!</v>
      </c>
      <c r="U105" s="4" t="e">
        <f>'Option 9 Dispatch'!U95</f>
        <v>#REF!</v>
      </c>
      <c r="V105" s="4" t="e">
        <f>'Option 9 Dispatch'!V95</f>
        <v>#REF!</v>
      </c>
      <c r="W105" s="4" t="e">
        <f>'Option 9 Dispatch'!W95</f>
        <v>#REF!</v>
      </c>
      <c r="X105" s="4" t="e">
        <f>'Option 9 Dispatch'!X95</f>
        <v>#REF!</v>
      </c>
      <c r="Y105" s="4" t="e">
        <f>'Option 9 Dispatch'!Y95</f>
        <v>#REF!</v>
      </c>
      <c r="Z105" s="4" t="e">
        <f>'Option 9 Dispatch'!Z95</f>
        <v>#REF!</v>
      </c>
      <c r="AA105" s="4" t="e">
        <f>'Option 9 Dispatch'!AA95</f>
        <v>#REF!</v>
      </c>
      <c r="AB105" s="4" t="e">
        <f>'Option 9 Dispatch'!AB95</f>
        <v>#REF!</v>
      </c>
      <c r="AC105" s="4" t="e">
        <f>'Option 9 Dispatch'!AC95</f>
        <v>#REF!</v>
      </c>
      <c r="AD105" s="4" t="e">
        <f>'Option 9 Dispatch'!AD95</f>
        <v>#REF!</v>
      </c>
      <c r="AE105" s="4" t="e">
        <f>'Option 9 Dispatch'!AE95</f>
        <v>#REF!</v>
      </c>
      <c r="AF105" s="4" t="e">
        <f>'Option 9 Dispatch'!AF95</f>
        <v>#REF!</v>
      </c>
      <c r="AG105" s="4" t="e">
        <f>'Option 9 Dispatch'!AG95</f>
        <v>#REF!</v>
      </c>
      <c r="AH105" s="4" t="e">
        <f>'Option 9 Dispatch'!AH95</f>
        <v>#REF!</v>
      </c>
      <c r="AI105" s="4" t="e">
        <f>'Option 9 Dispatch'!AI95</f>
        <v>#REF!</v>
      </c>
    </row>
    <row r="106" spans="2:35" ht="12.75">
      <c r="B106" s="162" t="s">
        <v>62</v>
      </c>
      <c r="F106" s="4" t="e">
        <f>'Option 9 Dispatch'!F96</f>
        <v>#REF!</v>
      </c>
      <c r="G106" s="4" t="e">
        <f>'Option 9 Dispatch'!G96</f>
        <v>#REF!</v>
      </c>
      <c r="H106" s="4" t="e">
        <f>'Option 9 Dispatch'!H96</f>
        <v>#REF!</v>
      </c>
      <c r="I106" s="4" t="e">
        <f>'Option 9 Dispatch'!I96</f>
        <v>#REF!</v>
      </c>
      <c r="J106" s="4" t="e">
        <f>'Option 9 Dispatch'!J96</f>
        <v>#REF!</v>
      </c>
      <c r="K106" s="4" t="e">
        <f>'Option 9 Dispatch'!K96</f>
        <v>#REF!</v>
      </c>
      <c r="L106" s="4" t="e">
        <f>'Option 9 Dispatch'!L96</f>
        <v>#REF!</v>
      </c>
      <c r="M106" s="4" t="e">
        <f>'Option 9 Dispatch'!M96</f>
        <v>#REF!</v>
      </c>
      <c r="N106" s="4" t="e">
        <f>'Option 9 Dispatch'!N96</f>
        <v>#REF!</v>
      </c>
      <c r="O106" s="4" t="e">
        <f>'Option 9 Dispatch'!O96</f>
        <v>#REF!</v>
      </c>
      <c r="P106" s="4" t="e">
        <f>'Option 9 Dispatch'!P96</f>
        <v>#REF!</v>
      </c>
      <c r="Q106" s="4" t="e">
        <f>'Option 9 Dispatch'!Q96</f>
        <v>#REF!</v>
      </c>
      <c r="R106" s="4" t="e">
        <f>'Option 9 Dispatch'!R96</f>
        <v>#REF!</v>
      </c>
      <c r="S106" s="4" t="e">
        <f>'Option 9 Dispatch'!S96</f>
        <v>#REF!</v>
      </c>
      <c r="T106" s="4" t="e">
        <f>'Option 9 Dispatch'!T96</f>
        <v>#REF!</v>
      </c>
      <c r="U106" s="4" t="e">
        <f>'Option 9 Dispatch'!U96</f>
        <v>#REF!</v>
      </c>
      <c r="V106" s="4" t="e">
        <f>'Option 9 Dispatch'!V96</f>
        <v>#REF!</v>
      </c>
      <c r="W106" s="4" t="e">
        <f>'Option 9 Dispatch'!W96</f>
        <v>#REF!</v>
      </c>
      <c r="X106" s="4" t="e">
        <f>'Option 9 Dispatch'!X96</f>
        <v>#REF!</v>
      </c>
      <c r="Y106" s="4" t="e">
        <f>'Option 9 Dispatch'!Y96</f>
        <v>#REF!</v>
      </c>
      <c r="Z106" s="4" t="e">
        <f>'Option 9 Dispatch'!Z96</f>
        <v>#REF!</v>
      </c>
      <c r="AA106" s="4" t="e">
        <f>'Option 9 Dispatch'!AA96</f>
        <v>#REF!</v>
      </c>
      <c r="AB106" s="4" t="e">
        <f>'Option 9 Dispatch'!AB96</f>
        <v>#REF!</v>
      </c>
      <c r="AC106" s="4" t="e">
        <f>'Option 9 Dispatch'!AC96</f>
        <v>#REF!</v>
      </c>
      <c r="AD106" s="4" t="e">
        <f>'Option 9 Dispatch'!AD96</f>
        <v>#REF!</v>
      </c>
      <c r="AE106" s="4" t="e">
        <f>'Option 9 Dispatch'!AE96</f>
        <v>#REF!</v>
      </c>
      <c r="AF106" s="4" t="e">
        <f>'Option 9 Dispatch'!AF96</f>
        <v>#REF!</v>
      </c>
      <c r="AG106" s="4" t="e">
        <f>'Option 9 Dispatch'!AG96</f>
        <v>#REF!</v>
      </c>
      <c r="AH106" s="4" t="e">
        <f>'Option 9 Dispatch'!AH96</f>
        <v>#REF!</v>
      </c>
      <c r="AI106" s="4" t="e">
        <f>'Option 9 Dispatch'!AI96</f>
        <v>#REF!</v>
      </c>
    </row>
    <row r="107" spans="2:35" ht="12.75">
      <c r="B107" s="162" t="s">
        <v>196</v>
      </c>
      <c r="F107" s="4" t="e">
        <f>'Option 9 Dispatch'!F97</f>
        <v>#REF!</v>
      </c>
      <c r="G107" s="4" t="e">
        <f>'Option 9 Dispatch'!G97</f>
        <v>#REF!</v>
      </c>
      <c r="H107" s="4" t="e">
        <f>'Option 9 Dispatch'!H97</f>
        <v>#REF!</v>
      </c>
      <c r="I107" s="4" t="e">
        <f>'Option 9 Dispatch'!I97</f>
        <v>#REF!</v>
      </c>
      <c r="J107" s="4" t="e">
        <f>'Option 9 Dispatch'!J97</f>
        <v>#REF!</v>
      </c>
      <c r="K107" s="4" t="e">
        <f>'Option 9 Dispatch'!K97</f>
        <v>#REF!</v>
      </c>
      <c r="L107" s="4" t="e">
        <f>'Option 9 Dispatch'!L97</f>
        <v>#REF!</v>
      </c>
      <c r="M107" s="4" t="e">
        <f>'Option 9 Dispatch'!M97</f>
        <v>#REF!</v>
      </c>
      <c r="N107" s="4" t="e">
        <f>'Option 9 Dispatch'!N97</f>
        <v>#REF!</v>
      </c>
      <c r="O107" s="4" t="e">
        <f>'Option 9 Dispatch'!O97</f>
        <v>#REF!</v>
      </c>
      <c r="P107" s="4" t="e">
        <f>'Option 9 Dispatch'!P97</f>
        <v>#REF!</v>
      </c>
      <c r="Q107" s="4" t="e">
        <f>'Option 9 Dispatch'!Q97</f>
        <v>#REF!</v>
      </c>
      <c r="R107" s="4" t="e">
        <f>'Option 9 Dispatch'!R97</f>
        <v>#REF!</v>
      </c>
      <c r="S107" s="4" t="e">
        <f>'Option 9 Dispatch'!S97</f>
        <v>#REF!</v>
      </c>
      <c r="T107" s="4" t="e">
        <f>'Option 9 Dispatch'!T97</f>
        <v>#REF!</v>
      </c>
      <c r="U107" s="4" t="e">
        <f>'Option 9 Dispatch'!U97</f>
        <v>#REF!</v>
      </c>
      <c r="V107" s="4" t="e">
        <f>'Option 9 Dispatch'!V97</f>
        <v>#REF!</v>
      </c>
      <c r="W107" s="4" t="e">
        <f>'Option 9 Dispatch'!W97</f>
        <v>#REF!</v>
      </c>
      <c r="X107" s="4" t="e">
        <f>'Option 9 Dispatch'!X97</f>
        <v>#REF!</v>
      </c>
      <c r="Y107" s="4" t="e">
        <f>'Option 9 Dispatch'!Y97</f>
        <v>#REF!</v>
      </c>
      <c r="Z107" s="4" t="e">
        <f>'Option 9 Dispatch'!Z97</f>
        <v>#REF!</v>
      </c>
      <c r="AA107" s="4" t="e">
        <f>'Option 9 Dispatch'!AA97</f>
        <v>#REF!</v>
      </c>
      <c r="AB107" s="4" t="e">
        <f>'Option 9 Dispatch'!AB97</f>
        <v>#REF!</v>
      </c>
      <c r="AC107" s="4" t="e">
        <f>'Option 9 Dispatch'!AC97</f>
        <v>#REF!</v>
      </c>
      <c r="AD107" s="4" t="e">
        <f>'Option 9 Dispatch'!AD97</f>
        <v>#REF!</v>
      </c>
      <c r="AE107" s="4" t="e">
        <f>'Option 9 Dispatch'!AE97</f>
        <v>#REF!</v>
      </c>
      <c r="AF107" s="4" t="e">
        <f>'Option 9 Dispatch'!AF97</f>
        <v>#REF!</v>
      </c>
      <c r="AG107" s="4" t="e">
        <f>'Option 9 Dispatch'!AG97</f>
        <v>#REF!</v>
      </c>
      <c r="AH107" s="4" t="e">
        <f>'Option 9 Dispatch'!AH97</f>
        <v>#REF!</v>
      </c>
      <c r="AI107" s="4" t="e">
        <f>'Option 9 Dispatch'!AI97</f>
        <v>#REF!</v>
      </c>
    </row>
    <row r="108" spans="2:35" ht="12.75">
      <c r="B108" s="162" t="s">
        <v>18</v>
      </c>
      <c r="F108" s="4" t="e">
        <f>'Option 9 Dispatch'!F98</f>
        <v>#REF!</v>
      </c>
      <c r="G108" s="4" t="e">
        <f>'Option 9 Dispatch'!G98</f>
        <v>#REF!</v>
      </c>
      <c r="H108" s="4" t="e">
        <f>'Option 9 Dispatch'!H98</f>
        <v>#REF!</v>
      </c>
      <c r="I108" s="4" t="e">
        <f>'Option 9 Dispatch'!I98</f>
        <v>#REF!</v>
      </c>
      <c r="J108" s="4" t="e">
        <f>'Option 9 Dispatch'!J98</f>
        <v>#REF!</v>
      </c>
      <c r="K108" s="4" t="e">
        <f>'Option 9 Dispatch'!K98</f>
        <v>#REF!</v>
      </c>
      <c r="L108" s="4" t="e">
        <f>'Option 9 Dispatch'!L98</f>
        <v>#REF!</v>
      </c>
      <c r="M108" s="4" t="e">
        <f>'Option 9 Dispatch'!M98</f>
        <v>#REF!</v>
      </c>
      <c r="N108" s="4" t="e">
        <f>'Option 9 Dispatch'!N98</f>
        <v>#REF!</v>
      </c>
      <c r="O108" s="4" t="e">
        <f>'Option 9 Dispatch'!O98</f>
        <v>#REF!</v>
      </c>
      <c r="P108" s="4" t="e">
        <f>'Option 9 Dispatch'!P98</f>
        <v>#REF!</v>
      </c>
      <c r="Q108" s="4" t="e">
        <f>'Option 9 Dispatch'!Q98</f>
        <v>#REF!</v>
      </c>
      <c r="R108" s="4" t="e">
        <f>'Option 9 Dispatch'!R98</f>
        <v>#REF!</v>
      </c>
      <c r="S108" s="4" t="e">
        <f>'Option 9 Dispatch'!S98</f>
        <v>#REF!</v>
      </c>
      <c r="T108" s="4" t="e">
        <f>'Option 9 Dispatch'!T98</f>
        <v>#REF!</v>
      </c>
      <c r="U108" s="4" t="e">
        <f>'Option 9 Dispatch'!U98</f>
        <v>#REF!</v>
      </c>
      <c r="V108" s="4" t="e">
        <f>'Option 9 Dispatch'!V98</f>
        <v>#REF!</v>
      </c>
      <c r="W108" s="4" t="e">
        <f>'Option 9 Dispatch'!W98</f>
        <v>#REF!</v>
      </c>
      <c r="X108" s="4" t="e">
        <f>'Option 9 Dispatch'!X98</f>
        <v>#REF!</v>
      </c>
      <c r="Y108" s="4" t="e">
        <f>'Option 9 Dispatch'!Y98</f>
        <v>#REF!</v>
      </c>
      <c r="Z108" s="4" t="e">
        <f>'Option 9 Dispatch'!Z98</f>
        <v>#REF!</v>
      </c>
      <c r="AA108" s="4" t="e">
        <f>'Option 9 Dispatch'!AA98</f>
        <v>#REF!</v>
      </c>
      <c r="AB108" s="4" t="e">
        <f>'Option 9 Dispatch'!AB98</f>
        <v>#REF!</v>
      </c>
      <c r="AC108" s="4" t="e">
        <f>'Option 9 Dispatch'!AC98</f>
        <v>#REF!</v>
      </c>
      <c r="AD108" s="4" t="e">
        <f>'Option 9 Dispatch'!AD98</f>
        <v>#REF!</v>
      </c>
      <c r="AE108" s="4" t="e">
        <f>'Option 9 Dispatch'!AE98</f>
        <v>#REF!</v>
      </c>
      <c r="AF108" s="4" t="e">
        <f>'Option 9 Dispatch'!AF98</f>
        <v>#REF!</v>
      </c>
      <c r="AG108" s="4" t="e">
        <f>'Option 9 Dispatch'!AG98</f>
        <v>#REF!</v>
      </c>
      <c r="AH108" s="4" t="e">
        <f>'Option 9 Dispatch'!AH98</f>
        <v>#REF!</v>
      </c>
      <c r="AI108" s="4" t="e">
        <f>'Option 9 Dispatch'!AI98</f>
        <v>#REF!</v>
      </c>
    </row>
    <row r="109" spans="2:35" ht="12.75">
      <c r="B109" s="162" t="s">
        <v>197</v>
      </c>
      <c r="F109" s="4" t="e">
        <f>'Option 9 Dispatch'!F99</f>
        <v>#REF!</v>
      </c>
      <c r="G109" s="4" t="e">
        <f>'Option 9 Dispatch'!G99</f>
        <v>#REF!</v>
      </c>
      <c r="H109" s="4" t="e">
        <f>'Option 9 Dispatch'!H99</f>
        <v>#REF!</v>
      </c>
      <c r="I109" s="4" t="e">
        <f>'Option 9 Dispatch'!I99</f>
        <v>#REF!</v>
      </c>
      <c r="J109" s="4" t="e">
        <f>'Option 9 Dispatch'!J99</f>
        <v>#REF!</v>
      </c>
      <c r="K109" s="4" t="e">
        <f>'Option 9 Dispatch'!K99</f>
        <v>#REF!</v>
      </c>
      <c r="L109" s="4" t="e">
        <f>'Option 9 Dispatch'!L99</f>
        <v>#REF!</v>
      </c>
      <c r="M109" s="4" t="e">
        <f>'Option 9 Dispatch'!M99</f>
        <v>#REF!</v>
      </c>
      <c r="N109" s="4" t="e">
        <f>'Option 9 Dispatch'!N99</f>
        <v>#REF!</v>
      </c>
      <c r="O109" s="4" t="e">
        <f>'Option 9 Dispatch'!O99</f>
        <v>#REF!</v>
      </c>
      <c r="P109" s="4" t="e">
        <f>'Option 9 Dispatch'!P99</f>
        <v>#REF!</v>
      </c>
      <c r="Q109" s="4" t="e">
        <f>'Option 9 Dispatch'!Q99</f>
        <v>#REF!</v>
      </c>
      <c r="R109" s="4" t="e">
        <f>'Option 9 Dispatch'!R99</f>
        <v>#REF!</v>
      </c>
      <c r="S109" s="4" t="e">
        <f>'Option 9 Dispatch'!S99</f>
        <v>#REF!</v>
      </c>
      <c r="T109" s="4" t="e">
        <f>'Option 9 Dispatch'!T99</f>
        <v>#REF!</v>
      </c>
      <c r="U109" s="4" t="e">
        <f>'Option 9 Dispatch'!U99</f>
        <v>#REF!</v>
      </c>
      <c r="V109" s="4" t="e">
        <f>'Option 9 Dispatch'!V99</f>
        <v>#REF!</v>
      </c>
      <c r="W109" s="4" t="e">
        <f>'Option 9 Dispatch'!W99</f>
        <v>#REF!</v>
      </c>
      <c r="X109" s="4" t="e">
        <f>'Option 9 Dispatch'!X99</f>
        <v>#REF!</v>
      </c>
      <c r="Y109" s="4" t="e">
        <f>'Option 9 Dispatch'!Y99</f>
        <v>#REF!</v>
      </c>
      <c r="Z109" s="4" t="e">
        <f>'Option 9 Dispatch'!Z99</f>
        <v>#REF!</v>
      </c>
      <c r="AA109" s="4" t="e">
        <f>'Option 9 Dispatch'!AA99</f>
        <v>#REF!</v>
      </c>
      <c r="AB109" s="4" t="e">
        <f>'Option 9 Dispatch'!AB99</f>
        <v>#REF!</v>
      </c>
      <c r="AC109" s="4" t="e">
        <f>'Option 9 Dispatch'!AC99</f>
        <v>#REF!</v>
      </c>
      <c r="AD109" s="4" t="e">
        <f>'Option 9 Dispatch'!AD99</f>
        <v>#REF!</v>
      </c>
      <c r="AE109" s="4" t="e">
        <f>'Option 9 Dispatch'!AE99</f>
        <v>#REF!</v>
      </c>
      <c r="AF109" s="4" t="e">
        <f>'Option 9 Dispatch'!AF99</f>
        <v>#REF!</v>
      </c>
      <c r="AG109" s="4" t="e">
        <f>'Option 9 Dispatch'!AG99</f>
        <v>#REF!</v>
      </c>
      <c r="AH109" s="4" t="e">
        <f>'Option 9 Dispatch'!AH99</f>
        <v>#REF!</v>
      </c>
      <c r="AI109" s="4" t="e">
        <f>'Option 9 Dispatch'!AI99</f>
        <v>#REF!</v>
      </c>
    </row>
    <row r="110" spans="2:35" ht="12.75">
      <c r="B110" s="162" t="s">
        <v>85</v>
      </c>
      <c r="F110" s="4">
        <f>'Option 9 Dispatch'!F108</f>
        <v>1156</v>
      </c>
      <c r="G110" s="4" t="e">
        <f>'Option 9 Dispatch'!G108</f>
        <v>#REF!</v>
      </c>
      <c r="H110" s="4" t="e">
        <f>'Option 9 Dispatch'!H108</f>
        <v>#REF!</v>
      </c>
      <c r="I110" s="4" t="e">
        <f>'Option 9 Dispatch'!I108</f>
        <v>#REF!</v>
      </c>
      <c r="J110" s="4" t="e">
        <f>'Option 9 Dispatch'!J108</f>
        <v>#REF!</v>
      </c>
      <c r="K110" s="4" t="e">
        <f>'Option 9 Dispatch'!K108</f>
        <v>#REF!</v>
      </c>
      <c r="L110" s="4" t="e">
        <f>'Option 9 Dispatch'!L108</f>
        <v>#REF!</v>
      </c>
      <c r="M110" s="4" t="e">
        <f>'Option 9 Dispatch'!M108</f>
        <v>#REF!</v>
      </c>
      <c r="N110" s="4" t="e">
        <f>'Option 9 Dispatch'!N108</f>
        <v>#REF!</v>
      </c>
      <c r="O110" s="4" t="e">
        <f>'Option 9 Dispatch'!O108</f>
        <v>#REF!</v>
      </c>
      <c r="P110" s="4" t="e">
        <f>'Option 9 Dispatch'!P108</f>
        <v>#REF!</v>
      </c>
      <c r="Q110" s="4" t="e">
        <f>'Option 9 Dispatch'!Q108</f>
        <v>#REF!</v>
      </c>
      <c r="R110" s="4" t="e">
        <f>'Option 9 Dispatch'!R108</f>
        <v>#REF!</v>
      </c>
      <c r="S110" s="4" t="e">
        <f>'Option 9 Dispatch'!S108</f>
        <v>#REF!</v>
      </c>
      <c r="T110" s="4" t="e">
        <f>'Option 9 Dispatch'!T108</f>
        <v>#REF!</v>
      </c>
      <c r="U110" s="4" t="e">
        <f>'Option 9 Dispatch'!U108</f>
        <v>#REF!</v>
      </c>
      <c r="V110" s="4" t="e">
        <f>'Option 9 Dispatch'!V108</f>
        <v>#REF!</v>
      </c>
      <c r="W110" s="4" t="e">
        <f>'Option 9 Dispatch'!W108</f>
        <v>#REF!</v>
      </c>
      <c r="X110" s="4" t="e">
        <f>'Option 9 Dispatch'!X108</f>
        <v>#REF!</v>
      </c>
      <c r="Y110" s="4" t="e">
        <f>'Option 9 Dispatch'!Y108</f>
        <v>#REF!</v>
      </c>
      <c r="Z110" s="4" t="e">
        <f>'Option 9 Dispatch'!Z108</f>
        <v>#REF!</v>
      </c>
      <c r="AA110" s="4" t="e">
        <f>'Option 9 Dispatch'!AA108</f>
        <v>#REF!</v>
      </c>
      <c r="AB110" s="4" t="e">
        <f>'Option 9 Dispatch'!AB108</f>
        <v>#REF!</v>
      </c>
      <c r="AC110" s="4" t="e">
        <f>'Option 9 Dispatch'!AC108</f>
        <v>#REF!</v>
      </c>
      <c r="AD110" s="4" t="e">
        <f>'Option 9 Dispatch'!AD108</f>
        <v>#REF!</v>
      </c>
      <c r="AE110" s="4" t="e">
        <f>'Option 9 Dispatch'!AE108</f>
        <v>#REF!</v>
      </c>
      <c r="AF110" s="4" t="e">
        <f>'Option 9 Dispatch'!AF108</f>
        <v>#REF!</v>
      </c>
      <c r="AG110" s="4" t="e">
        <f>'Option 9 Dispatch'!AG108</f>
        <v>#REF!</v>
      </c>
      <c r="AH110" s="4" t="e">
        <f>'Option 9 Dispatch'!AH108</f>
        <v>#REF!</v>
      </c>
      <c r="AI110" s="4" t="e">
        <f>'Option 9 Dispatch'!AI108</f>
        <v>#REF!</v>
      </c>
    </row>
    <row r="111" spans="2:35" ht="12.75">
      <c r="B111" s="16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2:35" ht="12.75">
      <c r="B112" t="s">
        <v>264</v>
      </c>
      <c r="F112" s="4" t="e">
        <f>'Option 9 Dispatch'!F131</f>
        <v>#REF!</v>
      </c>
      <c r="G112" s="4" t="e">
        <f>'Option 9 Dispatch'!G131</f>
        <v>#REF!</v>
      </c>
      <c r="H112" s="4" t="e">
        <f>'Option 9 Dispatch'!H131</f>
        <v>#REF!</v>
      </c>
      <c r="I112" s="4" t="e">
        <f>'Option 9 Dispatch'!I131</f>
        <v>#REF!</v>
      </c>
      <c r="J112" s="4" t="e">
        <f>'Option 9 Dispatch'!J131</f>
        <v>#REF!</v>
      </c>
      <c r="K112" s="4" t="e">
        <f>'Option 9 Dispatch'!K131</f>
        <v>#REF!</v>
      </c>
      <c r="L112" s="4" t="e">
        <f>'Option 9 Dispatch'!L131</f>
        <v>#REF!</v>
      </c>
      <c r="M112" s="4" t="e">
        <f>'Option 9 Dispatch'!M131</f>
        <v>#REF!</v>
      </c>
      <c r="N112" s="4" t="e">
        <f>'Option 9 Dispatch'!N131</f>
        <v>#REF!</v>
      </c>
      <c r="O112" s="4" t="e">
        <f>'Option 9 Dispatch'!O131</f>
        <v>#REF!</v>
      </c>
      <c r="P112" s="4" t="e">
        <f>'Option 9 Dispatch'!P131</f>
        <v>#REF!</v>
      </c>
      <c r="Q112" s="4" t="e">
        <f>'Option 9 Dispatch'!Q131</f>
        <v>#REF!</v>
      </c>
      <c r="R112" s="4" t="e">
        <f>'Option 9 Dispatch'!R131</f>
        <v>#REF!</v>
      </c>
      <c r="S112" s="4" t="e">
        <f>'Option 9 Dispatch'!S131</f>
        <v>#REF!</v>
      </c>
      <c r="T112" s="4" t="e">
        <f>'Option 9 Dispatch'!T131</f>
        <v>#REF!</v>
      </c>
      <c r="U112" s="4" t="e">
        <f>'Option 9 Dispatch'!U131</f>
        <v>#REF!</v>
      </c>
      <c r="V112" s="4" t="e">
        <f>'Option 9 Dispatch'!V131</f>
        <v>#REF!</v>
      </c>
      <c r="W112" s="4" t="e">
        <f>'Option 9 Dispatch'!W131</f>
        <v>#REF!</v>
      </c>
      <c r="X112" s="4" t="e">
        <f>'Option 9 Dispatch'!X131</f>
        <v>#REF!</v>
      </c>
      <c r="Y112" s="4" t="e">
        <f>'Option 9 Dispatch'!Y131</f>
        <v>#REF!</v>
      </c>
      <c r="Z112" s="4" t="e">
        <f>'Option 9 Dispatch'!Z131</f>
        <v>#REF!</v>
      </c>
      <c r="AA112" s="4" t="e">
        <f>'Option 9 Dispatch'!AA131</f>
        <v>#REF!</v>
      </c>
      <c r="AB112" s="4" t="e">
        <f>'Option 9 Dispatch'!AB131</f>
        <v>#REF!</v>
      </c>
      <c r="AC112" s="4" t="e">
        <f>'Option 9 Dispatch'!AC131</f>
        <v>#REF!</v>
      </c>
      <c r="AD112" s="4" t="e">
        <f>'Option 9 Dispatch'!AD131</f>
        <v>#REF!</v>
      </c>
      <c r="AE112" s="4" t="e">
        <f>'Option 9 Dispatch'!AE131</f>
        <v>#REF!</v>
      </c>
      <c r="AF112" s="4" t="e">
        <f>'Option 9 Dispatch'!AF131</f>
        <v>#REF!</v>
      </c>
      <c r="AG112" s="4" t="e">
        <f>'Option 9 Dispatch'!AG131</f>
        <v>#REF!</v>
      </c>
      <c r="AH112" s="4" t="e">
        <f>'Option 9 Dispatch'!AH131</f>
        <v>#REF!</v>
      </c>
      <c r="AI112" s="4" t="e">
        <f>'Option 9 Dispatch'!AI131</f>
        <v>#REF!</v>
      </c>
    </row>
    <row r="113" spans="2:35" ht="12.75">
      <c r="B113" t="s">
        <v>265</v>
      </c>
      <c r="F113" s="5" t="e">
        <f>'Option 9 Dispatch'!F130</f>
        <v>#REF!</v>
      </c>
      <c r="G113" s="5" t="e">
        <f>'Option 9 Dispatch'!G130</f>
        <v>#REF!</v>
      </c>
      <c r="H113" s="5" t="e">
        <f>'Option 9 Dispatch'!H130</f>
        <v>#REF!</v>
      </c>
      <c r="I113" s="5" t="e">
        <f>'Option 9 Dispatch'!I130</f>
        <v>#REF!</v>
      </c>
      <c r="J113" s="5" t="e">
        <f>'Option 9 Dispatch'!J130</f>
        <v>#REF!</v>
      </c>
      <c r="K113" s="5" t="e">
        <f>'Option 9 Dispatch'!K130</f>
        <v>#REF!</v>
      </c>
      <c r="L113" s="5" t="e">
        <f>'Option 9 Dispatch'!L130</f>
        <v>#REF!</v>
      </c>
      <c r="M113" s="5" t="e">
        <f>'Option 9 Dispatch'!M130</f>
        <v>#REF!</v>
      </c>
      <c r="N113" s="5" t="e">
        <f>'Option 9 Dispatch'!N130</f>
        <v>#REF!</v>
      </c>
      <c r="O113" s="5" t="e">
        <f>'Option 9 Dispatch'!O130</f>
        <v>#REF!</v>
      </c>
      <c r="P113" s="5" t="e">
        <f>'Option 9 Dispatch'!P130</f>
        <v>#REF!</v>
      </c>
      <c r="Q113" s="5" t="e">
        <f>'Option 9 Dispatch'!Q130</f>
        <v>#REF!</v>
      </c>
      <c r="R113" s="5" t="e">
        <f>'Option 9 Dispatch'!R130</f>
        <v>#REF!</v>
      </c>
      <c r="S113" s="5" t="e">
        <f>'Option 9 Dispatch'!S130</f>
        <v>#REF!</v>
      </c>
      <c r="T113" s="5" t="e">
        <f>'Option 9 Dispatch'!T130</f>
        <v>#REF!</v>
      </c>
      <c r="U113" s="5" t="e">
        <f>'Option 9 Dispatch'!U130</f>
        <v>#REF!</v>
      </c>
      <c r="V113" s="5" t="e">
        <f>'Option 9 Dispatch'!V130</f>
        <v>#REF!</v>
      </c>
      <c r="W113" s="5" t="e">
        <f>'Option 9 Dispatch'!W130</f>
        <v>#REF!</v>
      </c>
      <c r="X113" s="5" t="e">
        <f>'Option 9 Dispatch'!X130</f>
        <v>#REF!</v>
      </c>
      <c r="Y113" s="5" t="e">
        <f>'Option 9 Dispatch'!Y130</f>
        <v>#REF!</v>
      </c>
      <c r="Z113" s="5" t="e">
        <f>'Option 9 Dispatch'!Z130</f>
        <v>#REF!</v>
      </c>
      <c r="AA113" s="5" t="e">
        <f>'Option 9 Dispatch'!AA130</f>
        <v>#REF!</v>
      </c>
      <c r="AB113" s="5" t="e">
        <f>'Option 9 Dispatch'!AB130</f>
        <v>#REF!</v>
      </c>
      <c r="AC113" s="5" t="e">
        <f>'Option 9 Dispatch'!AC130</f>
        <v>#REF!</v>
      </c>
      <c r="AD113" s="5" t="e">
        <f>'Option 9 Dispatch'!AD130</f>
        <v>#REF!</v>
      </c>
      <c r="AE113" s="5" t="e">
        <f>'Option 9 Dispatch'!AE130</f>
        <v>#REF!</v>
      </c>
      <c r="AF113" s="5" t="e">
        <f>'Option 9 Dispatch'!AF130</f>
        <v>#REF!</v>
      </c>
      <c r="AG113" s="5" t="e">
        <f>'Option 9 Dispatch'!AG130</f>
        <v>#REF!</v>
      </c>
      <c r="AH113" s="5" t="e">
        <f>'Option 9 Dispatch'!AH130</f>
        <v>#REF!</v>
      </c>
      <c r="AI113" s="5" t="e">
        <f>'Option 9 Dispatch'!AI130</f>
        <v>#REF!</v>
      </c>
    </row>
    <row r="114" spans="2:35" ht="12.75">
      <c r="B114" t="s">
        <v>125</v>
      </c>
      <c r="C114" s="39" t="e">
        <f>'Option 9 Dispatch'!F137</f>
        <v>#REF!</v>
      </c>
      <c r="D114" s="39" t="e">
        <f>'Option 9 Dispatch'!F138</f>
        <v>#REF!</v>
      </c>
      <c r="F114" s="5" t="e">
        <f>'Option 9 Dispatch'!F150</f>
        <v>#REF!</v>
      </c>
      <c r="G114" s="5" t="e">
        <f>'Option 9 Dispatch'!G150</f>
        <v>#REF!</v>
      </c>
      <c r="H114" s="5" t="e">
        <f>'Option 9 Dispatch'!H150</f>
        <v>#REF!</v>
      </c>
      <c r="I114" s="5" t="e">
        <f>'Option 9 Dispatch'!I150</f>
        <v>#REF!</v>
      </c>
      <c r="J114" s="5" t="e">
        <f>'Option 9 Dispatch'!J150</f>
        <v>#REF!</v>
      </c>
      <c r="K114" s="5" t="e">
        <f>'Option 9 Dispatch'!K150</f>
        <v>#REF!</v>
      </c>
      <c r="L114" s="5" t="e">
        <f>'Option 9 Dispatch'!L150</f>
        <v>#REF!</v>
      </c>
      <c r="M114" s="5" t="e">
        <f>'Option 9 Dispatch'!M150</f>
        <v>#REF!</v>
      </c>
      <c r="N114" s="5" t="e">
        <f>'Option 9 Dispatch'!N150</f>
        <v>#REF!</v>
      </c>
      <c r="O114" s="5" t="e">
        <f>'Option 9 Dispatch'!O150</f>
        <v>#REF!</v>
      </c>
      <c r="P114" s="5" t="e">
        <f>'Option 9 Dispatch'!P150</f>
        <v>#REF!</v>
      </c>
      <c r="Q114" s="5" t="e">
        <f>'Option 9 Dispatch'!Q150</f>
        <v>#REF!</v>
      </c>
      <c r="R114" s="5" t="e">
        <f>'Option 9 Dispatch'!R150</f>
        <v>#REF!</v>
      </c>
      <c r="S114" s="5" t="e">
        <f>'Option 9 Dispatch'!S150</f>
        <v>#REF!</v>
      </c>
      <c r="T114" s="5" t="e">
        <f>'Option 9 Dispatch'!T150</f>
        <v>#REF!</v>
      </c>
      <c r="U114" s="5" t="e">
        <f>'Option 9 Dispatch'!U150</f>
        <v>#REF!</v>
      </c>
      <c r="V114" s="5" t="e">
        <f>'Option 9 Dispatch'!V150</f>
        <v>#REF!</v>
      </c>
      <c r="W114" s="5" t="e">
        <f>'Option 9 Dispatch'!W150</f>
        <v>#REF!</v>
      </c>
      <c r="X114" s="5" t="e">
        <f>'Option 9 Dispatch'!X150</f>
        <v>#REF!</v>
      </c>
      <c r="Y114" s="5" t="e">
        <f>'Option 9 Dispatch'!Y150</f>
        <v>#REF!</v>
      </c>
      <c r="Z114" s="5" t="e">
        <f>'Option 9 Dispatch'!Z150</f>
        <v>#REF!</v>
      </c>
      <c r="AA114" s="5" t="e">
        <f>'Option 9 Dispatch'!AA150</f>
        <v>#REF!</v>
      </c>
      <c r="AB114" s="5" t="e">
        <f>'Option 9 Dispatch'!AB150</f>
        <v>#REF!</v>
      </c>
      <c r="AC114" s="5" t="e">
        <f>'Option 9 Dispatch'!AC150</f>
        <v>#REF!</v>
      </c>
      <c r="AD114" s="5" t="e">
        <f>'Option 9 Dispatch'!AD150</f>
        <v>#REF!</v>
      </c>
      <c r="AE114" s="5" t="e">
        <f>'Option 9 Dispatch'!AE150</f>
        <v>#REF!</v>
      </c>
      <c r="AF114" s="5" t="e">
        <f>'Option 9 Dispatch'!AF150</f>
        <v>#REF!</v>
      </c>
      <c r="AG114" s="5" t="e">
        <f>'Option 9 Dispatch'!AG150</f>
        <v>#REF!</v>
      </c>
      <c r="AH114" s="5" t="e">
        <f>'Option 9 Dispatch'!AH150</f>
        <v>#REF!</v>
      </c>
      <c r="AI114" s="5" t="e">
        <f>'Option 9 Dispatch'!AI150</f>
        <v>#REF!</v>
      </c>
    </row>
    <row r="115" spans="2:35" ht="12.75">
      <c r="B115" t="s">
        <v>198</v>
      </c>
      <c r="F115" s="5" t="e">
        <f>SUM('Option 9 Dispatch'!F156:F156)</f>
        <v>#REF!</v>
      </c>
      <c r="G115" s="5" t="e">
        <f>SUM('Option 9 Dispatch'!G156:G156)</f>
        <v>#REF!</v>
      </c>
      <c r="H115" s="5" t="e">
        <f>SUM('Option 9 Dispatch'!H156:H156)</f>
        <v>#REF!</v>
      </c>
      <c r="I115" s="5" t="e">
        <f>SUM('Option 9 Dispatch'!I156:I156)</f>
        <v>#REF!</v>
      </c>
      <c r="J115" s="5" t="e">
        <f>SUM('Option 9 Dispatch'!J156:J156)</f>
        <v>#REF!</v>
      </c>
      <c r="K115" s="5" t="e">
        <f>SUM('Option 9 Dispatch'!K156:K156)</f>
        <v>#REF!</v>
      </c>
      <c r="L115" s="5" t="e">
        <f>SUM('Option 9 Dispatch'!L156:L156)</f>
        <v>#REF!</v>
      </c>
      <c r="M115" s="5" t="e">
        <f>SUM('Option 9 Dispatch'!M156:M156)</f>
        <v>#REF!</v>
      </c>
      <c r="N115" s="5" t="e">
        <f>SUM('Option 9 Dispatch'!N156:N156)</f>
        <v>#REF!</v>
      </c>
      <c r="O115" s="5" t="e">
        <f>SUM('Option 9 Dispatch'!O156:O156)</f>
        <v>#REF!</v>
      </c>
      <c r="P115" s="5" t="e">
        <f>SUM('Option 9 Dispatch'!P156:P156)</f>
        <v>#REF!</v>
      </c>
      <c r="Q115" s="5" t="e">
        <f>SUM('Option 9 Dispatch'!Q156:Q156)</f>
        <v>#REF!</v>
      </c>
      <c r="R115" s="5" t="e">
        <f>SUM('Option 9 Dispatch'!R156:R156)</f>
        <v>#REF!</v>
      </c>
      <c r="S115" s="5" t="e">
        <f>SUM('Option 9 Dispatch'!S156:S156)</f>
        <v>#REF!</v>
      </c>
      <c r="T115" s="5" t="e">
        <f>SUM('Option 9 Dispatch'!T156:T156)</f>
        <v>#REF!</v>
      </c>
      <c r="U115" s="5" t="e">
        <f>SUM('Option 9 Dispatch'!U156:U156)</f>
        <v>#REF!</v>
      </c>
      <c r="V115" s="5" t="e">
        <f>SUM('Option 9 Dispatch'!V156:V156)</f>
        <v>#REF!</v>
      </c>
      <c r="W115" s="5" t="e">
        <f>SUM('Option 9 Dispatch'!W156:W156)</f>
        <v>#REF!</v>
      </c>
      <c r="X115" s="5" t="e">
        <f>SUM('Option 9 Dispatch'!X156:X156)</f>
        <v>#REF!</v>
      </c>
      <c r="Y115" s="5" t="e">
        <f>SUM('Option 9 Dispatch'!Y156:Y156)</f>
        <v>#REF!</v>
      </c>
      <c r="Z115" s="5" t="e">
        <f>SUM('Option 9 Dispatch'!Z156:Z156)</f>
        <v>#REF!</v>
      </c>
      <c r="AA115" s="5" t="e">
        <f>SUM('Option 9 Dispatch'!AA156:AA156)</f>
        <v>#REF!</v>
      </c>
      <c r="AB115" s="5" t="e">
        <f>SUM('Option 9 Dispatch'!AB156:AB156)</f>
        <v>#REF!</v>
      </c>
      <c r="AC115" s="5" t="e">
        <f>SUM('Option 9 Dispatch'!AC156:AC156)</f>
        <v>#REF!</v>
      </c>
      <c r="AD115" s="5" t="e">
        <f>SUM('Option 9 Dispatch'!AD156:AD156)</f>
        <v>#REF!</v>
      </c>
      <c r="AE115" s="5" t="e">
        <f>SUM('Option 9 Dispatch'!AE156:AE156)</f>
        <v>#REF!</v>
      </c>
      <c r="AF115" s="5" t="e">
        <f>SUM('Option 9 Dispatch'!AF156:AF156)</f>
        <v>#REF!</v>
      </c>
      <c r="AG115" s="5" t="e">
        <f>SUM('Option 9 Dispatch'!AG156:AG156)</f>
        <v>#REF!</v>
      </c>
      <c r="AH115" s="5" t="e">
        <f>SUM('Option 9 Dispatch'!AH156:AH156)</f>
        <v>#REF!</v>
      </c>
      <c r="AI115" s="5" t="e">
        <f>SUM('Option 9 Dispatch'!AI156:AI156)</f>
        <v>#REF!</v>
      </c>
    </row>
    <row r="116" spans="2:35" ht="12.75">
      <c r="B116" t="s">
        <v>5</v>
      </c>
      <c r="F116" s="5" t="e">
        <f>'Option 9 Dispatch'!F158</f>
        <v>#REF!</v>
      </c>
      <c r="G116" s="5" t="e">
        <f>'Option 9 Dispatch'!G158</f>
        <v>#REF!</v>
      </c>
      <c r="H116" s="5" t="e">
        <f>'Option 9 Dispatch'!H158</f>
        <v>#REF!</v>
      </c>
      <c r="I116" s="5" t="e">
        <f>'Option 9 Dispatch'!I158</f>
        <v>#REF!</v>
      </c>
      <c r="J116" s="5" t="e">
        <f>'Option 9 Dispatch'!J158</f>
        <v>#REF!</v>
      </c>
      <c r="K116" s="5" t="e">
        <f>'Option 9 Dispatch'!K158</f>
        <v>#REF!</v>
      </c>
      <c r="L116" s="5" t="e">
        <f>'Option 9 Dispatch'!L158</f>
        <v>#REF!</v>
      </c>
      <c r="M116" s="5" t="e">
        <f>'Option 9 Dispatch'!M158</f>
        <v>#REF!</v>
      </c>
      <c r="N116" s="5" t="e">
        <f>'Option 9 Dispatch'!N158</f>
        <v>#REF!</v>
      </c>
      <c r="O116" s="5" t="e">
        <f>'Option 9 Dispatch'!O158</f>
        <v>#REF!</v>
      </c>
      <c r="P116" s="5" t="e">
        <f>'Option 9 Dispatch'!P158</f>
        <v>#REF!</v>
      </c>
      <c r="Q116" s="5" t="e">
        <f>'Option 9 Dispatch'!Q158</f>
        <v>#REF!</v>
      </c>
      <c r="R116" s="5" t="e">
        <f>'Option 9 Dispatch'!R158</f>
        <v>#REF!</v>
      </c>
      <c r="S116" s="5" t="e">
        <f>'Option 9 Dispatch'!S158</f>
        <v>#REF!</v>
      </c>
      <c r="T116" s="5" t="e">
        <f>'Option 9 Dispatch'!T158</f>
        <v>#REF!</v>
      </c>
      <c r="U116" s="5" t="e">
        <f>'Option 9 Dispatch'!U158</f>
        <v>#REF!</v>
      </c>
      <c r="V116" s="5" t="e">
        <f>'Option 9 Dispatch'!V158</f>
        <v>#REF!</v>
      </c>
      <c r="W116" s="5" t="e">
        <f>'Option 9 Dispatch'!W158</f>
        <v>#REF!</v>
      </c>
      <c r="X116" s="5" t="e">
        <f>'Option 9 Dispatch'!X158</f>
        <v>#REF!</v>
      </c>
      <c r="Y116" s="5" t="e">
        <f>'Option 9 Dispatch'!Y158</f>
        <v>#REF!</v>
      </c>
      <c r="Z116" s="5" t="e">
        <f>'Option 9 Dispatch'!Z158</f>
        <v>#REF!</v>
      </c>
      <c r="AA116" s="5" t="e">
        <f>'Option 9 Dispatch'!AA158</f>
        <v>#REF!</v>
      </c>
      <c r="AB116" s="5" t="e">
        <f>'Option 9 Dispatch'!AB158</f>
        <v>#REF!</v>
      </c>
      <c r="AC116" s="5" t="e">
        <f>'Option 9 Dispatch'!AC158</f>
        <v>#REF!</v>
      </c>
      <c r="AD116" s="5" t="e">
        <f>'Option 9 Dispatch'!AD158</f>
        <v>#REF!</v>
      </c>
      <c r="AE116" s="5" t="e">
        <f>'Option 9 Dispatch'!AE158</f>
        <v>#REF!</v>
      </c>
      <c r="AF116" s="5" t="e">
        <f>'Option 9 Dispatch'!AF158</f>
        <v>#REF!</v>
      </c>
      <c r="AG116" s="5" t="e">
        <f>'Option 9 Dispatch'!AG158</f>
        <v>#REF!</v>
      </c>
      <c r="AH116" s="5" t="e">
        <f>'Option 9 Dispatch'!AH158</f>
        <v>#REF!</v>
      </c>
      <c r="AI116" s="5" t="e">
        <f>'Option 9 Dispatch'!AI158</f>
        <v>#REF!</v>
      </c>
    </row>
    <row r="117" spans="2:35" ht="12.75">
      <c r="B117" t="s">
        <v>156</v>
      </c>
      <c r="E117" s="17"/>
      <c r="F117" s="5" t="e">
        <f>'Option 9 Dispatch'!F159</f>
        <v>#REF!</v>
      </c>
      <c r="G117" s="5" t="e">
        <f>'Option 9 Dispatch'!G159</f>
        <v>#REF!</v>
      </c>
      <c r="H117" s="5" t="e">
        <f>'Option 9 Dispatch'!H159</f>
        <v>#REF!</v>
      </c>
      <c r="I117" s="5" t="e">
        <f>'Option 9 Dispatch'!I159</f>
        <v>#REF!</v>
      </c>
      <c r="J117" s="5" t="e">
        <f>'Option 9 Dispatch'!J159</f>
        <v>#REF!</v>
      </c>
      <c r="K117" s="5" t="e">
        <f>'Option 9 Dispatch'!K159</f>
        <v>#REF!</v>
      </c>
      <c r="L117" s="5" t="e">
        <f>'Option 9 Dispatch'!L159</f>
        <v>#REF!</v>
      </c>
      <c r="M117" s="5" t="e">
        <f>'Option 9 Dispatch'!M159</f>
        <v>#REF!</v>
      </c>
      <c r="N117" s="5" t="e">
        <f>'Option 9 Dispatch'!N159</f>
        <v>#REF!</v>
      </c>
      <c r="O117" s="5" t="e">
        <f>'Option 9 Dispatch'!O159</f>
        <v>#REF!</v>
      </c>
      <c r="P117" s="5" t="e">
        <f>'Option 9 Dispatch'!P159</f>
        <v>#REF!</v>
      </c>
      <c r="Q117" s="5" t="e">
        <f>'Option 9 Dispatch'!Q159</f>
        <v>#REF!</v>
      </c>
      <c r="R117" s="5" t="e">
        <f>'Option 9 Dispatch'!R159</f>
        <v>#REF!</v>
      </c>
      <c r="S117" s="5" t="e">
        <f>'Option 9 Dispatch'!S159</f>
        <v>#REF!</v>
      </c>
      <c r="T117" s="5" t="e">
        <f>'Option 9 Dispatch'!T159</f>
        <v>#REF!</v>
      </c>
      <c r="U117" s="5" t="e">
        <f>'Option 9 Dispatch'!U159</f>
        <v>#REF!</v>
      </c>
      <c r="V117" s="5" t="e">
        <f>'Option 9 Dispatch'!V159</f>
        <v>#REF!</v>
      </c>
      <c r="W117" s="5" t="e">
        <f>'Option 9 Dispatch'!W159</f>
        <v>#REF!</v>
      </c>
      <c r="X117" s="5" t="e">
        <f>'Option 9 Dispatch'!X159</f>
        <v>#REF!</v>
      </c>
      <c r="Y117" s="5" t="e">
        <f>'Option 9 Dispatch'!Y159</f>
        <v>#REF!</v>
      </c>
      <c r="Z117" s="5" t="e">
        <f>'Option 9 Dispatch'!Z159</f>
        <v>#REF!</v>
      </c>
      <c r="AA117" s="5" t="e">
        <f>'Option 9 Dispatch'!AA159</f>
        <v>#REF!</v>
      </c>
      <c r="AB117" s="5" t="e">
        <f>'Option 9 Dispatch'!AB159</f>
        <v>#REF!</v>
      </c>
      <c r="AC117" s="5" t="e">
        <f>'Option 9 Dispatch'!AC159</f>
        <v>#REF!</v>
      </c>
      <c r="AD117" s="5" t="e">
        <f>'Option 9 Dispatch'!AD159</f>
        <v>#REF!</v>
      </c>
      <c r="AE117" s="5" t="e">
        <f>'Option 9 Dispatch'!AE159</f>
        <v>#REF!</v>
      </c>
      <c r="AF117" s="5" t="e">
        <f>'Option 9 Dispatch'!AF159</f>
        <v>#REF!</v>
      </c>
      <c r="AG117" s="5" t="e">
        <f>'Option 9 Dispatch'!AG159</f>
        <v>#REF!</v>
      </c>
      <c r="AH117" s="5" t="e">
        <f>'Option 9 Dispatch'!AH159</f>
        <v>#REF!</v>
      </c>
      <c r="AI117" s="5" t="e">
        <f>'Option 9 Dispatch'!AI159</f>
        <v>#REF!</v>
      </c>
    </row>
    <row r="118" spans="2:35" ht="12.75">
      <c r="B118" t="s">
        <v>157</v>
      </c>
      <c r="E118" s="17"/>
      <c r="F118" s="5">
        <f>'Option 9 Dispatch'!F160</f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</row>
    <row r="119" spans="4:5" ht="12.75">
      <c r="D119" s="163"/>
      <c r="E119" s="221" t="s">
        <v>261</v>
      </c>
    </row>
    <row r="120" spans="2:35" ht="12.75">
      <c r="B120" t="s">
        <v>230</v>
      </c>
      <c r="D120" s="163"/>
      <c r="E120" s="148" t="e">
        <f>NPV($E$36,F120:AI120)*(((1+$E$36)^#REF!*$E$36)/((1+$E$36)^#REF!-1))</f>
        <v>#REF!</v>
      </c>
      <c r="F120" s="247" t="e">
        <f aca="true" t="shared" si="26" ref="F120:AI120">SUM(F113:F118)/F66*1000</f>
        <v>#REF!</v>
      </c>
      <c r="G120" s="247" t="e">
        <f t="shared" si="26"/>
        <v>#REF!</v>
      </c>
      <c r="H120" s="247" t="e">
        <f t="shared" si="26"/>
        <v>#REF!</v>
      </c>
      <c r="I120" s="247" t="e">
        <f t="shared" si="26"/>
        <v>#REF!</v>
      </c>
      <c r="J120" s="247" t="e">
        <f t="shared" si="26"/>
        <v>#REF!</v>
      </c>
      <c r="K120" s="247" t="e">
        <f t="shared" si="26"/>
        <v>#REF!</v>
      </c>
      <c r="L120" s="247" t="e">
        <f t="shared" si="26"/>
        <v>#REF!</v>
      </c>
      <c r="M120" s="247" t="e">
        <f t="shared" si="26"/>
        <v>#REF!</v>
      </c>
      <c r="N120" s="247" t="e">
        <f t="shared" si="26"/>
        <v>#REF!</v>
      </c>
      <c r="O120" s="247" t="e">
        <f t="shared" si="26"/>
        <v>#REF!</v>
      </c>
      <c r="P120" s="247" t="e">
        <f t="shared" si="26"/>
        <v>#REF!</v>
      </c>
      <c r="Q120" s="247" t="e">
        <f t="shared" si="26"/>
        <v>#REF!</v>
      </c>
      <c r="R120" s="247" t="e">
        <f t="shared" si="26"/>
        <v>#REF!</v>
      </c>
      <c r="S120" s="247" t="e">
        <f t="shared" si="26"/>
        <v>#REF!</v>
      </c>
      <c r="T120" s="247" t="e">
        <f t="shared" si="26"/>
        <v>#REF!</v>
      </c>
      <c r="U120" s="247" t="e">
        <f t="shared" si="26"/>
        <v>#REF!</v>
      </c>
      <c r="V120" s="247" t="e">
        <f t="shared" si="26"/>
        <v>#REF!</v>
      </c>
      <c r="W120" s="247" t="e">
        <f t="shared" si="26"/>
        <v>#REF!</v>
      </c>
      <c r="X120" s="247" t="e">
        <f t="shared" si="26"/>
        <v>#REF!</v>
      </c>
      <c r="Y120" s="247" t="e">
        <f t="shared" si="26"/>
        <v>#REF!</v>
      </c>
      <c r="Z120" s="247" t="e">
        <f t="shared" si="26"/>
        <v>#REF!</v>
      </c>
      <c r="AA120" s="247" t="e">
        <f t="shared" si="26"/>
        <v>#REF!</v>
      </c>
      <c r="AB120" s="247" t="e">
        <f t="shared" si="26"/>
        <v>#REF!</v>
      </c>
      <c r="AC120" s="247" t="e">
        <f t="shared" si="26"/>
        <v>#REF!</v>
      </c>
      <c r="AD120" s="247" t="e">
        <f t="shared" si="26"/>
        <v>#REF!</v>
      </c>
      <c r="AE120" s="247" t="e">
        <f t="shared" si="26"/>
        <v>#REF!</v>
      </c>
      <c r="AF120" s="247" t="e">
        <f t="shared" si="26"/>
        <v>#REF!</v>
      </c>
      <c r="AG120" s="247" t="e">
        <f t="shared" si="26"/>
        <v>#REF!</v>
      </c>
      <c r="AH120" s="247" t="e">
        <f t="shared" si="26"/>
        <v>#REF!</v>
      </c>
      <c r="AI120" s="247" t="e">
        <f t="shared" si="26"/>
        <v>#REF!</v>
      </c>
    </row>
    <row r="121" spans="2:35" ht="12.75">
      <c r="B121" t="s">
        <v>231</v>
      </c>
      <c r="D121" s="163"/>
      <c r="E121" s="148" t="e">
        <f>NPV($E$36,F121:AI121)*(((1+$E$36)^#REF!*$E$36)/((1+$E$36)^#REF!-1))</f>
        <v>#REF!</v>
      </c>
      <c r="F121" s="247" t="e">
        <f aca="true" t="shared" si="27" ref="F121:AI121">F112/F66*1000</f>
        <v>#REF!</v>
      </c>
      <c r="G121" s="247" t="e">
        <f t="shared" si="27"/>
        <v>#REF!</v>
      </c>
      <c r="H121" s="247" t="e">
        <f t="shared" si="27"/>
        <v>#REF!</v>
      </c>
      <c r="I121" s="247" t="e">
        <f t="shared" si="27"/>
        <v>#REF!</v>
      </c>
      <c r="J121" s="247" t="e">
        <f t="shared" si="27"/>
        <v>#REF!</v>
      </c>
      <c r="K121" s="247" t="e">
        <f t="shared" si="27"/>
        <v>#REF!</v>
      </c>
      <c r="L121" s="247" t="e">
        <f t="shared" si="27"/>
        <v>#REF!</v>
      </c>
      <c r="M121" s="247" t="e">
        <f t="shared" si="27"/>
        <v>#REF!</v>
      </c>
      <c r="N121" s="247" t="e">
        <f t="shared" si="27"/>
        <v>#REF!</v>
      </c>
      <c r="O121" s="247" t="e">
        <f t="shared" si="27"/>
        <v>#REF!</v>
      </c>
      <c r="P121" s="247" t="e">
        <f t="shared" si="27"/>
        <v>#REF!</v>
      </c>
      <c r="Q121" s="247" t="e">
        <f t="shared" si="27"/>
        <v>#REF!</v>
      </c>
      <c r="R121" s="247" t="e">
        <f t="shared" si="27"/>
        <v>#REF!</v>
      </c>
      <c r="S121" s="247" t="e">
        <f t="shared" si="27"/>
        <v>#REF!</v>
      </c>
      <c r="T121" s="247" t="e">
        <f t="shared" si="27"/>
        <v>#REF!</v>
      </c>
      <c r="U121" s="247" t="e">
        <f t="shared" si="27"/>
        <v>#REF!</v>
      </c>
      <c r="V121" s="247" t="e">
        <f t="shared" si="27"/>
        <v>#REF!</v>
      </c>
      <c r="W121" s="247" t="e">
        <f t="shared" si="27"/>
        <v>#REF!</v>
      </c>
      <c r="X121" s="247" t="e">
        <f t="shared" si="27"/>
        <v>#REF!</v>
      </c>
      <c r="Y121" s="247" t="e">
        <f t="shared" si="27"/>
        <v>#REF!</v>
      </c>
      <c r="Z121" s="247" t="e">
        <f t="shared" si="27"/>
        <v>#REF!</v>
      </c>
      <c r="AA121" s="247" t="e">
        <f t="shared" si="27"/>
        <v>#REF!</v>
      </c>
      <c r="AB121" s="247" t="e">
        <f t="shared" si="27"/>
        <v>#REF!</v>
      </c>
      <c r="AC121" s="247" t="e">
        <f t="shared" si="27"/>
        <v>#REF!</v>
      </c>
      <c r="AD121" s="247" t="e">
        <f t="shared" si="27"/>
        <v>#REF!</v>
      </c>
      <c r="AE121" s="247" t="e">
        <f t="shared" si="27"/>
        <v>#REF!</v>
      </c>
      <c r="AF121" s="247" t="e">
        <f t="shared" si="27"/>
        <v>#REF!</v>
      </c>
      <c r="AG121" s="247" t="e">
        <f t="shared" si="27"/>
        <v>#REF!</v>
      </c>
      <c r="AH121" s="247" t="e">
        <f t="shared" si="27"/>
        <v>#REF!</v>
      </c>
      <c r="AI121" s="247" t="e">
        <f t="shared" si="27"/>
        <v>#REF!</v>
      </c>
    </row>
    <row r="122" spans="2:35" ht="12.75">
      <c r="B122" t="s">
        <v>232</v>
      </c>
      <c r="D122" s="163"/>
      <c r="E122" s="148" t="e">
        <f>NPV($E$36,F122:AI122)*(((1+$E$36)^#REF!*$E$36)/((1+$E$36)^#REF!-1))</f>
        <v>#REF!</v>
      </c>
      <c r="F122" s="7" t="e">
        <f aca="true" t="shared" si="28" ref="F122:AI122">SUM(F104:F110)/F67*1000</f>
        <v>#REF!</v>
      </c>
      <c r="G122" s="7" t="e">
        <f t="shared" si="28"/>
        <v>#REF!</v>
      </c>
      <c r="H122" s="7" t="e">
        <f t="shared" si="28"/>
        <v>#REF!</v>
      </c>
      <c r="I122" s="7" t="e">
        <f t="shared" si="28"/>
        <v>#REF!</v>
      </c>
      <c r="J122" s="7" t="e">
        <f t="shared" si="28"/>
        <v>#REF!</v>
      </c>
      <c r="K122" s="7" t="e">
        <f t="shared" si="28"/>
        <v>#REF!</v>
      </c>
      <c r="L122" s="7" t="e">
        <f t="shared" si="28"/>
        <v>#REF!</v>
      </c>
      <c r="M122" s="7" t="e">
        <f t="shared" si="28"/>
        <v>#REF!</v>
      </c>
      <c r="N122" s="7" t="e">
        <f t="shared" si="28"/>
        <v>#REF!</v>
      </c>
      <c r="O122" s="7" t="e">
        <f t="shared" si="28"/>
        <v>#REF!</v>
      </c>
      <c r="P122" s="7" t="e">
        <f t="shared" si="28"/>
        <v>#REF!</v>
      </c>
      <c r="Q122" s="7" t="e">
        <f t="shared" si="28"/>
        <v>#REF!</v>
      </c>
      <c r="R122" s="7" t="e">
        <f t="shared" si="28"/>
        <v>#REF!</v>
      </c>
      <c r="S122" s="7" t="e">
        <f t="shared" si="28"/>
        <v>#REF!</v>
      </c>
      <c r="T122" s="7" t="e">
        <f t="shared" si="28"/>
        <v>#REF!</v>
      </c>
      <c r="U122" s="7" t="e">
        <f t="shared" si="28"/>
        <v>#REF!</v>
      </c>
      <c r="V122" s="7" t="e">
        <f t="shared" si="28"/>
        <v>#REF!</v>
      </c>
      <c r="W122" s="7" t="e">
        <f t="shared" si="28"/>
        <v>#REF!</v>
      </c>
      <c r="X122" s="7" t="e">
        <f t="shared" si="28"/>
        <v>#REF!</v>
      </c>
      <c r="Y122" s="7" t="e">
        <f t="shared" si="28"/>
        <v>#REF!</v>
      </c>
      <c r="Z122" s="7" t="e">
        <f t="shared" si="28"/>
        <v>#REF!</v>
      </c>
      <c r="AA122" s="7" t="e">
        <f t="shared" si="28"/>
        <v>#REF!</v>
      </c>
      <c r="AB122" s="7" t="e">
        <f t="shared" si="28"/>
        <v>#REF!</v>
      </c>
      <c r="AC122" s="7" t="e">
        <f t="shared" si="28"/>
        <v>#REF!</v>
      </c>
      <c r="AD122" s="7" t="e">
        <f t="shared" si="28"/>
        <v>#REF!</v>
      </c>
      <c r="AE122" s="7" t="e">
        <f t="shared" si="28"/>
        <v>#REF!</v>
      </c>
      <c r="AF122" s="7" t="e">
        <f t="shared" si="28"/>
        <v>#REF!</v>
      </c>
      <c r="AG122" s="7" t="e">
        <f t="shared" si="28"/>
        <v>#REF!</v>
      </c>
      <c r="AH122" s="7" t="e">
        <f t="shared" si="28"/>
        <v>#REF!</v>
      </c>
      <c r="AI122" s="7" t="e">
        <f t="shared" si="28"/>
        <v>#REF!</v>
      </c>
    </row>
    <row r="123" spans="4:35" ht="12.75">
      <c r="D123" s="163"/>
      <c r="E123" s="240" t="s">
        <v>82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2:35" ht="13.5" thickBot="1">
      <c r="B124" t="s">
        <v>158</v>
      </c>
      <c r="E124" s="159" t="e">
        <f>NPV($E$36,F124:AI124)</f>
        <v>#REF!</v>
      </c>
      <c r="F124" s="160" t="e">
        <f aca="true" t="shared" si="29" ref="F124:AI124">SUM(F104:F118)</f>
        <v>#REF!</v>
      </c>
      <c r="G124" s="160" t="e">
        <f t="shared" si="29"/>
        <v>#REF!</v>
      </c>
      <c r="H124" s="160" t="e">
        <f t="shared" si="29"/>
        <v>#REF!</v>
      </c>
      <c r="I124" s="160" t="e">
        <f t="shared" si="29"/>
        <v>#REF!</v>
      </c>
      <c r="J124" s="160" t="e">
        <f t="shared" si="29"/>
        <v>#REF!</v>
      </c>
      <c r="K124" s="160" t="e">
        <f t="shared" si="29"/>
        <v>#REF!</v>
      </c>
      <c r="L124" s="160" t="e">
        <f t="shared" si="29"/>
        <v>#REF!</v>
      </c>
      <c r="M124" s="160" t="e">
        <f t="shared" si="29"/>
        <v>#REF!</v>
      </c>
      <c r="N124" s="160" t="e">
        <f t="shared" si="29"/>
        <v>#REF!</v>
      </c>
      <c r="O124" s="160" t="e">
        <f t="shared" si="29"/>
        <v>#REF!</v>
      </c>
      <c r="P124" s="160" t="e">
        <f t="shared" si="29"/>
        <v>#REF!</v>
      </c>
      <c r="Q124" s="160" t="e">
        <f t="shared" si="29"/>
        <v>#REF!</v>
      </c>
      <c r="R124" s="160" t="e">
        <f t="shared" si="29"/>
        <v>#REF!</v>
      </c>
      <c r="S124" s="160" t="e">
        <f t="shared" si="29"/>
        <v>#REF!</v>
      </c>
      <c r="T124" s="160" t="e">
        <f t="shared" si="29"/>
        <v>#REF!</v>
      </c>
      <c r="U124" s="160" t="e">
        <f t="shared" si="29"/>
        <v>#REF!</v>
      </c>
      <c r="V124" s="160" t="e">
        <f t="shared" si="29"/>
        <v>#REF!</v>
      </c>
      <c r="W124" s="160" t="e">
        <f t="shared" si="29"/>
        <v>#REF!</v>
      </c>
      <c r="X124" s="160" t="e">
        <f t="shared" si="29"/>
        <v>#REF!</v>
      </c>
      <c r="Y124" s="160" t="e">
        <f t="shared" si="29"/>
        <v>#REF!</v>
      </c>
      <c r="Z124" s="160" t="e">
        <f t="shared" si="29"/>
        <v>#REF!</v>
      </c>
      <c r="AA124" s="160" t="e">
        <f t="shared" si="29"/>
        <v>#REF!</v>
      </c>
      <c r="AB124" s="160" t="e">
        <f t="shared" si="29"/>
        <v>#REF!</v>
      </c>
      <c r="AC124" s="160" t="e">
        <f t="shared" si="29"/>
        <v>#REF!</v>
      </c>
      <c r="AD124" s="160" t="e">
        <f t="shared" si="29"/>
        <v>#REF!</v>
      </c>
      <c r="AE124" s="160" t="e">
        <f t="shared" si="29"/>
        <v>#REF!</v>
      </c>
      <c r="AF124" s="160" t="e">
        <f t="shared" si="29"/>
        <v>#REF!</v>
      </c>
      <c r="AG124" s="160" t="e">
        <f t="shared" si="29"/>
        <v>#REF!</v>
      </c>
      <c r="AH124" s="160" t="e">
        <f t="shared" si="29"/>
        <v>#REF!</v>
      </c>
      <c r="AI124" s="160" t="e">
        <f t="shared" si="29"/>
        <v>#REF!</v>
      </c>
    </row>
    <row r="125" spans="2:35" ht="13.5" thickTop="1">
      <c r="B125" s="17" t="s">
        <v>159</v>
      </c>
      <c r="C125" s="17"/>
      <c r="D125" s="17"/>
      <c r="E125" s="148" t="e">
        <f>NPV($E$36,F125:AI125)*(((1+$E$36)^#REF!*$E$36)/((1+$E$36)^#REF!-1))</f>
        <v>#REF!</v>
      </c>
      <c r="F125" s="35" t="e">
        <f aca="true" t="shared" si="30" ref="F125:AI125">+F124/(F67)*1000</f>
        <v>#REF!</v>
      </c>
      <c r="G125" s="35" t="e">
        <f t="shared" si="30"/>
        <v>#REF!</v>
      </c>
      <c r="H125" s="35" t="e">
        <f t="shared" si="30"/>
        <v>#REF!</v>
      </c>
      <c r="I125" s="35" t="e">
        <f t="shared" si="30"/>
        <v>#REF!</v>
      </c>
      <c r="J125" s="35" t="e">
        <f t="shared" si="30"/>
        <v>#REF!</v>
      </c>
      <c r="K125" s="35" t="e">
        <f t="shared" si="30"/>
        <v>#REF!</v>
      </c>
      <c r="L125" s="35" t="e">
        <f t="shared" si="30"/>
        <v>#REF!</v>
      </c>
      <c r="M125" s="35" t="e">
        <f t="shared" si="30"/>
        <v>#REF!</v>
      </c>
      <c r="N125" s="35" t="e">
        <f t="shared" si="30"/>
        <v>#REF!</v>
      </c>
      <c r="O125" s="35" t="e">
        <f t="shared" si="30"/>
        <v>#REF!</v>
      </c>
      <c r="P125" s="35" t="e">
        <f t="shared" si="30"/>
        <v>#REF!</v>
      </c>
      <c r="Q125" s="35" t="e">
        <f t="shared" si="30"/>
        <v>#REF!</v>
      </c>
      <c r="R125" s="35" t="e">
        <f t="shared" si="30"/>
        <v>#REF!</v>
      </c>
      <c r="S125" s="35" t="e">
        <f t="shared" si="30"/>
        <v>#REF!</v>
      </c>
      <c r="T125" s="35" t="e">
        <f t="shared" si="30"/>
        <v>#REF!</v>
      </c>
      <c r="U125" s="35" t="e">
        <f t="shared" si="30"/>
        <v>#REF!</v>
      </c>
      <c r="V125" s="35" t="e">
        <f t="shared" si="30"/>
        <v>#REF!</v>
      </c>
      <c r="W125" s="35" t="e">
        <f t="shared" si="30"/>
        <v>#REF!</v>
      </c>
      <c r="X125" s="35" t="e">
        <f t="shared" si="30"/>
        <v>#REF!</v>
      </c>
      <c r="Y125" s="35" t="e">
        <f t="shared" si="30"/>
        <v>#REF!</v>
      </c>
      <c r="Z125" s="35" t="e">
        <f t="shared" si="30"/>
        <v>#REF!</v>
      </c>
      <c r="AA125" s="35" t="e">
        <f t="shared" si="30"/>
        <v>#REF!</v>
      </c>
      <c r="AB125" s="35" t="e">
        <f t="shared" si="30"/>
        <v>#REF!</v>
      </c>
      <c r="AC125" s="35" t="e">
        <f t="shared" si="30"/>
        <v>#REF!</v>
      </c>
      <c r="AD125" s="35" t="e">
        <f t="shared" si="30"/>
        <v>#REF!</v>
      </c>
      <c r="AE125" s="35" t="e">
        <f t="shared" si="30"/>
        <v>#REF!</v>
      </c>
      <c r="AF125" s="35" t="e">
        <f t="shared" si="30"/>
        <v>#REF!</v>
      </c>
      <c r="AG125" s="35" t="e">
        <f t="shared" si="30"/>
        <v>#REF!</v>
      </c>
      <c r="AH125" s="35" t="e">
        <f t="shared" si="30"/>
        <v>#REF!</v>
      </c>
      <c r="AI125" s="35" t="e">
        <f t="shared" si="30"/>
        <v>#REF!</v>
      </c>
    </row>
    <row r="126" spans="5:35" s="17" customFormat="1" ht="12.75" hidden="1">
      <c r="E126" s="221" t="s">
        <v>261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</row>
    <row r="127" spans="2:35" ht="12.75" hidden="1">
      <c r="B127" t="s">
        <v>236</v>
      </c>
      <c r="E127" s="148" t="e">
        <f>NPV($E$36,F127:AI127)*(((1+$E$36)^#REF!*$E$36)/((1+$E$36)^#REF!-1))</f>
        <v>#REF!</v>
      </c>
      <c r="F127" s="219" t="e">
        <f>'Option 9 Dispatch'!F100*1000/'Option 9 Master'!F67</f>
        <v>#REF!</v>
      </c>
      <c r="G127" s="219" t="e">
        <f>'Option 9 Dispatch'!G100*1000/'Option 9 Master'!G67</f>
        <v>#REF!</v>
      </c>
      <c r="H127" s="219" t="e">
        <f>'Option 9 Dispatch'!H100*1000/'Option 9 Master'!H67</f>
        <v>#REF!</v>
      </c>
      <c r="I127" s="219" t="e">
        <f>'Option 9 Dispatch'!I100*1000/'Option 9 Master'!I67</f>
        <v>#REF!</v>
      </c>
      <c r="J127" s="219" t="e">
        <f>'Option 9 Dispatch'!J100*1000/'Option 9 Master'!J67</f>
        <v>#REF!</v>
      </c>
      <c r="K127" s="219" t="e">
        <f>'Option 9 Dispatch'!K100*1000/'Option 9 Master'!K67</f>
        <v>#REF!</v>
      </c>
      <c r="L127" s="219" t="e">
        <f>'Option 9 Dispatch'!L100*1000/'Option 9 Master'!L67</f>
        <v>#REF!</v>
      </c>
      <c r="M127" s="219" t="e">
        <f>'Option 9 Dispatch'!M100*1000/'Option 9 Master'!M67</f>
        <v>#REF!</v>
      </c>
      <c r="N127" s="219" t="e">
        <f>'Option 9 Dispatch'!N100*1000/'Option 9 Master'!N67</f>
        <v>#REF!</v>
      </c>
      <c r="O127" s="219" t="e">
        <f>'Option 9 Dispatch'!O100*1000/'Option 9 Master'!O67</f>
        <v>#REF!</v>
      </c>
      <c r="P127" s="219" t="e">
        <f>'Option 9 Dispatch'!P100*1000/'Option 9 Master'!P67</f>
        <v>#REF!</v>
      </c>
      <c r="Q127" s="219" t="e">
        <f>'Option 9 Dispatch'!Q100*1000/'Option 9 Master'!Q67</f>
        <v>#REF!</v>
      </c>
      <c r="R127" s="219" t="e">
        <f>'Option 9 Dispatch'!R100*1000/'Option 9 Master'!R67</f>
        <v>#REF!</v>
      </c>
      <c r="S127" s="219" t="e">
        <f>'Option 9 Dispatch'!S100*1000/'Option 9 Master'!S67</f>
        <v>#REF!</v>
      </c>
      <c r="T127" s="219" t="e">
        <f>'Option 9 Dispatch'!T100*1000/'Option 9 Master'!T67</f>
        <v>#REF!</v>
      </c>
      <c r="U127" s="219" t="e">
        <f>'Option 9 Dispatch'!U100*1000/'Option 9 Master'!U67</f>
        <v>#REF!</v>
      </c>
      <c r="V127" s="219" t="e">
        <f>'Option 9 Dispatch'!V100*1000/'Option 9 Master'!V67</f>
        <v>#REF!</v>
      </c>
      <c r="W127" s="219" t="e">
        <f>'Option 9 Dispatch'!W100*1000/'Option 9 Master'!W67</f>
        <v>#REF!</v>
      </c>
      <c r="X127" s="219" t="e">
        <f>'Option 9 Dispatch'!X100*1000/'Option 9 Master'!X67</f>
        <v>#REF!</v>
      </c>
      <c r="Y127" s="219" t="e">
        <f>'Option 9 Dispatch'!Y100*1000/'Option 9 Master'!Y67</f>
        <v>#REF!</v>
      </c>
      <c r="Z127" s="219" t="e">
        <f>'Option 9 Dispatch'!Z100*1000/'Option 9 Master'!Z67</f>
        <v>#REF!</v>
      </c>
      <c r="AA127" s="219" t="e">
        <f>'Option 9 Dispatch'!AA100*1000/'Option 9 Master'!AA67</f>
        <v>#REF!</v>
      </c>
      <c r="AB127" s="219" t="e">
        <f>'Option 9 Dispatch'!AB100*1000/'Option 9 Master'!AB67</f>
        <v>#REF!</v>
      </c>
      <c r="AC127" s="219" t="e">
        <f>'Option 9 Dispatch'!AC100*1000/'Option 9 Master'!AC67</f>
        <v>#REF!</v>
      </c>
      <c r="AD127" s="219" t="e">
        <f>'Option 9 Dispatch'!AD100*1000/'Option 9 Master'!AD67</f>
        <v>#REF!</v>
      </c>
      <c r="AE127" s="219" t="e">
        <f>'Option 9 Dispatch'!AE100*1000/'Option 9 Master'!AE67</f>
        <v>#REF!</v>
      </c>
      <c r="AF127" s="219" t="e">
        <f>'Option 9 Dispatch'!AF100*1000/'Option 9 Master'!AF67</f>
        <v>#REF!</v>
      </c>
      <c r="AG127" s="219" t="e">
        <f>'Option 9 Dispatch'!AG100*1000/'Option 9 Master'!AG67</f>
        <v>#REF!</v>
      </c>
      <c r="AH127" s="219" t="e">
        <f>'Option 9 Dispatch'!AH100*1000/'Option 9 Master'!AH67</f>
        <v>#REF!</v>
      </c>
      <c r="AI127" s="219" t="e">
        <f>'Option 9 Dispatch'!AI100*1000/'Option 9 Master'!AI67</f>
        <v>#REF!</v>
      </c>
    </row>
    <row r="128" spans="2:35" ht="12.75" hidden="1">
      <c r="B128" t="s">
        <v>259</v>
      </c>
      <c r="E128" s="148" t="e">
        <f>NPV($E$36,F128:AI128)*(((1+$E$36)^#REF!*$E$36)/((1+$E$36)^#REF!-1))</f>
        <v>#REF!</v>
      </c>
      <c r="F128" s="219" t="e">
        <f>'Option 9 Dispatch'!F101*1000/'Option 9 Master'!F67</f>
        <v>#REF!</v>
      </c>
      <c r="G128" s="219" t="e">
        <f>'Option 9 Dispatch'!G101*1000/'Option 9 Master'!G67</f>
        <v>#REF!</v>
      </c>
      <c r="H128" s="219" t="e">
        <f>'Option 9 Dispatch'!H101*1000/'Option 9 Master'!H67</f>
        <v>#REF!</v>
      </c>
      <c r="I128" s="219" t="e">
        <f>'Option 9 Dispatch'!I101*1000/'Option 9 Master'!I67</f>
        <v>#REF!</v>
      </c>
      <c r="J128" s="219" t="e">
        <f>'Option 9 Dispatch'!J101*1000/'Option 9 Master'!J67</f>
        <v>#REF!</v>
      </c>
      <c r="K128" s="219" t="e">
        <f>'Option 9 Dispatch'!K101*1000/'Option 9 Master'!K67</f>
        <v>#REF!</v>
      </c>
      <c r="L128" s="219" t="e">
        <f>'Option 9 Dispatch'!L101*1000/'Option 9 Master'!L67</f>
        <v>#REF!</v>
      </c>
      <c r="M128" s="219" t="e">
        <f>'Option 9 Dispatch'!M101*1000/'Option 9 Master'!M67</f>
        <v>#REF!</v>
      </c>
      <c r="N128" s="219" t="e">
        <f>'Option 9 Dispatch'!N101*1000/'Option 9 Master'!N67</f>
        <v>#REF!</v>
      </c>
      <c r="O128" s="219" t="e">
        <f>'Option 9 Dispatch'!O101*1000/'Option 9 Master'!O67</f>
        <v>#REF!</v>
      </c>
      <c r="P128" s="219" t="e">
        <f>'Option 9 Dispatch'!P101*1000/'Option 9 Master'!P67</f>
        <v>#REF!</v>
      </c>
      <c r="Q128" s="219" t="e">
        <f>'Option 9 Dispatch'!Q101*1000/'Option 9 Master'!Q67</f>
        <v>#REF!</v>
      </c>
      <c r="R128" s="219" t="e">
        <f>'Option 9 Dispatch'!R101*1000/'Option 9 Master'!R67</f>
        <v>#REF!</v>
      </c>
      <c r="S128" s="219" t="e">
        <f>'Option 9 Dispatch'!S101*1000/'Option 9 Master'!S67</f>
        <v>#REF!</v>
      </c>
      <c r="T128" s="219" t="e">
        <f>'Option 9 Dispatch'!T101*1000/'Option 9 Master'!T67</f>
        <v>#REF!</v>
      </c>
      <c r="U128" s="219" t="e">
        <f>'Option 9 Dispatch'!U101*1000/'Option 9 Master'!U67</f>
        <v>#REF!</v>
      </c>
      <c r="V128" s="219" t="e">
        <f>'Option 9 Dispatch'!V101*1000/'Option 9 Master'!V67</f>
        <v>#REF!</v>
      </c>
      <c r="W128" s="219" t="e">
        <f>'Option 9 Dispatch'!W101*1000/'Option 9 Master'!W67</f>
        <v>#REF!</v>
      </c>
      <c r="X128" s="219" t="e">
        <f>'Option 9 Dispatch'!X101*1000/'Option 9 Master'!X67</f>
        <v>#REF!</v>
      </c>
      <c r="Y128" s="219" t="e">
        <f>'Option 9 Dispatch'!Y101*1000/'Option 9 Master'!Y67</f>
        <v>#REF!</v>
      </c>
      <c r="Z128" s="219" t="e">
        <f>'Option 9 Dispatch'!Z101*1000/'Option 9 Master'!Z67</f>
        <v>#REF!</v>
      </c>
      <c r="AA128" s="219" t="e">
        <f>'Option 9 Dispatch'!AA101*1000/'Option 9 Master'!AA67</f>
        <v>#REF!</v>
      </c>
      <c r="AB128" s="219" t="e">
        <f>'Option 9 Dispatch'!AB101*1000/'Option 9 Master'!AB67</f>
        <v>#REF!</v>
      </c>
      <c r="AC128" s="219" t="e">
        <f>'Option 9 Dispatch'!AC101*1000/'Option 9 Master'!AC67</f>
        <v>#REF!</v>
      </c>
      <c r="AD128" s="219" t="e">
        <f>'Option 9 Dispatch'!AD101*1000/'Option 9 Master'!AD67</f>
        <v>#REF!</v>
      </c>
      <c r="AE128" s="219" t="e">
        <f>'Option 9 Dispatch'!AE101*1000/'Option 9 Master'!AE67</f>
        <v>#REF!</v>
      </c>
      <c r="AF128" s="219" t="e">
        <f>'Option 9 Dispatch'!AF101*1000/'Option 9 Master'!AF67</f>
        <v>#REF!</v>
      </c>
      <c r="AG128" s="219" t="e">
        <f>'Option 9 Dispatch'!AG101*1000/'Option 9 Master'!AG67</f>
        <v>#REF!</v>
      </c>
      <c r="AH128" s="219" t="e">
        <f>'Option 9 Dispatch'!AH101*1000/'Option 9 Master'!AH67</f>
        <v>#REF!</v>
      </c>
      <c r="AI128" s="219" t="e">
        <f>'Option 9 Dispatch'!AI101*1000/'Option 9 Master'!AI67</f>
        <v>#REF!</v>
      </c>
    </row>
    <row r="129" spans="2:35" ht="12.75" hidden="1">
      <c r="B129" t="s">
        <v>238</v>
      </c>
      <c r="E129" s="148" t="e">
        <f>NPV($E$36,F129:AI129)*(((1+$E$36)^#REF!*$E$36)/((1+$E$36)^#REF!-1))</f>
        <v>#REF!</v>
      </c>
      <c r="F129" s="219" t="e">
        <f>'Option 9 Dispatch'!F102*1000/'Option 9 Master'!F67</f>
        <v>#REF!</v>
      </c>
      <c r="G129" s="219" t="e">
        <f>'Option 9 Dispatch'!G102*1000/'Option 9 Master'!G67</f>
        <v>#REF!</v>
      </c>
      <c r="H129" s="219" t="e">
        <f>'Option 9 Dispatch'!H102*1000/'Option 9 Master'!H67</f>
        <v>#REF!</v>
      </c>
      <c r="I129" s="219" t="e">
        <f>'Option 9 Dispatch'!I102*1000/'Option 9 Master'!I67</f>
        <v>#REF!</v>
      </c>
      <c r="J129" s="219" t="e">
        <f>'Option 9 Dispatch'!J102*1000/'Option 9 Master'!J67</f>
        <v>#REF!</v>
      </c>
      <c r="K129" s="219" t="e">
        <f>'Option 9 Dispatch'!K102*1000/'Option 9 Master'!K67</f>
        <v>#REF!</v>
      </c>
      <c r="L129" s="219" t="e">
        <f>'Option 9 Dispatch'!L102*1000/'Option 9 Master'!L67</f>
        <v>#REF!</v>
      </c>
      <c r="M129" s="219" t="e">
        <f>'Option 9 Dispatch'!M102*1000/'Option 9 Master'!M67</f>
        <v>#REF!</v>
      </c>
      <c r="N129" s="219" t="e">
        <f>'Option 9 Dispatch'!N102*1000/'Option 9 Master'!N67</f>
        <v>#REF!</v>
      </c>
      <c r="O129" s="219" t="e">
        <f>'Option 9 Dispatch'!O102*1000/'Option 9 Master'!O67</f>
        <v>#REF!</v>
      </c>
      <c r="P129" s="219" t="e">
        <f>'Option 9 Dispatch'!P102*1000/'Option 9 Master'!P67</f>
        <v>#REF!</v>
      </c>
      <c r="Q129" s="219" t="e">
        <f>'Option 9 Dispatch'!Q102*1000/'Option 9 Master'!Q67</f>
        <v>#REF!</v>
      </c>
      <c r="R129" s="219" t="e">
        <f>'Option 9 Dispatch'!R102*1000/'Option 9 Master'!R67</f>
        <v>#REF!</v>
      </c>
      <c r="S129" s="219" t="e">
        <f>'Option 9 Dispatch'!S102*1000/'Option 9 Master'!S67</f>
        <v>#REF!</v>
      </c>
      <c r="T129" s="219" t="e">
        <f>'Option 9 Dispatch'!T102*1000/'Option 9 Master'!T67</f>
        <v>#REF!</v>
      </c>
      <c r="U129" s="219" t="e">
        <f>'Option 9 Dispatch'!U102*1000/'Option 9 Master'!U67</f>
        <v>#REF!</v>
      </c>
      <c r="V129" s="219" t="e">
        <f>'Option 9 Dispatch'!V102*1000/'Option 9 Master'!V67</f>
        <v>#REF!</v>
      </c>
      <c r="W129" s="219" t="e">
        <f>'Option 9 Dispatch'!W102*1000/'Option 9 Master'!W67</f>
        <v>#REF!</v>
      </c>
      <c r="X129" s="219" t="e">
        <f>'Option 9 Dispatch'!X102*1000/'Option 9 Master'!X67</f>
        <v>#REF!</v>
      </c>
      <c r="Y129" s="219" t="e">
        <f>'Option 9 Dispatch'!Y102*1000/'Option 9 Master'!Y67</f>
        <v>#REF!</v>
      </c>
      <c r="Z129" s="219" t="e">
        <f>'Option 9 Dispatch'!Z102*1000/'Option 9 Master'!Z67</f>
        <v>#REF!</v>
      </c>
      <c r="AA129" s="219" t="e">
        <f>'Option 9 Dispatch'!AA102*1000/'Option 9 Master'!AA67</f>
        <v>#REF!</v>
      </c>
      <c r="AB129" s="219" t="e">
        <f>'Option 9 Dispatch'!AB102*1000/'Option 9 Master'!AB67</f>
        <v>#REF!</v>
      </c>
      <c r="AC129" s="219" t="e">
        <f>'Option 9 Dispatch'!AC102*1000/'Option 9 Master'!AC67</f>
        <v>#REF!</v>
      </c>
      <c r="AD129" s="219" t="e">
        <f>'Option 9 Dispatch'!AD102*1000/'Option 9 Master'!AD67</f>
        <v>#REF!</v>
      </c>
      <c r="AE129" s="219" t="e">
        <f>'Option 9 Dispatch'!AE102*1000/'Option 9 Master'!AE67</f>
        <v>#REF!</v>
      </c>
      <c r="AF129" s="219" t="e">
        <f>'Option 9 Dispatch'!AF102*1000/'Option 9 Master'!AF67</f>
        <v>#REF!</v>
      </c>
      <c r="AG129" s="219" t="e">
        <f>'Option 9 Dispatch'!AG102*1000/'Option 9 Master'!AG67</f>
        <v>#REF!</v>
      </c>
      <c r="AH129" s="219" t="e">
        <f>'Option 9 Dispatch'!AH102*1000/'Option 9 Master'!AH67</f>
        <v>#REF!</v>
      </c>
      <c r="AI129" s="219" t="e">
        <f>'Option 9 Dispatch'!AI102*1000/'Option 9 Master'!AI67</f>
        <v>#REF!</v>
      </c>
    </row>
    <row r="131" spans="1:35" ht="13.5" thickBot="1">
      <c r="A131" s="125" t="s">
        <v>160</v>
      </c>
      <c r="B131" s="125"/>
      <c r="C131" s="125"/>
      <c r="D131" s="125"/>
      <c r="E131" s="4" t="e">
        <f>NPV($E$36,F131:AI131)</f>
        <v>#REF!</v>
      </c>
      <c r="F131" s="5" t="e">
        <f aca="true" t="shared" si="31" ref="F131:AI131">+F92-F124-F101</f>
        <v>#REF!</v>
      </c>
      <c r="G131" s="5" t="e">
        <f t="shared" si="31"/>
        <v>#REF!</v>
      </c>
      <c r="H131" s="5" t="e">
        <f t="shared" si="31"/>
        <v>#REF!</v>
      </c>
      <c r="I131" s="5" t="e">
        <f t="shared" si="31"/>
        <v>#REF!</v>
      </c>
      <c r="J131" s="5" t="e">
        <f t="shared" si="31"/>
        <v>#REF!</v>
      </c>
      <c r="K131" s="5" t="e">
        <f t="shared" si="31"/>
        <v>#REF!</v>
      </c>
      <c r="L131" s="5" t="e">
        <f t="shared" si="31"/>
        <v>#REF!</v>
      </c>
      <c r="M131" s="5" t="e">
        <f t="shared" si="31"/>
        <v>#REF!</v>
      </c>
      <c r="N131" s="5" t="e">
        <f t="shared" si="31"/>
        <v>#REF!</v>
      </c>
      <c r="O131" s="5" t="e">
        <f t="shared" si="31"/>
        <v>#REF!</v>
      </c>
      <c r="P131" s="5" t="e">
        <f t="shared" si="31"/>
        <v>#REF!</v>
      </c>
      <c r="Q131" s="5" t="e">
        <f t="shared" si="31"/>
        <v>#REF!</v>
      </c>
      <c r="R131" s="5" t="e">
        <f t="shared" si="31"/>
        <v>#REF!</v>
      </c>
      <c r="S131" s="5" t="e">
        <f t="shared" si="31"/>
        <v>#REF!</v>
      </c>
      <c r="T131" s="5" t="e">
        <f t="shared" si="31"/>
        <v>#REF!</v>
      </c>
      <c r="U131" s="5" t="e">
        <f t="shared" si="31"/>
        <v>#REF!</v>
      </c>
      <c r="V131" s="5" t="e">
        <f t="shared" si="31"/>
        <v>#REF!</v>
      </c>
      <c r="W131" s="5" t="e">
        <f t="shared" si="31"/>
        <v>#REF!</v>
      </c>
      <c r="X131" s="5" t="e">
        <f t="shared" si="31"/>
        <v>#REF!</v>
      </c>
      <c r="Y131" s="5" t="e">
        <f t="shared" si="31"/>
        <v>#REF!</v>
      </c>
      <c r="Z131" s="5" t="e">
        <f t="shared" si="31"/>
        <v>#REF!</v>
      </c>
      <c r="AA131" s="5" t="e">
        <f t="shared" si="31"/>
        <v>#REF!</v>
      </c>
      <c r="AB131" s="5" t="e">
        <f t="shared" si="31"/>
        <v>#REF!</v>
      </c>
      <c r="AC131" s="5" t="e">
        <f t="shared" si="31"/>
        <v>#REF!</v>
      </c>
      <c r="AD131" s="5" t="e">
        <f t="shared" si="31"/>
        <v>#REF!</v>
      </c>
      <c r="AE131" s="5" t="e">
        <f t="shared" si="31"/>
        <v>#REF!</v>
      </c>
      <c r="AF131" s="5" t="e">
        <f t="shared" si="31"/>
        <v>#REF!</v>
      </c>
      <c r="AG131" s="5" t="e">
        <f t="shared" si="31"/>
        <v>#REF!</v>
      </c>
      <c r="AH131" s="5" t="e">
        <f t="shared" si="31"/>
        <v>#REF!</v>
      </c>
      <c r="AI131" s="5" t="e">
        <f t="shared" si="31"/>
        <v>#REF!</v>
      </c>
    </row>
    <row r="133" spans="2:35" ht="12.75">
      <c r="B133" t="s">
        <v>117</v>
      </c>
      <c r="E133" s="164">
        <v>1</v>
      </c>
      <c r="F133" s="5">
        <f>$M$12*0.0375*$E$133</f>
        <v>0</v>
      </c>
      <c r="G133" s="5">
        <f>$M$12*0.07219*$E$133</f>
        <v>0</v>
      </c>
      <c r="H133" s="5">
        <f>$M$12*0.06677*$E$133</f>
        <v>0</v>
      </c>
      <c r="I133" s="5">
        <f>$M$12*0.06177*$E$133</f>
        <v>0</v>
      </c>
      <c r="J133" s="5">
        <f>$M$12*0.05713*$E$133</f>
        <v>0</v>
      </c>
      <c r="K133" s="5">
        <f>$M$12*0.05285*$E$133</f>
        <v>0</v>
      </c>
      <c r="L133" s="5">
        <f>$M$12*0.04888*$E$133</f>
        <v>0</v>
      </c>
      <c r="M133" s="5">
        <f>$M$12*0.04522*$E$133</f>
        <v>0</v>
      </c>
      <c r="N133" s="5">
        <f>$M$12*0.04462*$E$133</f>
        <v>0</v>
      </c>
      <c r="O133" s="5">
        <f>$M$12*0.04461*$E$133</f>
        <v>0</v>
      </c>
      <c r="P133" s="5">
        <f>$M$12*0.04462*$E$133</f>
        <v>0</v>
      </c>
      <c r="Q133" s="5">
        <f>$M$12*0.04461*$E$133</f>
        <v>0</v>
      </c>
      <c r="R133" s="5">
        <f>$M$12*0.04462*$E$133</f>
        <v>0</v>
      </c>
      <c r="S133" s="5">
        <f>$M$12*0.04461*$E$133</f>
        <v>0</v>
      </c>
      <c r="T133" s="5">
        <f>$M$12*0.04462*$E$133</f>
        <v>0</v>
      </c>
      <c r="U133" s="5">
        <f>$M$12*0.04461*$E$133</f>
        <v>0</v>
      </c>
      <c r="V133" s="5">
        <f>$M$12*0.04462*$E$133</f>
        <v>0</v>
      </c>
      <c r="W133" s="5">
        <f>$M$12*0.04461*$E$133</f>
        <v>0</v>
      </c>
      <c r="X133" s="5">
        <f>$M$12*0.04462*$E$133</f>
        <v>0</v>
      </c>
      <c r="Y133" s="5">
        <f>$M$12*0.04461*$E$133</f>
        <v>0</v>
      </c>
      <c r="Z133" s="5">
        <f>$M$12*0.02231*$E$133</f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</row>
    <row r="134" spans="2:35" ht="12.75">
      <c r="B134" t="s">
        <v>119</v>
      </c>
      <c r="F134" s="5" t="e">
        <f aca="true" t="shared" si="32" ref="F134:AI134">$M$33/$E$34</f>
        <v>#REF!</v>
      </c>
      <c r="G134" s="5" t="e">
        <f t="shared" si="32"/>
        <v>#REF!</v>
      </c>
      <c r="H134" s="5" t="e">
        <f t="shared" si="32"/>
        <v>#REF!</v>
      </c>
      <c r="I134" s="5" t="e">
        <f t="shared" si="32"/>
        <v>#REF!</v>
      </c>
      <c r="J134" s="5" t="e">
        <f t="shared" si="32"/>
        <v>#REF!</v>
      </c>
      <c r="K134" s="5" t="e">
        <f t="shared" si="32"/>
        <v>#REF!</v>
      </c>
      <c r="L134" s="5" t="e">
        <f t="shared" si="32"/>
        <v>#REF!</v>
      </c>
      <c r="M134" s="5" t="e">
        <f t="shared" si="32"/>
        <v>#REF!</v>
      </c>
      <c r="N134" s="5" t="e">
        <f t="shared" si="32"/>
        <v>#REF!</v>
      </c>
      <c r="O134" s="5" t="e">
        <f t="shared" si="32"/>
        <v>#REF!</v>
      </c>
      <c r="P134" s="5" t="e">
        <f t="shared" si="32"/>
        <v>#REF!</v>
      </c>
      <c r="Q134" s="5" t="e">
        <f t="shared" si="32"/>
        <v>#REF!</v>
      </c>
      <c r="R134" s="5" t="e">
        <f t="shared" si="32"/>
        <v>#REF!</v>
      </c>
      <c r="S134" s="5" t="e">
        <f t="shared" si="32"/>
        <v>#REF!</v>
      </c>
      <c r="T134" s="5" t="e">
        <f t="shared" si="32"/>
        <v>#REF!</v>
      </c>
      <c r="U134" s="5" t="e">
        <f t="shared" si="32"/>
        <v>#REF!</v>
      </c>
      <c r="V134" s="5" t="e">
        <f t="shared" si="32"/>
        <v>#REF!</v>
      </c>
      <c r="W134" s="5" t="e">
        <f t="shared" si="32"/>
        <v>#REF!</v>
      </c>
      <c r="X134" s="5" t="e">
        <f t="shared" si="32"/>
        <v>#REF!</v>
      </c>
      <c r="Y134" s="5" t="e">
        <f t="shared" si="32"/>
        <v>#REF!</v>
      </c>
      <c r="Z134" s="5" t="e">
        <f t="shared" si="32"/>
        <v>#REF!</v>
      </c>
      <c r="AA134" s="5" t="e">
        <f t="shared" si="32"/>
        <v>#REF!</v>
      </c>
      <c r="AB134" s="5" t="e">
        <f t="shared" si="32"/>
        <v>#REF!</v>
      </c>
      <c r="AC134" s="5" t="e">
        <f t="shared" si="32"/>
        <v>#REF!</v>
      </c>
      <c r="AD134" s="5" t="e">
        <f t="shared" si="32"/>
        <v>#REF!</v>
      </c>
      <c r="AE134" s="5" t="e">
        <f t="shared" si="32"/>
        <v>#REF!</v>
      </c>
      <c r="AF134" s="5" t="e">
        <f t="shared" si="32"/>
        <v>#REF!</v>
      </c>
      <c r="AG134" s="5" t="e">
        <f t="shared" si="32"/>
        <v>#REF!</v>
      </c>
      <c r="AH134" s="5" t="e">
        <f t="shared" si="32"/>
        <v>#REF!</v>
      </c>
      <c r="AI134" s="5" t="e">
        <f t="shared" si="32"/>
        <v>#REF!</v>
      </c>
    </row>
    <row r="135" spans="6:35" ht="12.7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2:35" ht="12.75">
      <c r="B136" t="s">
        <v>226</v>
      </c>
      <c r="F136" s="5" t="e">
        <f aca="true" t="shared" si="33" ref="F136:AI136">$M$34/$E$34</f>
        <v>#REF!</v>
      </c>
      <c r="G136" s="5" t="e">
        <f t="shared" si="33"/>
        <v>#REF!</v>
      </c>
      <c r="H136" s="5" t="e">
        <f t="shared" si="33"/>
        <v>#REF!</v>
      </c>
      <c r="I136" s="5" t="e">
        <f t="shared" si="33"/>
        <v>#REF!</v>
      </c>
      <c r="J136" s="5" t="e">
        <f t="shared" si="33"/>
        <v>#REF!</v>
      </c>
      <c r="K136" s="5" t="e">
        <f t="shared" si="33"/>
        <v>#REF!</v>
      </c>
      <c r="L136" s="5" t="e">
        <f t="shared" si="33"/>
        <v>#REF!</v>
      </c>
      <c r="M136" s="5" t="e">
        <f t="shared" si="33"/>
        <v>#REF!</v>
      </c>
      <c r="N136" s="5" t="e">
        <f t="shared" si="33"/>
        <v>#REF!</v>
      </c>
      <c r="O136" s="5" t="e">
        <f t="shared" si="33"/>
        <v>#REF!</v>
      </c>
      <c r="P136" s="5" t="e">
        <f t="shared" si="33"/>
        <v>#REF!</v>
      </c>
      <c r="Q136" s="5" t="e">
        <f t="shared" si="33"/>
        <v>#REF!</v>
      </c>
      <c r="R136" s="5" t="e">
        <f t="shared" si="33"/>
        <v>#REF!</v>
      </c>
      <c r="S136" s="5" t="e">
        <f t="shared" si="33"/>
        <v>#REF!</v>
      </c>
      <c r="T136" s="5" t="e">
        <f t="shared" si="33"/>
        <v>#REF!</v>
      </c>
      <c r="U136" s="5" t="e">
        <f t="shared" si="33"/>
        <v>#REF!</v>
      </c>
      <c r="V136" s="5" t="e">
        <f t="shared" si="33"/>
        <v>#REF!</v>
      </c>
      <c r="W136" s="5" t="e">
        <f t="shared" si="33"/>
        <v>#REF!</v>
      </c>
      <c r="X136" s="5" t="e">
        <f t="shared" si="33"/>
        <v>#REF!</v>
      </c>
      <c r="Y136" s="5" t="e">
        <f t="shared" si="33"/>
        <v>#REF!</v>
      </c>
      <c r="Z136" s="5" t="e">
        <f t="shared" si="33"/>
        <v>#REF!</v>
      </c>
      <c r="AA136" s="5" t="e">
        <f t="shared" si="33"/>
        <v>#REF!</v>
      </c>
      <c r="AB136" s="5" t="e">
        <f t="shared" si="33"/>
        <v>#REF!</v>
      </c>
      <c r="AC136" s="5" t="e">
        <f t="shared" si="33"/>
        <v>#REF!</v>
      </c>
      <c r="AD136" s="5" t="e">
        <f t="shared" si="33"/>
        <v>#REF!</v>
      </c>
      <c r="AE136" s="5" t="e">
        <f t="shared" si="33"/>
        <v>#REF!</v>
      </c>
      <c r="AF136" s="5" t="e">
        <f t="shared" si="33"/>
        <v>#REF!</v>
      </c>
      <c r="AG136" s="5" t="e">
        <f t="shared" si="33"/>
        <v>#REF!</v>
      </c>
      <c r="AH136" s="5" t="e">
        <f t="shared" si="33"/>
        <v>#REF!</v>
      </c>
      <c r="AI136" s="5" t="e">
        <f t="shared" si="33"/>
        <v>#REF!</v>
      </c>
    </row>
    <row r="137" spans="2:35" ht="12.75">
      <c r="B137" t="s">
        <v>227</v>
      </c>
      <c r="F137" s="5" t="e">
        <f>F136</f>
        <v>#REF!</v>
      </c>
      <c r="G137" s="5" t="e">
        <f aca="true" t="shared" si="34" ref="G137:AI137">F137+G136</f>
        <v>#REF!</v>
      </c>
      <c r="H137" s="5" t="e">
        <f t="shared" si="34"/>
        <v>#REF!</v>
      </c>
      <c r="I137" s="5" t="e">
        <f t="shared" si="34"/>
        <v>#REF!</v>
      </c>
      <c r="J137" s="5" t="e">
        <f t="shared" si="34"/>
        <v>#REF!</v>
      </c>
      <c r="K137" s="5" t="e">
        <f t="shared" si="34"/>
        <v>#REF!</v>
      </c>
      <c r="L137" s="5" t="e">
        <f t="shared" si="34"/>
        <v>#REF!</v>
      </c>
      <c r="M137" s="5" t="e">
        <f t="shared" si="34"/>
        <v>#REF!</v>
      </c>
      <c r="N137" s="5" t="e">
        <f t="shared" si="34"/>
        <v>#REF!</v>
      </c>
      <c r="O137" s="5" t="e">
        <f t="shared" si="34"/>
        <v>#REF!</v>
      </c>
      <c r="P137" s="5" t="e">
        <f t="shared" si="34"/>
        <v>#REF!</v>
      </c>
      <c r="Q137" s="5" t="e">
        <f t="shared" si="34"/>
        <v>#REF!</v>
      </c>
      <c r="R137" s="5" t="e">
        <f t="shared" si="34"/>
        <v>#REF!</v>
      </c>
      <c r="S137" s="5" t="e">
        <f t="shared" si="34"/>
        <v>#REF!</v>
      </c>
      <c r="T137" s="5" t="e">
        <f t="shared" si="34"/>
        <v>#REF!</v>
      </c>
      <c r="U137" s="5" t="e">
        <f t="shared" si="34"/>
        <v>#REF!</v>
      </c>
      <c r="V137" s="5" t="e">
        <f t="shared" si="34"/>
        <v>#REF!</v>
      </c>
      <c r="W137" s="5" t="e">
        <f t="shared" si="34"/>
        <v>#REF!</v>
      </c>
      <c r="X137" s="5" t="e">
        <f t="shared" si="34"/>
        <v>#REF!</v>
      </c>
      <c r="Y137" s="5" t="e">
        <f t="shared" si="34"/>
        <v>#REF!</v>
      </c>
      <c r="Z137" s="5" t="e">
        <f t="shared" si="34"/>
        <v>#REF!</v>
      </c>
      <c r="AA137" s="5" t="e">
        <f t="shared" si="34"/>
        <v>#REF!</v>
      </c>
      <c r="AB137" s="5" t="e">
        <f t="shared" si="34"/>
        <v>#REF!</v>
      </c>
      <c r="AC137" s="5" t="e">
        <f t="shared" si="34"/>
        <v>#REF!</v>
      </c>
      <c r="AD137" s="5" t="e">
        <f t="shared" si="34"/>
        <v>#REF!</v>
      </c>
      <c r="AE137" s="5" t="e">
        <f t="shared" si="34"/>
        <v>#REF!</v>
      </c>
      <c r="AF137" s="5" t="e">
        <f t="shared" si="34"/>
        <v>#REF!</v>
      </c>
      <c r="AG137" s="5" t="e">
        <f t="shared" si="34"/>
        <v>#REF!</v>
      </c>
      <c r="AH137" s="5" t="e">
        <f t="shared" si="34"/>
        <v>#REF!</v>
      </c>
      <c r="AI137" s="5" t="e">
        <f t="shared" si="34"/>
        <v>#REF!</v>
      </c>
    </row>
    <row r="138" spans="2:35" ht="12.75">
      <c r="B138" t="s">
        <v>228</v>
      </c>
      <c r="F138" s="5" t="e">
        <f aca="true" t="shared" si="35" ref="F138:AI138">$M$34-F137</f>
        <v>#REF!</v>
      </c>
      <c r="G138" s="5" t="e">
        <f t="shared" si="35"/>
        <v>#REF!</v>
      </c>
      <c r="H138" s="5" t="e">
        <f t="shared" si="35"/>
        <v>#REF!</v>
      </c>
      <c r="I138" s="5" t="e">
        <f t="shared" si="35"/>
        <v>#REF!</v>
      </c>
      <c r="J138" s="5" t="e">
        <f t="shared" si="35"/>
        <v>#REF!</v>
      </c>
      <c r="K138" s="5" t="e">
        <f t="shared" si="35"/>
        <v>#REF!</v>
      </c>
      <c r="L138" s="5" t="e">
        <f t="shared" si="35"/>
        <v>#REF!</v>
      </c>
      <c r="M138" s="5" t="e">
        <f t="shared" si="35"/>
        <v>#REF!</v>
      </c>
      <c r="N138" s="5" t="e">
        <f t="shared" si="35"/>
        <v>#REF!</v>
      </c>
      <c r="O138" s="5" t="e">
        <f t="shared" si="35"/>
        <v>#REF!</v>
      </c>
      <c r="P138" s="5" t="e">
        <f t="shared" si="35"/>
        <v>#REF!</v>
      </c>
      <c r="Q138" s="5" t="e">
        <f t="shared" si="35"/>
        <v>#REF!</v>
      </c>
      <c r="R138" s="5" t="e">
        <f t="shared" si="35"/>
        <v>#REF!</v>
      </c>
      <c r="S138" s="5" t="e">
        <f t="shared" si="35"/>
        <v>#REF!</v>
      </c>
      <c r="T138" s="5" t="e">
        <f t="shared" si="35"/>
        <v>#REF!</v>
      </c>
      <c r="U138" s="5" t="e">
        <f t="shared" si="35"/>
        <v>#REF!</v>
      </c>
      <c r="V138" s="5" t="e">
        <f t="shared" si="35"/>
        <v>#REF!</v>
      </c>
      <c r="W138" s="5" t="e">
        <f t="shared" si="35"/>
        <v>#REF!</v>
      </c>
      <c r="X138" s="5" t="e">
        <f t="shared" si="35"/>
        <v>#REF!</v>
      </c>
      <c r="Y138" s="5" t="e">
        <f t="shared" si="35"/>
        <v>#REF!</v>
      </c>
      <c r="Z138" s="5" t="e">
        <f t="shared" si="35"/>
        <v>#REF!</v>
      </c>
      <c r="AA138" s="5" t="e">
        <f t="shared" si="35"/>
        <v>#REF!</v>
      </c>
      <c r="AB138" s="5" t="e">
        <f t="shared" si="35"/>
        <v>#REF!</v>
      </c>
      <c r="AC138" s="5" t="e">
        <f t="shared" si="35"/>
        <v>#REF!</v>
      </c>
      <c r="AD138" s="5" t="e">
        <f t="shared" si="35"/>
        <v>#REF!</v>
      </c>
      <c r="AE138" s="5" t="e">
        <f t="shared" si="35"/>
        <v>#REF!</v>
      </c>
      <c r="AF138" s="5" t="e">
        <f t="shared" si="35"/>
        <v>#REF!</v>
      </c>
      <c r="AG138" s="5" t="e">
        <f t="shared" si="35"/>
        <v>#REF!</v>
      </c>
      <c r="AH138" s="5" t="e">
        <f t="shared" si="35"/>
        <v>#REF!</v>
      </c>
      <c r="AI138" s="5" t="e">
        <f t="shared" si="35"/>
        <v>#REF!</v>
      </c>
    </row>
    <row r="139" spans="6:35" ht="12.75"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2:35" ht="12.75">
      <c r="B140" t="s">
        <v>161</v>
      </c>
      <c r="F140" s="5" t="e">
        <f aca="true" t="shared" si="36" ref="F140:AI140">+F133+F134</f>
        <v>#REF!</v>
      </c>
      <c r="G140" s="5" t="e">
        <f t="shared" si="36"/>
        <v>#REF!</v>
      </c>
      <c r="H140" s="5" t="e">
        <f t="shared" si="36"/>
        <v>#REF!</v>
      </c>
      <c r="I140" s="5" t="e">
        <f t="shared" si="36"/>
        <v>#REF!</v>
      </c>
      <c r="J140" s="5" t="e">
        <f t="shared" si="36"/>
        <v>#REF!</v>
      </c>
      <c r="K140" s="5" t="e">
        <f t="shared" si="36"/>
        <v>#REF!</v>
      </c>
      <c r="L140" s="5" t="e">
        <f t="shared" si="36"/>
        <v>#REF!</v>
      </c>
      <c r="M140" s="5" t="e">
        <f t="shared" si="36"/>
        <v>#REF!</v>
      </c>
      <c r="N140" s="5" t="e">
        <f t="shared" si="36"/>
        <v>#REF!</v>
      </c>
      <c r="O140" s="5" t="e">
        <f t="shared" si="36"/>
        <v>#REF!</v>
      </c>
      <c r="P140" s="5" t="e">
        <f t="shared" si="36"/>
        <v>#REF!</v>
      </c>
      <c r="Q140" s="5" t="e">
        <f t="shared" si="36"/>
        <v>#REF!</v>
      </c>
      <c r="R140" s="5" t="e">
        <f t="shared" si="36"/>
        <v>#REF!</v>
      </c>
      <c r="S140" s="5" t="e">
        <f t="shared" si="36"/>
        <v>#REF!</v>
      </c>
      <c r="T140" s="5" t="e">
        <f t="shared" si="36"/>
        <v>#REF!</v>
      </c>
      <c r="U140" s="5" t="e">
        <f t="shared" si="36"/>
        <v>#REF!</v>
      </c>
      <c r="V140" s="5" t="e">
        <f t="shared" si="36"/>
        <v>#REF!</v>
      </c>
      <c r="W140" s="5" t="e">
        <f t="shared" si="36"/>
        <v>#REF!</v>
      </c>
      <c r="X140" s="5" t="e">
        <f t="shared" si="36"/>
        <v>#REF!</v>
      </c>
      <c r="Y140" s="5" t="e">
        <f t="shared" si="36"/>
        <v>#REF!</v>
      </c>
      <c r="Z140" s="5" t="e">
        <f t="shared" si="36"/>
        <v>#REF!</v>
      </c>
      <c r="AA140" s="5" t="e">
        <f t="shared" si="36"/>
        <v>#REF!</v>
      </c>
      <c r="AB140" s="5" t="e">
        <f t="shared" si="36"/>
        <v>#REF!</v>
      </c>
      <c r="AC140" s="5" t="e">
        <f t="shared" si="36"/>
        <v>#REF!</v>
      </c>
      <c r="AD140" s="5" t="e">
        <f t="shared" si="36"/>
        <v>#REF!</v>
      </c>
      <c r="AE140" s="5" t="e">
        <f t="shared" si="36"/>
        <v>#REF!</v>
      </c>
      <c r="AF140" s="5" t="e">
        <f t="shared" si="36"/>
        <v>#REF!</v>
      </c>
      <c r="AG140" s="5" t="e">
        <f t="shared" si="36"/>
        <v>#REF!</v>
      </c>
      <c r="AH140" s="5" t="e">
        <f t="shared" si="36"/>
        <v>#REF!</v>
      </c>
      <c r="AI140" s="5" t="e">
        <f t="shared" si="36"/>
        <v>#REF!</v>
      </c>
    </row>
    <row r="141" spans="2:35" ht="12.75">
      <c r="B141" s="17" t="s">
        <v>159</v>
      </c>
      <c r="C141" s="17"/>
      <c r="D141" s="17" t="s">
        <v>162</v>
      </c>
      <c r="E141" s="17"/>
      <c r="F141" s="187" t="e">
        <f aca="true" t="shared" si="37" ref="F141:AI141">F140/F67*1000</f>
        <v>#REF!</v>
      </c>
      <c r="G141" s="187" t="e">
        <f t="shared" si="37"/>
        <v>#REF!</v>
      </c>
      <c r="H141" s="187" t="e">
        <f t="shared" si="37"/>
        <v>#REF!</v>
      </c>
      <c r="I141" s="187" t="e">
        <f t="shared" si="37"/>
        <v>#REF!</v>
      </c>
      <c r="J141" s="187" t="e">
        <f t="shared" si="37"/>
        <v>#REF!</v>
      </c>
      <c r="K141" s="187" t="e">
        <f t="shared" si="37"/>
        <v>#REF!</v>
      </c>
      <c r="L141" s="187" t="e">
        <f t="shared" si="37"/>
        <v>#REF!</v>
      </c>
      <c r="M141" s="187" t="e">
        <f t="shared" si="37"/>
        <v>#REF!</v>
      </c>
      <c r="N141" s="187" t="e">
        <f t="shared" si="37"/>
        <v>#REF!</v>
      </c>
      <c r="O141" s="187" t="e">
        <f t="shared" si="37"/>
        <v>#REF!</v>
      </c>
      <c r="P141" s="187" t="e">
        <f t="shared" si="37"/>
        <v>#REF!</v>
      </c>
      <c r="Q141" s="187" t="e">
        <f t="shared" si="37"/>
        <v>#REF!</v>
      </c>
      <c r="R141" s="187" t="e">
        <f t="shared" si="37"/>
        <v>#REF!</v>
      </c>
      <c r="S141" s="187" t="e">
        <f t="shared" si="37"/>
        <v>#REF!</v>
      </c>
      <c r="T141" s="187" t="e">
        <f t="shared" si="37"/>
        <v>#REF!</v>
      </c>
      <c r="U141" s="187" t="e">
        <f t="shared" si="37"/>
        <v>#REF!</v>
      </c>
      <c r="V141" s="187" t="e">
        <f t="shared" si="37"/>
        <v>#REF!</v>
      </c>
      <c r="W141" s="187" t="e">
        <f t="shared" si="37"/>
        <v>#REF!</v>
      </c>
      <c r="X141" s="187" t="e">
        <f t="shared" si="37"/>
        <v>#REF!</v>
      </c>
      <c r="Y141" s="187" t="e">
        <f t="shared" si="37"/>
        <v>#REF!</v>
      </c>
      <c r="Z141" s="187" t="e">
        <f t="shared" si="37"/>
        <v>#REF!</v>
      </c>
      <c r="AA141" s="187" t="e">
        <f t="shared" si="37"/>
        <v>#REF!</v>
      </c>
      <c r="AB141" s="187" t="e">
        <f t="shared" si="37"/>
        <v>#REF!</v>
      </c>
      <c r="AC141" s="187" t="e">
        <f t="shared" si="37"/>
        <v>#REF!</v>
      </c>
      <c r="AD141" s="187" t="e">
        <f t="shared" si="37"/>
        <v>#REF!</v>
      </c>
      <c r="AE141" s="187" t="e">
        <f t="shared" si="37"/>
        <v>#REF!</v>
      </c>
      <c r="AF141" s="187" t="e">
        <f t="shared" si="37"/>
        <v>#REF!</v>
      </c>
      <c r="AG141" s="187" t="e">
        <f t="shared" si="37"/>
        <v>#REF!</v>
      </c>
      <c r="AH141" s="187" t="e">
        <f t="shared" si="37"/>
        <v>#REF!</v>
      </c>
      <c r="AI141" s="187" t="e">
        <f t="shared" si="37"/>
        <v>#REF!</v>
      </c>
    </row>
    <row r="143" spans="1:35" ht="13.5" thickBot="1">
      <c r="A143" s="125" t="s">
        <v>163</v>
      </c>
      <c r="B143" s="125"/>
      <c r="C143" s="125"/>
      <c r="D143" s="125"/>
      <c r="E143" s="125"/>
      <c r="F143" s="5" t="e">
        <f aca="true" t="shared" si="38" ref="F143:AI143">+F131-F140</f>
        <v>#REF!</v>
      </c>
      <c r="G143" s="5" t="e">
        <f t="shared" si="38"/>
        <v>#REF!</v>
      </c>
      <c r="H143" s="5" t="e">
        <f t="shared" si="38"/>
        <v>#REF!</v>
      </c>
      <c r="I143" s="5" t="e">
        <f t="shared" si="38"/>
        <v>#REF!</v>
      </c>
      <c r="J143" s="5" t="e">
        <f t="shared" si="38"/>
        <v>#REF!</v>
      </c>
      <c r="K143" s="5" t="e">
        <f t="shared" si="38"/>
        <v>#REF!</v>
      </c>
      <c r="L143" s="5" t="e">
        <f t="shared" si="38"/>
        <v>#REF!</v>
      </c>
      <c r="M143" s="5" t="e">
        <f t="shared" si="38"/>
        <v>#REF!</v>
      </c>
      <c r="N143" s="5" t="e">
        <f t="shared" si="38"/>
        <v>#REF!</v>
      </c>
      <c r="O143" s="5" t="e">
        <f t="shared" si="38"/>
        <v>#REF!</v>
      </c>
      <c r="P143" s="5" t="e">
        <f t="shared" si="38"/>
        <v>#REF!</v>
      </c>
      <c r="Q143" s="5" t="e">
        <f t="shared" si="38"/>
        <v>#REF!</v>
      </c>
      <c r="R143" s="5" t="e">
        <f t="shared" si="38"/>
        <v>#REF!</v>
      </c>
      <c r="S143" s="5" t="e">
        <f t="shared" si="38"/>
        <v>#REF!</v>
      </c>
      <c r="T143" s="5" t="e">
        <f t="shared" si="38"/>
        <v>#REF!</v>
      </c>
      <c r="U143" s="5" t="e">
        <f t="shared" si="38"/>
        <v>#REF!</v>
      </c>
      <c r="V143" s="5" t="e">
        <f t="shared" si="38"/>
        <v>#REF!</v>
      </c>
      <c r="W143" s="5" t="e">
        <f t="shared" si="38"/>
        <v>#REF!</v>
      </c>
      <c r="X143" s="5" t="e">
        <f t="shared" si="38"/>
        <v>#REF!</v>
      </c>
      <c r="Y143" s="5" t="e">
        <f t="shared" si="38"/>
        <v>#REF!</v>
      </c>
      <c r="Z143" s="5" t="e">
        <f t="shared" si="38"/>
        <v>#REF!</v>
      </c>
      <c r="AA143" s="5" t="e">
        <f t="shared" si="38"/>
        <v>#REF!</v>
      </c>
      <c r="AB143" s="5" t="e">
        <f t="shared" si="38"/>
        <v>#REF!</v>
      </c>
      <c r="AC143" s="5" t="e">
        <f t="shared" si="38"/>
        <v>#REF!</v>
      </c>
      <c r="AD143" s="5" t="e">
        <f t="shared" si="38"/>
        <v>#REF!</v>
      </c>
      <c r="AE143" s="5" t="e">
        <f t="shared" si="38"/>
        <v>#REF!</v>
      </c>
      <c r="AF143" s="5" t="e">
        <f t="shared" si="38"/>
        <v>#REF!</v>
      </c>
      <c r="AG143" s="5" t="e">
        <f t="shared" si="38"/>
        <v>#REF!</v>
      </c>
      <c r="AH143" s="5" t="e">
        <f t="shared" si="38"/>
        <v>#REF!</v>
      </c>
      <c r="AI143" s="5" t="e">
        <f t="shared" si="38"/>
        <v>#REF!</v>
      </c>
    </row>
    <row r="145" spans="1:35" ht="12.75">
      <c r="A145" s="2" t="s">
        <v>164</v>
      </c>
      <c r="O145" s="110" t="s">
        <v>165</v>
      </c>
      <c r="T145" s="110" t="s">
        <v>166</v>
      </c>
      <c r="Y145" s="110" t="s">
        <v>104</v>
      </c>
      <c r="AD145" s="225" t="s">
        <v>239</v>
      </c>
      <c r="AI145" s="225" t="s">
        <v>240</v>
      </c>
    </row>
    <row r="146" spans="2:35" ht="12.75">
      <c r="B146" s="2" t="s">
        <v>167</v>
      </c>
      <c r="F146" s="5" t="e">
        <f>+S15*4</f>
        <v>#REF!</v>
      </c>
      <c r="G146" s="5" t="e">
        <f aca="true" t="shared" si="39" ref="G146:O146">+F146</f>
        <v>#REF!</v>
      </c>
      <c r="H146" s="5" t="e">
        <f t="shared" si="39"/>
        <v>#REF!</v>
      </c>
      <c r="I146" s="5" t="e">
        <f t="shared" si="39"/>
        <v>#REF!</v>
      </c>
      <c r="J146" s="5" t="e">
        <f t="shared" si="39"/>
        <v>#REF!</v>
      </c>
      <c r="K146" s="5" t="e">
        <f t="shared" si="39"/>
        <v>#REF!</v>
      </c>
      <c r="L146" s="5" t="e">
        <f t="shared" si="39"/>
        <v>#REF!</v>
      </c>
      <c r="M146" s="5" t="e">
        <f t="shared" si="39"/>
        <v>#REF!</v>
      </c>
      <c r="N146" s="5" t="e">
        <f t="shared" si="39"/>
        <v>#REF!</v>
      </c>
      <c r="O146" s="98" t="e">
        <f t="shared" si="39"/>
        <v>#REF!</v>
      </c>
      <c r="P146" s="5" t="e">
        <f>+IF(I224=0,0,O146)</f>
        <v>#REF!</v>
      </c>
      <c r="Q146" s="5" t="e">
        <f>+P146</f>
        <v>#REF!</v>
      </c>
      <c r="R146" s="5" t="e">
        <f>+Q146</f>
        <v>#REF!</v>
      </c>
      <c r="S146" s="5" t="e">
        <f>+R146</f>
        <v>#REF!</v>
      </c>
      <c r="T146" s="98" t="e">
        <f>+S146</f>
        <v>#REF!</v>
      </c>
      <c r="U146" s="5" t="e">
        <f>+IF(N184=0,0,T146)</f>
        <v>#REF!</v>
      </c>
      <c r="V146" s="5" t="e">
        <f>+U146</f>
        <v>#REF!</v>
      </c>
      <c r="W146" s="5" t="e">
        <f>+V146</f>
        <v>#REF!</v>
      </c>
      <c r="X146" s="5" t="e">
        <f>+W146</f>
        <v>#REF!</v>
      </c>
      <c r="Y146" s="98" t="e">
        <f>+X146</f>
        <v>#REF!</v>
      </c>
      <c r="Z146" s="5">
        <v>0</v>
      </c>
      <c r="AA146" s="5">
        <f aca="true" t="shared" si="40" ref="AA146:AI146">+Z146</f>
        <v>0</v>
      </c>
      <c r="AB146" s="5">
        <f t="shared" si="40"/>
        <v>0</v>
      </c>
      <c r="AC146" s="5">
        <f t="shared" si="40"/>
        <v>0</v>
      </c>
      <c r="AD146" s="98">
        <f t="shared" si="40"/>
        <v>0</v>
      </c>
      <c r="AE146" s="5">
        <f t="shared" si="40"/>
        <v>0</v>
      </c>
      <c r="AF146" s="5">
        <f t="shared" si="40"/>
        <v>0</v>
      </c>
      <c r="AG146" s="5">
        <f t="shared" si="40"/>
        <v>0</v>
      </c>
      <c r="AH146" s="5">
        <f t="shared" si="40"/>
        <v>0</v>
      </c>
      <c r="AI146" s="98">
        <f t="shared" si="40"/>
        <v>0</v>
      </c>
    </row>
    <row r="147" spans="2:35" ht="12.75">
      <c r="B147" t="s">
        <v>168</v>
      </c>
      <c r="F147" s="5" t="e">
        <f>+J187</f>
        <v>#REF!</v>
      </c>
      <c r="G147" s="5" t="e">
        <f>+J191</f>
        <v>#REF!</v>
      </c>
      <c r="H147" s="5" t="e">
        <f>+J195</f>
        <v>#REF!</v>
      </c>
      <c r="I147" s="5" t="e">
        <f>+J199</f>
        <v>#REF!</v>
      </c>
      <c r="J147" s="5" t="e">
        <f>+J203</f>
        <v>#REF!</v>
      </c>
      <c r="K147" s="5" t="e">
        <f>+J207</f>
        <v>#REF!</v>
      </c>
      <c r="L147" s="5" t="e">
        <f>+J211</f>
        <v>#REF!</v>
      </c>
      <c r="M147" s="5" t="e">
        <f>+J215</f>
        <v>#REF!</v>
      </c>
      <c r="N147" s="5" t="e">
        <f>+J219</f>
        <v>#REF!</v>
      </c>
      <c r="O147" s="5" t="e">
        <f>+J223</f>
        <v>#REF!</v>
      </c>
      <c r="P147" s="5" t="e">
        <f>+J227</f>
        <v>#REF!</v>
      </c>
      <c r="Q147" s="5" t="e">
        <f>+J231</f>
        <v>#REF!</v>
      </c>
      <c r="R147" s="5" t="e">
        <f>+J235</f>
        <v>#REF!</v>
      </c>
      <c r="S147" s="5" t="e">
        <f>+J239</f>
        <v>#REF!</v>
      </c>
      <c r="T147" s="5" t="e">
        <f>+J243</f>
        <v>#REF!</v>
      </c>
      <c r="U147" s="5" t="e">
        <f>O187</f>
        <v>#REF!</v>
      </c>
      <c r="V147" s="5" t="e">
        <f>O191</f>
        <v>#REF!</v>
      </c>
      <c r="W147" s="5" t="e">
        <f>O195</f>
        <v>#REF!</v>
      </c>
      <c r="X147" s="5" t="e">
        <f>O199</f>
        <v>#REF!</v>
      </c>
      <c r="Y147" s="5" t="e">
        <f>O203</f>
        <v>#REF!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</row>
    <row r="148" spans="2:35" ht="12.75">
      <c r="B148" t="s">
        <v>169</v>
      </c>
      <c r="F148" s="5" t="e">
        <f aca="true" t="shared" si="41" ref="F148:AI148">+F146-F147</f>
        <v>#REF!</v>
      </c>
      <c r="G148" s="5" t="e">
        <f t="shared" si="41"/>
        <v>#REF!</v>
      </c>
      <c r="H148" s="5" t="e">
        <f t="shared" si="41"/>
        <v>#REF!</v>
      </c>
      <c r="I148" s="5" t="e">
        <f t="shared" si="41"/>
        <v>#REF!</v>
      </c>
      <c r="J148" s="5" t="e">
        <f t="shared" si="41"/>
        <v>#REF!</v>
      </c>
      <c r="K148" s="5" t="e">
        <f t="shared" si="41"/>
        <v>#REF!</v>
      </c>
      <c r="L148" s="5" t="e">
        <f t="shared" si="41"/>
        <v>#REF!</v>
      </c>
      <c r="M148" s="5" t="e">
        <f t="shared" si="41"/>
        <v>#REF!</v>
      </c>
      <c r="N148" s="5" t="e">
        <f t="shared" si="41"/>
        <v>#REF!</v>
      </c>
      <c r="O148" s="5" t="e">
        <f t="shared" si="41"/>
        <v>#REF!</v>
      </c>
      <c r="P148" s="5" t="e">
        <f t="shared" si="41"/>
        <v>#REF!</v>
      </c>
      <c r="Q148" s="5" t="e">
        <f t="shared" si="41"/>
        <v>#REF!</v>
      </c>
      <c r="R148" s="5" t="e">
        <f t="shared" si="41"/>
        <v>#REF!</v>
      </c>
      <c r="S148" s="5" t="e">
        <f t="shared" si="41"/>
        <v>#REF!</v>
      </c>
      <c r="T148" s="5" t="e">
        <f t="shared" si="41"/>
        <v>#REF!</v>
      </c>
      <c r="U148" s="5" t="e">
        <f t="shared" si="41"/>
        <v>#REF!</v>
      </c>
      <c r="V148" s="5" t="e">
        <f t="shared" si="41"/>
        <v>#REF!</v>
      </c>
      <c r="W148" s="5" t="e">
        <f t="shared" si="41"/>
        <v>#REF!</v>
      </c>
      <c r="X148" s="5" t="e">
        <f t="shared" si="41"/>
        <v>#REF!</v>
      </c>
      <c r="Y148" s="5" t="e">
        <f t="shared" si="41"/>
        <v>#REF!</v>
      </c>
      <c r="Z148" s="5">
        <f t="shared" si="41"/>
        <v>0</v>
      </c>
      <c r="AA148" s="5">
        <f t="shared" si="41"/>
        <v>0</v>
      </c>
      <c r="AB148" s="5">
        <f t="shared" si="41"/>
        <v>0</v>
      </c>
      <c r="AC148" s="5">
        <f t="shared" si="41"/>
        <v>0</v>
      </c>
      <c r="AD148" s="5">
        <f t="shared" si="41"/>
        <v>0</v>
      </c>
      <c r="AE148" s="5">
        <f t="shared" si="41"/>
        <v>0</v>
      </c>
      <c r="AF148" s="5">
        <f t="shared" si="41"/>
        <v>0</v>
      </c>
      <c r="AG148" s="5">
        <f t="shared" si="41"/>
        <v>0</v>
      </c>
      <c r="AH148" s="5">
        <f t="shared" si="41"/>
        <v>0</v>
      </c>
      <c r="AI148" s="5">
        <f t="shared" si="41"/>
        <v>0</v>
      </c>
    </row>
    <row r="150" spans="1:35" ht="12.75">
      <c r="A150" t="s">
        <v>170</v>
      </c>
      <c r="F150" s="4" t="e">
        <f aca="true" t="shared" si="42" ref="F150:AI150">+F143-F147</f>
        <v>#REF!</v>
      </c>
      <c r="G150" s="4" t="e">
        <f t="shared" si="42"/>
        <v>#REF!</v>
      </c>
      <c r="H150" s="4" t="e">
        <f t="shared" si="42"/>
        <v>#REF!</v>
      </c>
      <c r="I150" s="4" t="e">
        <f t="shared" si="42"/>
        <v>#REF!</v>
      </c>
      <c r="J150" s="4" t="e">
        <f t="shared" si="42"/>
        <v>#REF!</v>
      </c>
      <c r="K150" s="4" t="e">
        <f t="shared" si="42"/>
        <v>#REF!</v>
      </c>
      <c r="L150" s="4" t="e">
        <f t="shared" si="42"/>
        <v>#REF!</v>
      </c>
      <c r="M150" s="4" t="e">
        <f t="shared" si="42"/>
        <v>#REF!</v>
      </c>
      <c r="N150" s="4" t="e">
        <f t="shared" si="42"/>
        <v>#REF!</v>
      </c>
      <c r="O150" s="4" t="e">
        <f t="shared" si="42"/>
        <v>#REF!</v>
      </c>
      <c r="P150" s="4" t="e">
        <f t="shared" si="42"/>
        <v>#REF!</v>
      </c>
      <c r="Q150" s="4" t="e">
        <f t="shared" si="42"/>
        <v>#REF!</v>
      </c>
      <c r="R150" s="4" t="e">
        <f t="shared" si="42"/>
        <v>#REF!</v>
      </c>
      <c r="S150" s="4" t="e">
        <f t="shared" si="42"/>
        <v>#REF!</v>
      </c>
      <c r="T150" s="4" t="e">
        <f t="shared" si="42"/>
        <v>#REF!</v>
      </c>
      <c r="U150" s="4" t="e">
        <f t="shared" si="42"/>
        <v>#REF!</v>
      </c>
      <c r="V150" s="4" t="e">
        <f t="shared" si="42"/>
        <v>#REF!</v>
      </c>
      <c r="W150" s="4" t="e">
        <f t="shared" si="42"/>
        <v>#REF!</v>
      </c>
      <c r="X150" s="4" t="e">
        <f t="shared" si="42"/>
        <v>#REF!</v>
      </c>
      <c r="Y150" s="4" t="e">
        <f t="shared" si="42"/>
        <v>#REF!</v>
      </c>
      <c r="Z150" s="4" t="e">
        <f t="shared" si="42"/>
        <v>#REF!</v>
      </c>
      <c r="AA150" s="4" t="e">
        <f t="shared" si="42"/>
        <v>#REF!</v>
      </c>
      <c r="AB150" s="4" t="e">
        <f t="shared" si="42"/>
        <v>#REF!</v>
      </c>
      <c r="AC150" s="4" t="e">
        <f t="shared" si="42"/>
        <v>#REF!</v>
      </c>
      <c r="AD150" s="4" t="e">
        <f t="shared" si="42"/>
        <v>#REF!</v>
      </c>
      <c r="AE150" s="4" t="e">
        <f t="shared" si="42"/>
        <v>#REF!</v>
      </c>
      <c r="AF150" s="4" t="e">
        <f t="shared" si="42"/>
        <v>#REF!</v>
      </c>
      <c r="AG150" s="4" t="e">
        <f t="shared" si="42"/>
        <v>#REF!</v>
      </c>
      <c r="AH150" s="4" t="e">
        <f t="shared" si="42"/>
        <v>#REF!</v>
      </c>
      <c r="AI150" s="4" t="e">
        <f t="shared" si="42"/>
        <v>#REF!</v>
      </c>
    </row>
    <row r="151" spans="18:19" ht="12.75">
      <c r="R151" s="5"/>
      <c r="S151" s="5"/>
    </row>
    <row r="152" spans="1:16" ht="12.75">
      <c r="A152" t="s">
        <v>171</v>
      </c>
      <c r="C152" s="17"/>
      <c r="D152" s="17"/>
      <c r="E152" s="17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35" ht="12.75">
      <c r="B153" t="s">
        <v>233</v>
      </c>
      <c r="D153" s="165" t="e">
        <f>#REF!</f>
        <v>#REF!</v>
      </c>
      <c r="F153" s="4" t="e">
        <f aca="true" t="shared" si="43" ref="F153:AI153">+$D$153*F150</f>
        <v>#REF!</v>
      </c>
      <c r="G153" s="4" t="e">
        <f t="shared" si="43"/>
        <v>#REF!</v>
      </c>
      <c r="H153" s="4" t="e">
        <f t="shared" si="43"/>
        <v>#REF!</v>
      </c>
      <c r="I153" s="4" t="e">
        <f t="shared" si="43"/>
        <v>#REF!</v>
      </c>
      <c r="J153" s="4" t="e">
        <f t="shared" si="43"/>
        <v>#REF!</v>
      </c>
      <c r="K153" s="4" t="e">
        <f t="shared" si="43"/>
        <v>#REF!</v>
      </c>
      <c r="L153" s="5" t="e">
        <f t="shared" si="43"/>
        <v>#REF!</v>
      </c>
      <c r="M153" s="5" t="e">
        <f t="shared" si="43"/>
        <v>#REF!</v>
      </c>
      <c r="N153" s="5" t="e">
        <f t="shared" si="43"/>
        <v>#REF!</v>
      </c>
      <c r="O153" s="5" t="e">
        <f t="shared" si="43"/>
        <v>#REF!</v>
      </c>
      <c r="P153" s="5" t="e">
        <f t="shared" si="43"/>
        <v>#REF!</v>
      </c>
      <c r="Q153" s="5" t="e">
        <f t="shared" si="43"/>
        <v>#REF!</v>
      </c>
      <c r="R153" s="5" t="e">
        <f t="shared" si="43"/>
        <v>#REF!</v>
      </c>
      <c r="S153" s="5" t="e">
        <f t="shared" si="43"/>
        <v>#REF!</v>
      </c>
      <c r="T153" s="5" t="e">
        <f t="shared" si="43"/>
        <v>#REF!</v>
      </c>
      <c r="U153" s="5" t="e">
        <f t="shared" si="43"/>
        <v>#REF!</v>
      </c>
      <c r="V153" s="5" t="e">
        <f t="shared" si="43"/>
        <v>#REF!</v>
      </c>
      <c r="W153" s="5" t="e">
        <f t="shared" si="43"/>
        <v>#REF!</v>
      </c>
      <c r="X153" s="5" t="e">
        <f t="shared" si="43"/>
        <v>#REF!</v>
      </c>
      <c r="Y153" s="5" t="e">
        <f t="shared" si="43"/>
        <v>#REF!</v>
      </c>
      <c r="Z153" s="5" t="e">
        <f t="shared" si="43"/>
        <v>#REF!</v>
      </c>
      <c r="AA153" s="5" t="e">
        <f t="shared" si="43"/>
        <v>#REF!</v>
      </c>
      <c r="AB153" s="5" t="e">
        <f t="shared" si="43"/>
        <v>#REF!</v>
      </c>
      <c r="AC153" s="5" t="e">
        <f t="shared" si="43"/>
        <v>#REF!</v>
      </c>
      <c r="AD153" s="5" t="e">
        <f t="shared" si="43"/>
        <v>#REF!</v>
      </c>
      <c r="AE153" s="5" t="e">
        <f t="shared" si="43"/>
        <v>#REF!</v>
      </c>
      <c r="AF153" s="5" t="e">
        <f t="shared" si="43"/>
        <v>#REF!</v>
      </c>
      <c r="AG153" s="5" t="e">
        <f t="shared" si="43"/>
        <v>#REF!</v>
      </c>
      <c r="AH153" s="5" t="e">
        <f t="shared" si="43"/>
        <v>#REF!</v>
      </c>
      <c r="AI153" s="5" t="e">
        <f t="shared" si="43"/>
        <v>#REF!</v>
      </c>
    </row>
    <row r="154" spans="2:35" ht="12.75">
      <c r="B154" t="s">
        <v>172</v>
      </c>
      <c r="D154" s="165">
        <v>0</v>
      </c>
      <c r="F154" s="4" t="e">
        <f aca="true" t="shared" si="44" ref="F154:AI154">(F92-F91)*$D$154</f>
        <v>#REF!</v>
      </c>
      <c r="G154" s="4" t="e">
        <f t="shared" si="44"/>
        <v>#REF!</v>
      </c>
      <c r="H154" s="4" t="e">
        <f t="shared" si="44"/>
        <v>#REF!</v>
      </c>
      <c r="I154" s="4" t="e">
        <f t="shared" si="44"/>
        <v>#REF!</v>
      </c>
      <c r="J154" s="4" t="e">
        <f t="shared" si="44"/>
        <v>#REF!</v>
      </c>
      <c r="K154" s="4" t="e">
        <f t="shared" si="44"/>
        <v>#REF!</v>
      </c>
      <c r="L154" s="4" t="e">
        <f t="shared" si="44"/>
        <v>#REF!</v>
      </c>
      <c r="M154" s="4" t="e">
        <f t="shared" si="44"/>
        <v>#REF!</v>
      </c>
      <c r="N154" s="4" t="e">
        <f t="shared" si="44"/>
        <v>#REF!</v>
      </c>
      <c r="O154" s="4" t="e">
        <f t="shared" si="44"/>
        <v>#REF!</v>
      </c>
      <c r="P154" s="4" t="e">
        <f t="shared" si="44"/>
        <v>#REF!</v>
      </c>
      <c r="Q154" s="4" t="e">
        <f t="shared" si="44"/>
        <v>#REF!</v>
      </c>
      <c r="R154" s="4" t="e">
        <f t="shared" si="44"/>
        <v>#REF!</v>
      </c>
      <c r="S154" s="4" t="e">
        <f t="shared" si="44"/>
        <v>#REF!</v>
      </c>
      <c r="T154" s="4" t="e">
        <f t="shared" si="44"/>
        <v>#REF!</v>
      </c>
      <c r="U154" s="4" t="e">
        <f t="shared" si="44"/>
        <v>#REF!</v>
      </c>
      <c r="V154" s="4" t="e">
        <f t="shared" si="44"/>
        <v>#REF!</v>
      </c>
      <c r="W154" s="4" t="e">
        <f t="shared" si="44"/>
        <v>#REF!</v>
      </c>
      <c r="X154" s="4" t="e">
        <f t="shared" si="44"/>
        <v>#REF!</v>
      </c>
      <c r="Y154" s="4" t="e">
        <f t="shared" si="44"/>
        <v>#REF!</v>
      </c>
      <c r="Z154" s="4" t="e">
        <f t="shared" si="44"/>
        <v>#REF!</v>
      </c>
      <c r="AA154" s="4" t="e">
        <f t="shared" si="44"/>
        <v>#REF!</v>
      </c>
      <c r="AB154" s="4" t="e">
        <f t="shared" si="44"/>
        <v>#REF!</v>
      </c>
      <c r="AC154" s="4" t="e">
        <f t="shared" si="44"/>
        <v>#REF!</v>
      </c>
      <c r="AD154" s="4" t="e">
        <f t="shared" si="44"/>
        <v>#REF!</v>
      </c>
      <c r="AE154" s="4" t="e">
        <f t="shared" si="44"/>
        <v>#REF!</v>
      </c>
      <c r="AF154" s="4" t="e">
        <f t="shared" si="44"/>
        <v>#REF!</v>
      </c>
      <c r="AG154" s="4" t="e">
        <f t="shared" si="44"/>
        <v>#REF!</v>
      </c>
      <c r="AH154" s="4" t="e">
        <f t="shared" si="44"/>
        <v>#REF!</v>
      </c>
      <c r="AI154" s="4" t="e">
        <f t="shared" si="44"/>
        <v>#REF!</v>
      </c>
    </row>
    <row r="155" spans="1:245" ht="12.75">
      <c r="A155" t="s">
        <v>173</v>
      </c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</row>
    <row r="156" spans="2:35" ht="12.75">
      <c r="B156" t="s">
        <v>174</v>
      </c>
      <c r="E156" s="4"/>
      <c r="F156" s="5" t="e">
        <f aca="true" t="shared" si="45" ref="F156:AI156">+F131-F146</f>
        <v>#REF!</v>
      </c>
      <c r="G156" s="5" t="e">
        <f t="shared" si="45"/>
        <v>#REF!</v>
      </c>
      <c r="H156" s="5" t="e">
        <f t="shared" si="45"/>
        <v>#REF!</v>
      </c>
      <c r="I156" s="5" t="e">
        <f t="shared" si="45"/>
        <v>#REF!</v>
      </c>
      <c r="J156" s="5" t="e">
        <f t="shared" si="45"/>
        <v>#REF!</v>
      </c>
      <c r="K156" s="5" t="e">
        <f t="shared" si="45"/>
        <v>#REF!</v>
      </c>
      <c r="L156" s="5" t="e">
        <f t="shared" si="45"/>
        <v>#REF!</v>
      </c>
      <c r="M156" s="5" t="e">
        <f t="shared" si="45"/>
        <v>#REF!</v>
      </c>
      <c r="N156" s="5" t="e">
        <f t="shared" si="45"/>
        <v>#REF!</v>
      </c>
      <c r="O156" s="5" t="e">
        <f t="shared" si="45"/>
        <v>#REF!</v>
      </c>
      <c r="P156" s="5" t="e">
        <f t="shared" si="45"/>
        <v>#REF!</v>
      </c>
      <c r="Q156" s="5" t="e">
        <f t="shared" si="45"/>
        <v>#REF!</v>
      </c>
      <c r="R156" s="5" t="e">
        <f t="shared" si="45"/>
        <v>#REF!</v>
      </c>
      <c r="S156" s="5" t="e">
        <f t="shared" si="45"/>
        <v>#REF!</v>
      </c>
      <c r="T156" s="5" t="e">
        <f t="shared" si="45"/>
        <v>#REF!</v>
      </c>
      <c r="U156" s="5" t="e">
        <f t="shared" si="45"/>
        <v>#REF!</v>
      </c>
      <c r="V156" s="5" t="e">
        <f t="shared" si="45"/>
        <v>#REF!</v>
      </c>
      <c r="W156" s="5" t="e">
        <f t="shared" si="45"/>
        <v>#REF!</v>
      </c>
      <c r="X156" s="5" t="e">
        <f t="shared" si="45"/>
        <v>#REF!</v>
      </c>
      <c r="Y156" s="5" t="e">
        <f t="shared" si="45"/>
        <v>#REF!</v>
      </c>
      <c r="Z156" s="5" t="e">
        <f t="shared" si="45"/>
        <v>#REF!</v>
      </c>
      <c r="AA156" s="5" t="e">
        <f t="shared" si="45"/>
        <v>#REF!</v>
      </c>
      <c r="AB156" s="5" t="e">
        <f t="shared" si="45"/>
        <v>#REF!</v>
      </c>
      <c r="AC156" s="5" t="e">
        <f t="shared" si="45"/>
        <v>#REF!</v>
      </c>
      <c r="AD156" s="5" t="e">
        <f t="shared" si="45"/>
        <v>#REF!</v>
      </c>
      <c r="AE156" s="5" t="e">
        <f t="shared" si="45"/>
        <v>#REF!</v>
      </c>
      <c r="AF156" s="5" t="e">
        <f t="shared" si="45"/>
        <v>#REF!</v>
      </c>
      <c r="AG156" s="5" t="e">
        <f t="shared" si="45"/>
        <v>#REF!</v>
      </c>
      <c r="AH156" s="5" t="e">
        <f t="shared" si="45"/>
        <v>#REF!</v>
      </c>
      <c r="AI156" s="5" t="e">
        <f t="shared" si="45"/>
        <v>#REF!</v>
      </c>
    </row>
    <row r="157" ht="12.75">
      <c r="E157" s="221" t="s">
        <v>82</v>
      </c>
    </row>
    <row r="158" spans="2:35" ht="12.75">
      <c r="B158" t="s">
        <v>175</v>
      </c>
      <c r="E158" s="4" t="e">
        <f>NPV($E$36,F158:AI158)</f>
        <v>#REF!</v>
      </c>
      <c r="F158" s="5" t="e">
        <f aca="true" t="shared" si="46" ref="F158:AI158">+F156</f>
        <v>#REF!</v>
      </c>
      <c r="G158" s="5" t="e">
        <f t="shared" si="46"/>
        <v>#REF!</v>
      </c>
      <c r="H158" s="5" t="e">
        <f t="shared" si="46"/>
        <v>#REF!</v>
      </c>
      <c r="I158" s="5" t="e">
        <f t="shared" si="46"/>
        <v>#REF!</v>
      </c>
      <c r="J158" s="5" t="e">
        <f t="shared" si="46"/>
        <v>#REF!</v>
      </c>
      <c r="K158" s="5" t="e">
        <f t="shared" si="46"/>
        <v>#REF!</v>
      </c>
      <c r="L158" s="5" t="e">
        <f t="shared" si="46"/>
        <v>#REF!</v>
      </c>
      <c r="M158" s="5" t="e">
        <f t="shared" si="46"/>
        <v>#REF!</v>
      </c>
      <c r="N158" s="5" t="e">
        <f t="shared" si="46"/>
        <v>#REF!</v>
      </c>
      <c r="O158" s="5" t="e">
        <f t="shared" si="46"/>
        <v>#REF!</v>
      </c>
      <c r="P158" s="5" t="e">
        <f t="shared" si="46"/>
        <v>#REF!</v>
      </c>
      <c r="Q158" s="5" t="e">
        <f t="shared" si="46"/>
        <v>#REF!</v>
      </c>
      <c r="R158" s="5" t="e">
        <f t="shared" si="46"/>
        <v>#REF!</v>
      </c>
      <c r="S158" s="5" t="e">
        <f t="shared" si="46"/>
        <v>#REF!</v>
      </c>
      <c r="T158" s="5" t="e">
        <f t="shared" si="46"/>
        <v>#REF!</v>
      </c>
      <c r="U158" s="5" t="e">
        <f t="shared" si="46"/>
        <v>#REF!</v>
      </c>
      <c r="V158" s="5" t="e">
        <f t="shared" si="46"/>
        <v>#REF!</v>
      </c>
      <c r="W158" s="5" t="e">
        <f t="shared" si="46"/>
        <v>#REF!</v>
      </c>
      <c r="X158" s="5" t="e">
        <f t="shared" si="46"/>
        <v>#REF!</v>
      </c>
      <c r="Y158" s="5" t="e">
        <f t="shared" si="46"/>
        <v>#REF!</v>
      </c>
      <c r="Z158" s="5" t="e">
        <f t="shared" si="46"/>
        <v>#REF!</v>
      </c>
      <c r="AA158" s="5" t="e">
        <f t="shared" si="46"/>
        <v>#REF!</v>
      </c>
      <c r="AB158" s="5" t="e">
        <f t="shared" si="46"/>
        <v>#REF!</v>
      </c>
      <c r="AC158" s="5" t="e">
        <f t="shared" si="46"/>
        <v>#REF!</v>
      </c>
      <c r="AD158" s="5" t="e">
        <f t="shared" si="46"/>
        <v>#REF!</v>
      </c>
      <c r="AE158" s="5" t="e">
        <f t="shared" si="46"/>
        <v>#REF!</v>
      </c>
      <c r="AF158" s="5" t="e">
        <f t="shared" si="46"/>
        <v>#REF!</v>
      </c>
      <c r="AG158" s="5" t="e">
        <f t="shared" si="46"/>
        <v>#REF!</v>
      </c>
      <c r="AH158" s="5" t="e">
        <f t="shared" si="46"/>
        <v>#REF!</v>
      </c>
      <c r="AI158" s="5" t="e">
        <f t="shared" si="46"/>
        <v>#REF!</v>
      </c>
    </row>
    <row r="159" spans="5:35" ht="12.75">
      <c r="E159" s="245" t="s">
        <v>82</v>
      </c>
      <c r="F159" s="5"/>
      <c r="G159" s="5"/>
      <c r="H159" s="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2:35" ht="13.5" thickBot="1">
      <c r="B160" t="s">
        <v>176</v>
      </c>
      <c r="E160" s="4" t="e">
        <f>NPV($E$36,F160:AI160)</f>
        <v>#REF!</v>
      </c>
      <c r="F160" s="4" t="e">
        <f aca="true" t="shared" si="47" ref="F160:AI160">-(F153+F154)</f>
        <v>#REF!</v>
      </c>
      <c r="G160" s="4" t="e">
        <f t="shared" si="47"/>
        <v>#REF!</v>
      </c>
      <c r="H160" s="4" t="e">
        <f t="shared" si="47"/>
        <v>#REF!</v>
      </c>
      <c r="I160" s="4" t="e">
        <f t="shared" si="47"/>
        <v>#REF!</v>
      </c>
      <c r="J160" s="4" t="e">
        <f t="shared" si="47"/>
        <v>#REF!</v>
      </c>
      <c r="K160" s="4" t="e">
        <f t="shared" si="47"/>
        <v>#REF!</v>
      </c>
      <c r="L160" s="4" t="e">
        <f t="shared" si="47"/>
        <v>#REF!</v>
      </c>
      <c r="M160" s="4" t="e">
        <f t="shared" si="47"/>
        <v>#REF!</v>
      </c>
      <c r="N160" s="4" t="e">
        <f t="shared" si="47"/>
        <v>#REF!</v>
      </c>
      <c r="O160" s="4" t="e">
        <f t="shared" si="47"/>
        <v>#REF!</v>
      </c>
      <c r="P160" s="4" t="e">
        <f t="shared" si="47"/>
        <v>#REF!</v>
      </c>
      <c r="Q160" s="4" t="e">
        <f t="shared" si="47"/>
        <v>#REF!</v>
      </c>
      <c r="R160" s="4" t="e">
        <f t="shared" si="47"/>
        <v>#REF!</v>
      </c>
      <c r="S160" s="4" t="e">
        <f t="shared" si="47"/>
        <v>#REF!</v>
      </c>
      <c r="T160" s="4" t="e">
        <f t="shared" si="47"/>
        <v>#REF!</v>
      </c>
      <c r="U160" s="4" t="e">
        <f t="shared" si="47"/>
        <v>#REF!</v>
      </c>
      <c r="V160" s="4" t="e">
        <f t="shared" si="47"/>
        <v>#REF!</v>
      </c>
      <c r="W160" s="4" t="e">
        <f t="shared" si="47"/>
        <v>#REF!</v>
      </c>
      <c r="X160" s="4" t="e">
        <f t="shared" si="47"/>
        <v>#REF!</v>
      </c>
      <c r="Y160" s="4" t="e">
        <f t="shared" si="47"/>
        <v>#REF!</v>
      </c>
      <c r="Z160" s="4" t="e">
        <f t="shared" si="47"/>
        <v>#REF!</v>
      </c>
      <c r="AA160" s="4" t="e">
        <f t="shared" si="47"/>
        <v>#REF!</v>
      </c>
      <c r="AB160" s="4" t="e">
        <f t="shared" si="47"/>
        <v>#REF!</v>
      </c>
      <c r="AC160" s="4" t="e">
        <f t="shared" si="47"/>
        <v>#REF!</v>
      </c>
      <c r="AD160" s="4" t="e">
        <f t="shared" si="47"/>
        <v>#REF!</v>
      </c>
      <c r="AE160" s="4" t="e">
        <f t="shared" si="47"/>
        <v>#REF!</v>
      </c>
      <c r="AF160" s="4" t="e">
        <f t="shared" si="47"/>
        <v>#REF!</v>
      </c>
      <c r="AG160" s="4" t="e">
        <f t="shared" si="47"/>
        <v>#REF!</v>
      </c>
      <c r="AH160" s="4" t="e">
        <f t="shared" si="47"/>
        <v>#REF!</v>
      </c>
      <c r="AI160" s="4" t="e">
        <f t="shared" si="47"/>
        <v>#REF!</v>
      </c>
    </row>
    <row r="161" spans="2:35" ht="12.75">
      <c r="B161" t="s">
        <v>177</v>
      </c>
      <c r="D161" s="105"/>
      <c r="E161" s="166" t="e">
        <f>-R17</f>
        <v>#REF!</v>
      </c>
      <c r="F161" s="4" t="e">
        <f aca="true" t="shared" si="48" ref="F161:AI161">+F158+F160</f>
        <v>#REF!</v>
      </c>
      <c r="G161" s="4" t="e">
        <f t="shared" si="48"/>
        <v>#REF!</v>
      </c>
      <c r="H161" s="4" t="e">
        <f t="shared" si="48"/>
        <v>#REF!</v>
      </c>
      <c r="I161" s="4" t="e">
        <f t="shared" si="48"/>
        <v>#REF!</v>
      </c>
      <c r="J161" s="4" t="e">
        <f t="shared" si="48"/>
        <v>#REF!</v>
      </c>
      <c r="K161" s="4" t="e">
        <f t="shared" si="48"/>
        <v>#REF!</v>
      </c>
      <c r="L161" s="4" t="e">
        <f t="shared" si="48"/>
        <v>#REF!</v>
      </c>
      <c r="M161" s="4" t="e">
        <f t="shared" si="48"/>
        <v>#REF!</v>
      </c>
      <c r="N161" s="4" t="e">
        <f t="shared" si="48"/>
        <v>#REF!</v>
      </c>
      <c r="O161" s="4" t="e">
        <f t="shared" si="48"/>
        <v>#REF!</v>
      </c>
      <c r="P161" s="4" t="e">
        <f t="shared" si="48"/>
        <v>#REF!</v>
      </c>
      <c r="Q161" s="4" t="e">
        <f t="shared" si="48"/>
        <v>#REF!</v>
      </c>
      <c r="R161" s="4" t="e">
        <f t="shared" si="48"/>
        <v>#REF!</v>
      </c>
      <c r="S161" s="4" t="e">
        <f t="shared" si="48"/>
        <v>#REF!</v>
      </c>
      <c r="T161" s="4" t="e">
        <f t="shared" si="48"/>
        <v>#REF!</v>
      </c>
      <c r="U161" s="4" t="e">
        <f t="shared" si="48"/>
        <v>#REF!</v>
      </c>
      <c r="V161" s="4" t="e">
        <f t="shared" si="48"/>
        <v>#REF!</v>
      </c>
      <c r="W161" s="4" t="e">
        <f t="shared" si="48"/>
        <v>#REF!</v>
      </c>
      <c r="X161" s="4" t="e">
        <f t="shared" si="48"/>
        <v>#REF!</v>
      </c>
      <c r="Y161" s="4" t="e">
        <f t="shared" si="48"/>
        <v>#REF!</v>
      </c>
      <c r="Z161" s="4" t="e">
        <f t="shared" si="48"/>
        <v>#REF!</v>
      </c>
      <c r="AA161" s="4" t="e">
        <f t="shared" si="48"/>
        <v>#REF!</v>
      </c>
      <c r="AB161" s="4" t="e">
        <f t="shared" si="48"/>
        <v>#REF!</v>
      </c>
      <c r="AC161" s="4" t="e">
        <f t="shared" si="48"/>
        <v>#REF!</v>
      </c>
      <c r="AD161" s="4" t="e">
        <f t="shared" si="48"/>
        <v>#REF!</v>
      </c>
      <c r="AE161" s="4" t="e">
        <f t="shared" si="48"/>
        <v>#REF!</v>
      </c>
      <c r="AF161" s="4" t="e">
        <f t="shared" si="48"/>
        <v>#REF!</v>
      </c>
      <c r="AG161" s="4" t="e">
        <f t="shared" si="48"/>
        <v>#REF!</v>
      </c>
      <c r="AH161" s="4" t="e">
        <f t="shared" si="48"/>
        <v>#REF!</v>
      </c>
      <c r="AI161" s="4" t="e">
        <f t="shared" si="48"/>
        <v>#REF!</v>
      </c>
    </row>
    <row r="162" spans="4:35" ht="12.75">
      <c r="D162" s="109" t="s">
        <v>82</v>
      </c>
      <c r="E162" s="167" t="e">
        <f>NPV($E$36,F161:AI161)+E161</f>
        <v>#REF!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2:5" ht="13.5" thickBot="1">
      <c r="B163" s="163"/>
      <c r="D163" s="124" t="s">
        <v>113</v>
      </c>
      <c r="E163" s="168" t="e">
        <f>IRR(E161:AI161)</f>
        <v>#VALUE!</v>
      </c>
    </row>
    <row r="164" spans="2:5" ht="12.75">
      <c r="B164" s="19" t="s">
        <v>178</v>
      </c>
      <c r="C164" s="20"/>
      <c r="D164" s="169"/>
      <c r="E164" s="37" t="s">
        <v>179</v>
      </c>
    </row>
    <row r="165" spans="3:35" ht="12.75">
      <c r="C165" s="14" t="s">
        <v>180</v>
      </c>
      <c r="D165" s="14"/>
      <c r="E165" s="170" t="e">
        <f>AVERAGE(F165:Y165)</f>
        <v>#REF!</v>
      </c>
      <c r="F165" s="171" t="e">
        <f aca="true" t="shared" si="49" ref="F165:AI165">+(F161+F146)/F146</f>
        <v>#REF!</v>
      </c>
      <c r="G165" s="171" t="e">
        <f t="shared" si="49"/>
        <v>#REF!</v>
      </c>
      <c r="H165" s="171" t="e">
        <f t="shared" si="49"/>
        <v>#REF!</v>
      </c>
      <c r="I165" s="171" t="e">
        <f t="shared" si="49"/>
        <v>#REF!</v>
      </c>
      <c r="J165" s="171" t="e">
        <f t="shared" si="49"/>
        <v>#REF!</v>
      </c>
      <c r="K165" s="171" t="e">
        <f t="shared" si="49"/>
        <v>#REF!</v>
      </c>
      <c r="L165" s="171" t="e">
        <f t="shared" si="49"/>
        <v>#REF!</v>
      </c>
      <c r="M165" s="171" t="e">
        <f t="shared" si="49"/>
        <v>#REF!</v>
      </c>
      <c r="N165" s="171" t="e">
        <f t="shared" si="49"/>
        <v>#REF!</v>
      </c>
      <c r="O165" s="171" t="e">
        <f t="shared" si="49"/>
        <v>#REF!</v>
      </c>
      <c r="P165" s="171" t="e">
        <f t="shared" si="49"/>
        <v>#REF!</v>
      </c>
      <c r="Q165" s="171" t="e">
        <f t="shared" si="49"/>
        <v>#REF!</v>
      </c>
      <c r="R165" s="171" t="e">
        <f t="shared" si="49"/>
        <v>#REF!</v>
      </c>
      <c r="S165" s="171" t="e">
        <f t="shared" si="49"/>
        <v>#REF!</v>
      </c>
      <c r="T165" s="171" t="e">
        <f t="shared" si="49"/>
        <v>#REF!</v>
      </c>
      <c r="U165" s="171" t="e">
        <f t="shared" si="49"/>
        <v>#REF!</v>
      </c>
      <c r="V165" s="171" t="e">
        <f t="shared" si="49"/>
        <v>#REF!</v>
      </c>
      <c r="W165" s="171" t="e">
        <f t="shared" si="49"/>
        <v>#REF!</v>
      </c>
      <c r="X165" s="171" t="e">
        <f t="shared" si="49"/>
        <v>#REF!</v>
      </c>
      <c r="Y165" s="171" t="e">
        <f t="shared" si="49"/>
        <v>#REF!</v>
      </c>
      <c r="Z165" s="171" t="e">
        <f t="shared" si="49"/>
        <v>#REF!</v>
      </c>
      <c r="AA165" s="171" t="e">
        <f t="shared" si="49"/>
        <v>#REF!</v>
      </c>
      <c r="AB165" s="171" t="e">
        <f t="shared" si="49"/>
        <v>#REF!</v>
      </c>
      <c r="AC165" s="171" t="e">
        <f t="shared" si="49"/>
        <v>#REF!</v>
      </c>
      <c r="AD165" s="171" t="e">
        <f t="shared" si="49"/>
        <v>#REF!</v>
      </c>
      <c r="AE165" s="171" t="e">
        <f t="shared" si="49"/>
        <v>#REF!</v>
      </c>
      <c r="AF165" s="171" t="e">
        <f t="shared" si="49"/>
        <v>#REF!</v>
      </c>
      <c r="AG165" s="171" t="e">
        <f t="shared" si="49"/>
        <v>#REF!</v>
      </c>
      <c r="AH165" s="171" t="e">
        <f t="shared" si="49"/>
        <v>#REF!</v>
      </c>
      <c r="AI165" s="171" t="e">
        <f t="shared" si="49"/>
        <v>#REF!</v>
      </c>
    </row>
    <row r="166" spans="3:35" ht="13.5" thickBot="1">
      <c r="C166" s="14" t="s">
        <v>181</v>
      </c>
      <c r="D166" s="14"/>
      <c r="E166" s="172" t="e">
        <f>AVERAGE(F166:Y166)</f>
        <v>#REF!</v>
      </c>
      <c r="F166" s="171" t="e">
        <f aca="true" t="shared" si="50" ref="F166:AI166">+(F156+F146)/F146</f>
        <v>#REF!</v>
      </c>
      <c r="G166" s="171" t="e">
        <f t="shared" si="50"/>
        <v>#REF!</v>
      </c>
      <c r="H166" s="171" t="e">
        <f t="shared" si="50"/>
        <v>#REF!</v>
      </c>
      <c r="I166" s="171" t="e">
        <f t="shared" si="50"/>
        <v>#REF!</v>
      </c>
      <c r="J166" s="171" t="e">
        <f t="shared" si="50"/>
        <v>#REF!</v>
      </c>
      <c r="K166" s="171" t="e">
        <f t="shared" si="50"/>
        <v>#REF!</v>
      </c>
      <c r="L166" s="171" t="e">
        <f t="shared" si="50"/>
        <v>#REF!</v>
      </c>
      <c r="M166" s="171" t="e">
        <f t="shared" si="50"/>
        <v>#REF!</v>
      </c>
      <c r="N166" s="171" t="e">
        <f t="shared" si="50"/>
        <v>#REF!</v>
      </c>
      <c r="O166" s="171" t="e">
        <f t="shared" si="50"/>
        <v>#REF!</v>
      </c>
      <c r="P166" s="171" t="e">
        <f t="shared" si="50"/>
        <v>#REF!</v>
      </c>
      <c r="Q166" s="171" t="e">
        <f t="shared" si="50"/>
        <v>#REF!</v>
      </c>
      <c r="R166" s="171" t="e">
        <f t="shared" si="50"/>
        <v>#REF!</v>
      </c>
      <c r="S166" s="171" t="e">
        <f t="shared" si="50"/>
        <v>#REF!</v>
      </c>
      <c r="T166" s="171" t="e">
        <f t="shared" si="50"/>
        <v>#REF!</v>
      </c>
      <c r="U166" s="171" t="e">
        <f t="shared" si="50"/>
        <v>#REF!</v>
      </c>
      <c r="V166" s="171" t="e">
        <f t="shared" si="50"/>
        <v>#REF!</v>
      </c>
      <c r="W166" s="171" t="e">
        <f t="shared" si="50"/>
        <v>#REF!</v>
      </c>
      <c r="X166" s="171" t="e">
        <f t="shared" si="50"/>
        <v>#REF!</v>
      </c>
      <c r="Y166" s="171" t="e">
        <f t="shared" si="50"/>
        <v>#REF!</v>
      </c>
      <c r="Z166" s="171" t="e">
        <f t="shared" si="50"/>
        <v>#REF!</v>
      </c>
      <c r="AA166" s="171" t="e">
        <f t="shared" si="50"/>
        <v>#REF!</v>
      </c>
      <c r="AB166" s="171" t="e">
        <f t="shared" si="50"/>
        <v>#REF!</v>
      </c>
      <c r="AC166" s="171" t="e">
        <f t="shared" si="50"/>
        <v>#REF!</v>
      </c>
      <c r="AD166" s="171" t="e">
        <f t="shared" si="50"/>
        <v>#REF!</v>
      </c>
      <c r="AE166" s="171" t="e">
        <f t="shared" si="50"/>
        <v>#REF!</v>
      </c>
      <c r="AF166" s="171" t="e">
        <f t="shared" si="50"/>
        <v>#REF!</v>
      </c>
      <c r="AG166" s="171" t="e">
        <f t="shared" si="50"/>
        <v>#REF!</v>
      </c>
      <c r="AH166" s="171" t="e">
        <f t="shared" si="50"/>
        <v>#REF!</v>
      </c>
      <c r="AI166" s="171" t="e">
        <f t="shared" si="50"/>
        <v>#REF!</v>
      </c>
    </row>
    <row r="168" spans="2:4" ht="12.75">
      <c r="B168" s="19" t="s">
        <v>182</v>
      </c>
      <c r="C168" s="173">
        <v>1</v>
      </c>
      <c r="D168" s="21"/>
    </row>
    <row r="169" spans="3:35" ht="13.5" thickBot="1">
      <c r="C169" t="s">
        <v>183</v>
      </c>
      <c r="F169" s="6" t="e">
        <f aca="true" t="shared" si="51" ref="F169:AI169">+(F158*$C$168)/$R$17</f>
        <v>#REF!</v>
      </c>
      <c r="G169" s="6" t="e">
        <f t="shared" si="51"/>
        <v>#REF!</v>
      </c>
      <c r="H169" s="6" t="e">
        <f t="shared" si="51"/>
        <v>#REF!</v>
      </c>
      <c r="I169" s="6" t="e">
        <f t="shared" si="51"/>
        <v>#REF!</v>
      </c>
      <c r="J169" s="6" t="e">
        <f t="shared" si="51"/>
        <v>#REF!</v>
      </c>
      <c r="K169" s="6" t="e">
        <f t="shared" si="51"/>
        <v>#REF!</v>
      </c>
      <c r="L169" s="6" t="e">
        <f t="shared" si="51"/>
        <v>#REF!</v>
      </c>
      <c r="M169" s="6" t="e">
        <f t="shared" si="51"/>
        <v>#REF!</v>
      </c>
      <c r="N169" s="6" t="e">
        <f t="shared" si="51"/>
        <v>#REF!</v>
      </c>
      <c r="O169" s="6" t="e">
        <f t="shared" si="51"/>
        <v>#REF!</v>
      </c>
      <c r="P169" s="6" t="e">
        <f t="shared" si="51"/>
        <v>#REF!</v>
      </c>
      <c r="Q169" s="6" t="e">
        <f t="shared" si="51"/>
        <v>#REF!</v>
      </c>
      <c r="R169" s="6" t="e">
        <f t="shared" si="51"/>
        <v>#REF!</v>
      </c>
      <c r="S169" s="6" t="e">
        <f t="shared" si="51"/>
        <v>#REF!</v>
      </c>
      <c r="T169" s="6" t="e">
        <f t="shared" si="51"/>
        <v>#REF!</v>
      </c>
      <c r="U169" s="6" t="e">
        <f t="shared" si="51"/>
        <v>#REF!</v>
      </c>
      <c r="V169" s="6" t="e">
        <f t="shared" si="51"/>
        <v>#REF!</v>
      </c>
      <c r="W169" s="6" t="e">
        <f t="shared" si="51"/>
        <v>#REF!</v>
      </c>
      <c r="X169" s="6" t="e">
        <f t="shared" si="51"/>
        <v>#REF!</v>
      </c>
      <c r="Y169" s="6" t="e">
        <f t="shared" si="51"/>
        <v>#REF!</v>
      </c>
      <c r="Z169" s="6" t="e">
        <f t="shared" si="51"/>
        <v>#REF!</v>
      </c>
      <c r="AA169" s="6" t="e">
        <f t="shared" si="51"/>
        <v>#REF!</v>
      </c>
      <c r="AB169" s="6" t="e">
        <f t="shared" si="51"/>
        <v>#REF!</v>
      </c>
      <c r="AC169" s="6" t="e">
        <f t="shared" si="51"/>
        <v>#REF!</v>
      </c>
      <c r="AD169" s="6" t="e">
        <f t="shared" si="51"/>
        <v>#REF!</v>
      </c>
      <c r="AE169" s="6" t="e">
        <f t="shared" si="51"/>
        <v>#REF!</v>
      </c>
      <c r="AF169" s="6" t="e">
        <f t="shared" si="51"/>
        <v>#REF!</v>
      </c>
      <c r="AG169" s="6" t="e">
        <f t="shared" si="51"/>
        <v>#REF!</v>
      </c>
      <c r="AH169" s="6" t="e">
        <f t="shared" si="51"/>
        <v>#REF!</v>
      </c>
      <c r="AI169" s="6" t="e">
        <f t="shared" si="51"/>
        <v>#REF!</v>
      </c>
    </row>
    <row r="170" spans="4:6" ht="13.5" thickBot="1">
      <c r="D170" s="174" t="s">
        <v>184</v>
      </c>
      <c r="E170" s="175" t="s">
        <v>185</v>
      </c>
      <c r="F170" s="176" t="e">
        <f>AVERAGE(F169:AI169)</f>
        <v>#REF!</v>
      </c>
    </row>
    <row r="171" spans="3:35" ht="13.5" thickBot="1">
      <c r="C171" t="s">
        <v>186</v>
      </c>
      <c r="F171" s="6" t="e">
        <f aca="true" t="shared" si="52" ref="F171:AI171">+(F161*$C$168)/$R$17</f>
        <v>#REF!</v>
      </c>
      <c r="G171" s="6" t="e">
        <f t="shared" si="52"/>
        <v>#REF!</v>
      </c>
      <c r="H171" s="6" t="e">
        <f t="shared" si="52"/>
        <v>#REF!</v>
      </c>
      <c r="I171" s="6" t="e">
        <f t="shared" si="52"/>
        <v>#REF!</v>
      </c>
      <c r="J171" s="6" t="e">
        <f t="shared" si="52"/>
        <v>#REF!</v>
      </c>
      <c r="K171" s="6" t="e">
        <f t="shared" si="52"/>
        <v>#REF!</v>
      </c>
      <c r="L171" s="6" t="e">
        <f t="shared" si="52"/>
        <v>#REF!</v>
      </c>
      <c r="M171" s="6" t="e">
        <f t="shared" si="52"/>
        <v>#REF!</v>
      </c>
      <c r="N171" s="6" t="e">
        <f t="shared" si="52"/>
        <v>#REF!</v>
      </c>
      <c r="O171" s="6" t="e">
        <f t="shared" si="52"/>
        <v>#REF!</v>
      </c>
      <c r="P171" s="6" t="e">
        <f t="shared" si="52"/>
        <v>#REF!</v>
      </c>
      <c r="Q171" s="6" t="e">
        <f t="shared" si="52"/>
        <v>#REF!</v>
      </c>
      <c r="R171" s="6" t="e">
        <f t="shared" si="52"/>
        <v>#REF!</v>
      </c>
      <c r="S171" s="6" t="e">
        <f t="shared" si="52"/>
        <v>#REF!</v>
      </c>
      <c r="T171" s="6" t="e">
        <f t="shared" si="52"/>
        <v>#REF!</v>
      </c>
      <c r="U171" s="6" t="e">
        <f t="shared" si="52"/>
        <v>#REF!</v>
      </c>
      <c r="V171" s="6" t="e">
        <f t="shared" si="52"/>
        <v>#REF!</v>
      </c>
      <c r="W171" s="6" t="e">
        <f t="shared" si="52"/>
        <v>#REF!</v>
      </c>
      <c r="X171" s="6" t="e">
        <f t="shared" si="52"/>
        <v>#REF!</v>
      </c>
      <c r="Y171" s="177" t="e">
        <f t="shared" si="52"/>
        <v>#REF!</v>
      </c>
      <c r="Z171" s="177" t="e">
        <f t="shared" si="52"/>
        <v>#REF!</v>
      </c>
      <c r="AA171" s="177" t="e">
        <f t="shared" si="52"/>
        <v>#REF!</v>
      </c>
      <c r="AB171" s="177" t="e">
        <f t="shared" si="52"/>
        <v>#REF!</v>
      </c>
      <c r="AC171" s="177" t="e">
        <f t="shared" si="52"/>
        <v>#REF!</v>
      </c>
      <c r="AD171" s="177" t="e">
        <f t="shared" si="52"/>
        <v>#REF!</v>
      </c>
      <c r="AE171" s="177" t="e">
        <f t="shared" si="52"/>
        <v>#REF!</v>
      </c>
      <c r="AF171" s="177" t="e">
        <f t="shared" si="52"/>
        <v>#REF!</v>
      </c>
      <c r="AG171" s="177" t="e">
        <f t="shared" si="52"/>
        <v>#REF!</v>
      </c>
      <c r="AH171" s="177" t="e">
        <f t="shared" si="52"/>
        <v>#REF!</v>
      </c>
      <c r="AI171" s="177" t="e">
        <f t="shared" si="52"/>
        <v>#REF!</v>
      </c>
    </row>
    <row r="172" spans="4:6" ht="13.5" thickBot="1">
      <c r="D172" s="174" t="s">
        <v>184</v>
      </c>
      <c r="E172" s="175" t="s">
        <v>185</v>
      </c>
      <c r="F172" s="176" t="e">
        <f>AVERAGE(F171:AI171)</f>
        <v>#REF!</v>
      </c>
    </row>
    <row r="173" ht="13.5" thickBot="1"/>
    <row r="174" spans="1:35" ht="13.5">
      <c r="A174" s="23" t="str">
        <f>$A$1</f>
        <v>HDR</v>
      </c>
      <c r="B174" s="24"/>
      <c r="C174" s="24"/>
      <c r="D174" s="25"/>
      <c r="E174" s="34" t="s">
        <v>187</v>
      </c>
      <c r="F174" s="178" t="e">
        <f aca="true" t="shared" si="53" ref="F174:AI174">F161/($M$34-F140)</f>
        <v>#REF!</v>
      </c>
      <c r="G174" s="178" t="e">
        <f t="shared" si="53"/>
        <v>#REF!</v>
      </c>
      <c r="H174" s="178" t="e">
        <f t="shared" si="53"/>
        <v>#REF!</v>
      </c>
      <c r="I174" s="178" t="e">
        <f t="shared" si="53"/>
        <v>#REF!</v>
      </c>
      <c r="J174" s="178" t="e">
        <f t="shared" si="53"/>
        <v>#REF!</v>
      </c>
      <c r="K174" s="178" t="e">
        <f t="shared" si="53"/>
        <v>#REF!</v>
      </c>
      <c r="L174" s="178" t="e">
        <f t="shared" si="53"/>
        <v>#REF!</v>
      </c>
      <c r="M174" s="178" t="e">
        <f t="shared" si="53"/>
        <v>#REF!</v>
      </c>
      <c r="N174" s="178" t="e">
        <f t="shared" si="53"/>
        <v>#REF!</v>
      </c>
      <c r="O174" s="178" t="e">
        <f t="shared" si="53"/>
        <v>#REF!</v>
      </c>
      <c r="P174" s="178" t="e">
        <f t="shared" si="53"/>
        <v>#REF!</v>
      </c>
      <c r="Q174" s="178" t="e">
        <f t="shared" si="53"/>
        <v>#REF!</v>
      </c>
      <c r="R174" s="178" t="e">
        <f t="shared" si="53"/>
        <v>#REF!</v>
      </c>
      <c r="S174" s="178" t="e">
        <f t="shared" si="53"/>
        <v>#REF!</v>
      </c>
      <c r="T174" s="178" t="e">
        <f t="shared" si="53"/>
        <v>#REF!</v>
      </c>
      <c r="U174" s="178" t="e">
        <f t="shared" si="53"/>
        <v>#REF!</v>
      </c>
      <c r="V174" s="178" t="e">
        <f t="shared" si="53"/>
        <v>#REF!</v>
      </c>
      <c r="W174" s="178" t="e">
        <f t="shared" si="53"/>
        <v>#REF!</v>
      </c>
      <c r="X174" s="178" t="e">
        <f t="shared" si="53"/>
        <v>#REF!</v>
      </c>
      <c r="Y174" s="178" t="e">
        <f t="shared" si="53"/>
        <v>#REF!</v>
      </c>
      <c r="Z174" s="178" t="e">
        <f t="shared" si="53"/>
        <v>#REF!</v>
      </c>
      <c r="AA174" s="178" t="e">
        <f t="shared" si="53"/>
        <v>#REF!</v>
      </c>
      <c r="AB174" s="178" t="e">
        <f t="shared" si="53"/>
        <v>#REF!</v>
      </c>
      <c r="AC174" s="178" t="e">
        <f t="shared" si="53"/>
        <v>#REF!</v>
      </c>
      <c r="AD174" s="178" t="e">
        <f t="shared" si="53"/>
        <v>#REF!</v>
      </c>
      <c r="AE174" s="178" t="e">
        <f t="shared" si="53"/>
        <v>#REF!</v>
      </c>
      <c r="AF174" s="178" t="e">
        <f t="shared" si="53"/>
        <v>#REF!</v>
      </c>
      <c r="AG174" s="178" t="e">
        <f t="shared" si="53"/>
        <v>#REF!</v>
      </c>
      <c r="AH174" s="178" t="e">
        <f t="shared" si="53"/>
        <v>#REF!</v>
      </c>
      <c r="AI174" s="178" t="e">
        <f t="shared" si="53"/>
        <v>#REF!</v>
      </c>
    </row>
    <row r="175" spans="1:6" ht="13.5">
      <c r="A175" s="26" t="e">
        <f>$A$2</f>
        <v>#REF!</v>
      </c>
      <c r="B175" s="27"/>
      <c r="C175" s="27"/>
      <c r="D175" s="28"/>
      <c r="E175" s="246" t="s">
        <v>188</v>
      </c>
      <c r="F175" s="151" t="e">
        <f>AVERAGE(F174:Y174)</f>
        <v>#REF!</v>
      </c>
    </row>
    <row r="176" spans="1:6" ht="13.5">
      <c r="A176" s="26" t="str">
        <f>$A$3</f>
        <v>PROJECT:</v>
      </c>
      <c r="B176" s="27">
        <f>B3</f>
        <v>140423</v>
      </c>
      <c r="C176" s="49" t="str">
        <f>$C$3</f>
        <v>LG&amp;E 2017 CC</v>
      </c>
      <c r="D176" s="50"/>
      <c r="E176" s="246" t="s">
        <v>262</v>
      </c>
      <c r="F176" s="151" t="e">
        <f>AVERAGE(F174:AI174)</f>
        <v>#REF!</v>
      </c>
    </row>
    <row r="177" spans="1:4" ht="13.5">
      <c r="A177" s="26" t="str">
        <f>$A$4</f>
        <v>DATE:</v>
      </c>
      <c r="B177" s="29" t="e">
        <f>$B$4</f>
        <v>#REF!</v>
      </c>
      <c r="C177" s="27"/>
      <c r="D177" s="28"/>
    </row>
    <row r="178" spans="1:4" ht="14.25" thickBot="1">
      <c r="A178" s="30" t="str">
        <f>$A$5</f>
        <v>FILE:</v>
      </c>
      <c r="B178" s="31">
        <f>$B$5</f>
        <v>0</v>
      </c>
      <c r="C178" s="31"/>
      <c r="D178" s="32"/>
    </row>
    <row r="179" ht="13.5" thickBot="1"/>
    <row r="180" spans="6:35" ht="12.75">
      <c r="F180" s="105" t="s">
        <v>189</v>
      </c>
      <c r="G180" s="106"/>
      <c r="H180" s="106"/>
      <c r="I180" s="106"/>
      <c r="J180" s="107"/>
      <c r="K180" s="179"/>
      <c r="L180" s="180"/>
      <c r="M180" s="180"/>
      <c r="N180" s="180"/>
      <c r="O180" s="181"/>
      <c r="P180" s="182"/>
      <c r="Q180" s="182"/>
      <c r="R180" s="182"/>
      <c r="S180" s="182"/>
      <c r="T180" s="182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6:25" ht="12.75">
      <c r="F181" s="109"/>
      <c r="G181" s="2"/>
      <c r="H181" s="2"/>
      <c r="I181" s="2"/>
      <c r="J181" s="112"/>
      <c r="K181" s="183"/>
      <c r="L181" s="16"/>
      <c r="M181" s="16"/>
      <c r="N181" s="16"/>
      <c r="O181" s="184"/>
      <c r="P181" s="96"/>
      <c r="Q181" s="96"/>
      <c r="R181" s="96"/>
      <c r="S181" s="96"/>
      <c r="T181" s="96"/>
      <c r="U181" s="17"/>
      <c r="V181" s="17"/>
      <c r="W181" s="17"/>
      <c r="X181" s="17"/>
      <c r="Y181" s="17"/>
    </row>
    <row r="182" spans="6:25" ht="12.75">
      <c r="F182" s="109" t="s">
        <v>190</v>
      </c>
      <c r="G182" s="2" t="s">
        <v>191</v>
      </c>
      <c r="H182" s="2" t="s">
        <v>192</v>
      </c>
      <c r="I182" s="2" t="s">
        <v>193</v>
      </c>
      <c r="J182" s="112"/>
      <c r="K182" s="185" t="s">
        <v>190</v>
      </c>
      <c r="L182" s="35" t="s">
        <v>191</v>
      </c>
      <c r="M182" s="35" t="s">
        <v>192</v>
      </c>
      <c r="N182" s="35" t="s">
        <v>194</v>
      </c>
      <c r="O182" s="186"/>
      <c r="P182" s="187"/>
      <c r="Q182" s="187"/>
      <c r="R182" s="187"/>
      <c r="S182" s="187"/>
      <c r="T182" s="187"/>
      <c r="U182" s="17"/>
      <c r="V182" s="17"/>
      <c r="W182" s="17"/>
      <c r="X182" s="17"/>
      <c r="Y182" s="17"/>
    </row>
    <row r="183" spans="6:25" ht="12.75">
      <c r="F183" s="109"/>
      <c r="G183" s="161" t="e">
        <f>R12</f>
        <v>#REF!</v>
      </c>
      <c r="H183" s="2"/>
      <c r="I183" s="2"/>
      <c r="J183" s="112"/>
      <c r="K183" s="118"/>
      <c r="L183" s="15"/>
      <c r="M183" s="15"/>
      <c r="N183" s="15"/>
      <c r="O183" s="188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6:15" ht="12.75">
      <c r="F184" s="109">
        <v>1</v>
      </c>
      <c r="G184" s="161" t="e">
        <f aca="true" t="shared" si="54" ref="G184:G215">+G183-(I184-H184)</f>
        <v>#REF!</v>
      </c>
      <c r="H184" s="161" t="e">
        <f aca="true" t="shared" si="55" ref="H184:H215">+$S$13/4*G183</f>
        <v>#REF!</v>
      </c>
      <c r="I184" s="161" t="e">
        <f>+S15</f>
        <v>#REF!</v>
      </c>
      <c r="J184" s="112"/>
      <c r="K184" s="109">
        <v>61</v>
      </c>
      <c r="L184" s="161" t="e">
        <f>G243-(N184-M184)</f>
        <v>#REF!</v>
      </c>
      <c r="M184" s="161" t="e">
        <f>$S$13/4*G243</f>
        <v>#REF!</v>
      </c>
      <c r="N184" s="161" t="e">
        <f>IF(G243+H243&lt;S15,0,S15)</f>
        <v>#REF!</v>
      </c>
      <c r="O184" s="112"/>
    </row>
    <row r="185" spans="6:15" ht="12.75">
      <c r="F185" s="109">
        <v>2</v>
      </c>
      <c r="G185" s="161" t="e">
        <f t="shared" si="54"/>
        <v>#REF!</v>
      </c>
      <c r="H185" s="161" t="e">
        <f t="shared" si="55"/>
        <v>#REF!</v>
      </c>
      <c r="I185" s="161" t="e">
        <f aca="true" t="shared" si="56" ref="I185:I203">+I184</f>
        <v>#REF!</v>
      </c>
      <c r="J185" s="112"/>
      <c r="K185" s="109">
        <v>62</v>
      </c>
      <c r="L185" s="161" t="e">
        <f aca="true" t="shared" si="57" ref="L185:L223">L184-(N185-M185)</f>
        <v>#REF!</v>
      </c>
      <c r="M185" s="161" t="e">
        <f aca="true" t="shared" si="58" ref="M185:M223">$S$13/4*L184</f>
        <v>#REF!</v>
      </c>
      <c r="N185" s="161" t="e">
        <f aca="true" t="shared" si="59" ref="N185:N203">+N184</f>
        <v>#REF!</v>
      </c>
      <c r="O185" s="112"/>
    </row>
    <row r="186" spans="6:15" ht="12.75">
      <c r="F186" s="109">
        <v>3</v>
      </c>
      <c r="G186" s="161" t="e">
        <f t="shared" si="54"/>
        <v>#REF!</v>
      </c>
      <c r="H186" s="161" t="e">
        <f t="shared" si="55"/>
        <v>#REF!</v>
      </c>
      <c r="I186" s="161" t="e">
        <f t="shared" si="56"/>
        <v>#REF!</v>
      </c>
      <c r="J186" s="112"/>
      <c r="K186" s="109">
        <v>63</v>
      </c>
      <c r="L186" s="161" t="e">
        <f t="shared" si="57"/>
        <v>#REF!</v>
      </c>
      <c r="M186" s="161" t="e">
        <f t="shared" si="58"/>
        <v>#REF!</v>
      </c>
      <c r="N186" s="161" t="e">
        <f t="shared" si="59"/>
        <v>#REF!</v>
      </c>
      <c r="O186" s="112"/>
    </row>
    <row r="187" spans="6:20" ht="12.75">
      <c r="F187" s="109">
        <v>4</v>
      </c>
      <c r="G187" s="161" t="e">
        <f t="shared" si="54"/>
        <v>#REF!</v>
      </c>
      <c r="H187" s="161" t="e">
        <f t="shared" si="55"/>
        <v>#REF!</v>
      </c>
      <c r="I187" s="161" t="e">
        <f t="shared" si="56"/>
        <v>#REF!</v>
      </c>
      <c r="J187" s="115" t="e">
        <f>+H184+H185+H186+H187</f>
        <v>#REF!</v>
      </c>
      <c r="K187" s="189">
        <v>64</v>
      </c>
      <c r="L187" s="161" t="e">
        <f t="shared" si="57"/>
        <v>#REF!</v>
      </c>
      <c r="M187" s="161" t="e">
        <f t="shared" si="58"/>
        <v>#REF!</v>
      </c>
      <c r="N187" s="161" t="e">
        <f t="shared" si="59"/>
        <v>#REF!</v>
      </c>
      <c r="O187" s="115" t="e">
        <f>+M184+M185+M186+M187</f>
        <v>#REF!</v>
      </c>
      <c r="P187" s="5"/>
      <c r="Q187" s="5"/>
      <c r="R187" s="5"/>
      <c r="S187" s="5"/>
      <c r="T187" s="5"/>
    </row>
    <row r="188" spans="6:20" ht="12.75">
      <c r="F188" s="109">
        <v>5</v>
      </c>
      <c r="G188" s="161" t="e">
        <f t="shared" si="54"/>
        <v>#REF!</v>
      </c>
      <c r="H188" s="161" t="e">
        <f t="shared" si="55"/>
        <v>#REF!</v>
      </c>
      <c r="I188" s="161" t="e">
        <f t="shared" si="56"/>
        <v>#REF!</v>
      </c>
      <c r="J188" s="112"/>
      <c r="K188" s="190">
        <v>65</v>
      </c>
      <c r="L188" s="161" t="e">
        <f t="shared" si="57"/>
        <v>#REF!</v>
      </c>
      <c r="M188" s="161" t="e">
        <f t="shared" si="58"/>
        <v>#REF!</v>
      </c>
      <c r="N188" s="161" t="e">
        <f t="shared" si="59"/>
        <v>#REF!</v>
      </c>
      <c r="O188" s="119"/>
      <c r="P188" s="4"/>
      <c r="Q188" s="4"/>
      <c r="R188" s="4"/>
      <c r="S188" s="4"/>
      <c r="T188" s="4"/>
    </row>
    <row r="189" spans="6:20" ht="12.75">
      <c r="F189" s="109">
        <v>6</v>
      </c>
      <c r="G189" s="161" t="e">
        <f t="shared" si="54"/>
        <v>#REF!</v>
      </c>
      <c r="H189" s="161" t="e">
        <f t="shared" si="55"/>
        <v>#REF!</v>
      </c>
      <c r="I189" s="161" t="e">
        <f t="shared" si="56"/>
        <v>#REF!</v>
      </c>
      <c r="J189" s="112"/>
      <c r="K189" s="190">
        <f>K188+1</f>
        <v>66</v>
      </c>
      <c r="L189" s="161" t="e">
        <f t="shared" si="57"/>
        <v>#REF!</v>
      </c>
      <c r="M189" s="161" t="e">
        <f t="shared" si="58"/>
        <v>#REF!</v>
      </c>
      <c r="N189" s="161" t="e">
        <f t="shared" si="59"/>
        <v>#REF!</v>
      </c>
      <c r="O189" s="119"/>
      <c r="P189" s="4"/>
      <c r="Q189" s="4"/>
      <c r="R189" s="4"/>
      <c r="S189" s="4"/>
      <c r="T189" s="4"/>
    </row>
    <row r="190" spans="6:20" ht="12.75">
      <c r="F190" s="109">
        <v>7</v>
      </c>
      <c r="G190" s="161" t="e">
        <f t="shared" si="54"/>
        <v>#REF!</v>
      </c>
      <c r="H190" s="161" t="e">
        <f t="shared" si="55"/>
        <v>#REF!</v>
      </c>
      <c r="I190" s="161" t="e">
        <f t="shared" si="56"/>
        <v>#REF!</v>
      </c>
      <c r="J190" s="112"/>
      <c r="K190" s="189">
        <v>67</v>
      </c>
      <c r="L190" s="161" t="e">
        <f t="shared" si="57"/>
        <v>#REF!</v>
      </c>
      <c r="M190" s="161" t="e">
        <f t="shared" si="58"/>
        <v>#REF!</v>
      </c>
      <c r="N190" s="161" t="e">
        <f t="shared" si="59"/>
        <v>#REF!</v>
      </c>
      <c r="O190" s="115"/>
      <c r="P190" s="5"/>
      <c r="Q190" s="5"/>
      <c r="R190" s="5"/>
      <c r="S190" s="5"/>
      <c r="T190" s="5"/>
    </row>
    <row r="191" spans="6:15" ht="12.75">
      <c r="F191" s="109">
        <v>8</v>
      </c>
      <c r="G191" s="161" t="e">
        <f t="shared" si="54"/>
        <v>#REF!</v>
      </c>
      <c r="H191" s="161" t="e">
        <f t="shared" si="55"/>
        <v>#REF!</v>
      </c>
      <c r="I191" s="161" t="e">
        <f t="shared" si="56"/>
        <v>#REF!</v>
      </c>
      <c r="J191" s="115" t="e">
        <f>+H188+H189+H190+H191</f>
        <v>#REF!</v>
      </c>
      <c r="K191" s="190">
        <f aca="true" t="shared" si="60" ref="K191:K223">K190+1</f>
        <v>68</v>
      </c>
      <c r="L191" s="161" t="e">
        <f t="shared" si="57"/>
        <v>#REF!</v>
      </c>
      <c r="M191" s="161" t="e">
        <f t="shared" si="58"/>
        <v>#REF!</v>
      </c>
      <c r="N191" s="161" t="e">
        <f t="shared" si="59"/>
        <v>#REF!</v>
      </c>
      <c r="O191" s="115" t="e">
        <f>+M188+M189+M190+M191</f>
        <v>#REF!</v>
      </c>
    </row>
    <row r="192" spans="6:20" ht="12.75">
      <c r="F192" s="109">
        <v>9</v>
      </c>
      <c r="G192" s="161" t="e">
        <f t="shared" si="54"/>
        <v>#REF!</v>
      </c>
      <c r="H192" s="161" t="e">
        <f t="shared" si="55"/>
        <v>#REF!</v>
      </c>
      <c r="I192" s="161" t="e">
        <f t="shared" si="56"/>
        <v>#REF!</v>
      </c>
      <c r="J192" s="112"/>
      <c r="K192" s="190">
        <f t="shared" si="60"/>
        <v>69</v>
      </c>
      <c r="L192" s="161" t="e">
        <f t="shared" si="57"/>
        <v>#REF!</v>
      </c>
      <c r="M192" s="161" t="e">
        <f t="shared" si="58"/>
        <v>#REF!</v>
      </c>
      <c r="N192" s="161" t="e">
        <f t="shared" si="59"/>
        <v>#REF!</v>
      </c>
      <c r="O192" s="115"/>
      <c r="P192" s="5"/>
      <c r="Q192" s="5"/>
      <c r="R192" s="5"/>
      <c r="S192" s="5"/>
      <c r="T192" s="5"/>
    </row>
    <row r="193" spans="6:15" ht="12.75">
      <c r="F193" s="109">
        <v>10</v>
      </c>
      <c r="G193" s="161" t="e">
        <f t="shared" si="54"/>
        <v>#REF!</v>
      </c>
      <c r="H193" s="161" t="e">
        <f t="shared" si="55"/>
        <v>#REF!</v>
      </c>
      <c r="I193" s="161" t="e">
        <f t="shared" si="56"/>
        <v>#REF!</v>
      </c>
      <c r="J193" s="112"/>
      <c r="K193" s="190">
        <f t="shared" si="60"/>
        <v>70</v>
      </c>
      <c r="L193" s="161" t="e">
        <f t="shared" si="57"/>
        <v>#REF!</v>
      </c>
      <c r="M193" s="161" t="e">
        <f t="shared" si="58"/>
        <v>#REF!</v>
      </c>
      <c r="N193" s="161" t="e">
        <f t="shared" si="59"/>
        <v>#REF!</v>
      </c>
      <c r="O193" s="112"/>
    </row>
    <row r="194" spans="6:15" ht="12.75">
      <c r="F194" s="109">
        <v>11</v>
      </c>
      <c r="G194" s="161" t="e">
        <f t="shared" si="54"/>
        <v>#REF!</v>
      </c>
      <c r="H194" s="161" t="e">
        <f t="shared" si="55"/>
        <v>#REF!</v>
      </c>
      <c r="I194" s="161" t="e">
        <f t="shared" si="56"/>
        <v>#REF!</v>
      </c>
      <c r="J194" s="112"/>
      <c r="K194" s="190">
        <f t="shared" si="60"/>
        <v>71</v>
      </c>
      <c r="L194" s="161" t="e">
        <f t="shared" si="57"/>
        <v>#REF!</v>
      </c>
      <c r="M194" s="161" t="e">
        <f t="shared" si="58"/>
        <v>#REF!</v>
      </c>
      <c r="N194" s="161" t="e">
        <f t="shared" si="59"/>
        <v>#REF!</v>
      </c>
      <c r="O194" s="112"/>
    </row>
    <row r="195" spans="6:15" ht="12.75">
      <c r="F195" s="109">
        <v>12</v>
      </c>
      <c r="G195" s="161" t="e">
        <f t="shared" si="54"/>
        <v>#REF!</v>
      </c>
      <c r="H195" s="161" t="e">
        <f t="shared" si="55"/>
        <v>#REF!</v>
      </c>
      <c r="I195" s="161" t="e">
        <f t="shared" si="56"/>
        <v>#REF!</v>
      </c>
      <c r="J195" s="115" t="e">
        <f>+H192+H193+H194+H195</f>
        <v>#REF!</v>
      </c>
      <c r="K195" s="190">
        <f t="shared" si="60"/>
        <v>72</v>
      </c>
      <c r="L195" s="161" t="e">
        <f t="shared" si="57"/>
        <v>#REF!</v>
      </c>
      <c r="M195" s="161" t="e">
        <f t="shared" si="58"/>
        <v>#REF!</v>
      </c>
      <c r="N195" s="161" t="e">
        <f t="shared" si="59"/>
        <v>#REF!</v>
      </c>
      <c r="O195" s="115" t="e">
        <f>+M192+M193+M194+M195</f>
        <v>#REF!</v>
      </c>
    </row>
    <row r="196" spans="6:15" ht="12.75">
      <c r="F196" s="109">
        <v>13</v>
      </c>
      <c r="G196" s="161" t="e">
        <f t="shared" si="54"/>
        <v>#REF!</v>
      </c>
      <c r="H196" s="161" t="e">
        <f t="shared" si="55"/>
        <v>#REF!</v>
      </c>
      <c r="I196" s="161" t="e">
        <f t="shared" si="56"/>
        <v>#REF!</v>
      </c>
      <c r="J196" s="112"/>
      <c r="K196" s="190">
        <f t="shared" si="60"/>
        <v>73</v>
      </c>
      <c r="L196" s="161" t="e">
        <f t="shared" si="57"/>
        <v>#REF!</v>
      </c>
      <c r="M196" s="161" t="e">
        <f t="shared" si="58"/>
        <v>#REF!</v>
      </c>
      <c r="N196" s="161" t="e">
        <f t="shared" si="59"/>
        <v>#REF!</v>
      </c>
      <c r="O196" s="112"/>
    </row>
    <row r="197" spans="6:15" ht="12.75">
      <c r="F197" s="109">
        <v>14</v>
      </c>
      <c r="G197" s="161" t="e">
        <f t="shared" si="54"/>
        <v>#REF!</v>
      </c>
      <c r="H197" s="161" t="e">
        <f t="shared" si="55"/>
        <v>#REF!</v>
      </c>
      <c r="I197" s="161" t="e">
        <f t="shared" si="56"/>
        <v>#REF!</v>
      </c>
      <c r="J197" s="112"/>
      <c r="K197" s="190">
        <f t="shared" si="60"/>
        <v>74</v>
      </c>
      <c r="L197" s="161" t="e">
        <f t="shared" si="57"/>
        <v>#REF!</v>
      </c>
      <c r="M197" s="161" t="e">
        <f t="shared" si="58"/>
        <v>#REF!</v>
      </c>
      <c r="N197" s="161" t="e">
        <f t="shared" si="59"/>
        <v>#REF!</v>
      </c>
      <c r="O197" s="112"/>
    </row>
    <row r="198" spans="6:15" ht="12.75">
      <c r="F198" s="109">
        <v>15</v>
      </c>
      <c r="G198" s="161" t="e">
        <f t="shared" si="54"/>
        <v>#REF!</v>
      </c>
      <c r="H198" s="161" t="e">
        <f t="shared" si="55"/>
        <v>#REF!</v>
      </c>
      <c r="I198" s="161" t="e">
        <f t="shared" si="56"/>
        <v>#REF!</v>
      </c>
      <c r="J198" s="112"/>
      <c r="K198" s="190">
        <f t="shared" si="60"/>
        <v>75</v>
      </c>
      <c r="L198" s="161" t="e">
        <f t="shared" si="57"/>
        <v>#REF!</v>
      </c>
      <c r="M198" s="161" t="e">
        <f t="shared" si="58"/>
        <v>#REF!</v>
      </c>
      <c r="N198" s="161" t="e">
        <f t="shared" si="59"/>
        <v>#REF!</v>
      </c>
      <c r="O198" s="112"/>
    </row>
    <row r="199" spans="6:15" ht="12.75">
      <c r="F199" s="109">
        <v>16</v>
      </c>
      <c r="G199" s="161" t="e">
        <f t="shared" si="54"/>
        <v>#REF!</v>
      </c>
      <c r="H199" s="161" t="e">
        <f t="shared" si="55"/>
        <v>#REF!</v>
      </c>
      <c r="I199" s="161" t="e">
        <f t="shared" si="56"/>
        <v>#REF!</v>
      </c>
      <c r="J199" s="115" t="e">
        <f>+H196+H197+H198+H199</f>
        <v>#REF!</v>
      </c>
      <c r="K199" s="190">
        <f t="shared" si="60"/>
        <v>76</v>
      </c>
      <c r="L199" s="161" t="e">
        <f t="shared" si="57"/>
        <v>#REF!</v>
      </c>
      <c r="M199" s="161" t="e">
        <f t="shared" si="58"/>
        <v>#REF!</v>
      </c>
      <c r="N199" s="161" t="e">
        <f t="shared" si="59"/>
        <v>#REF!</v>
      </c>
      <c r="O199" s="115" t="e">
        <f>+M196+M197+M198+M199</f>
        <v>#REF!</v>
      </c>
    </row>
    <row r="200" spans="6:15" ht="12.75">
      <c r="F200" s="109">
        <v>17</v>
      </c>
      <c r="G200" s="161" t="e">
        <f t="shared" si="54"/>
        <v>#REF!</v>
      </c>
      <c r="H200" s="161" t="e">
        <f t="shared" si="55"/>
        <v>#REF!</v>
      </c>
      <c r="I200" s="161" t="e">
        <f t="shared" si="56"/>
        <v>#REF!</v>
      </c>
      <c r="J200" s="112"/>
      <c r="K200" s="190">
        <f t="shared" si="60"/>
        <v>77</v>
      </c>
      <c r="L200" s="161" t="e">
        <f t="shared" si="57"/>
        <v>#REF!</v>
      </c>
      <c r="M200" s="161" t="e">
        <f t="shared" si="58"/>
        <v>#REF!</v>
      </c>
      <c r="N200" s="161" t="e">
        <f t="shared" si="59"/>
        <v>#REF!</v>
      </c>
      <c r="O200" s="112"/>
    </row>
    <row r="201" spans="6:15" ht="12.75">
      <c r="F201" s="109">
        <v>18</v>
      </c>
      <c r="G201" s="161" t="e">
        <f t="shared" si="54"/>
        <v>#REF!</v>
      </c>
      <c r="H201" s="161" t="e">
        <f t="shared" si="55"/>
        <v>#REF!</v>
      </c>
      <c r="I201" s="161" t="e">
        <f t="shared" si="56"/>
        <v>#REF!</v>
      </c>
      <c r="J201" s="112"/>
      <c r="K201" s="190">
        <f t="shared" si="60"/>
        <v>78</v>
      </c>
      <c r="L201" s="161" t="e">
        <f t="shared" si="57"/>
        <v>#REF!</v>
      </c>
      <c r="M201" s="161" t="e">
        <f t="shared" si="58"/>
        <v>#REF!</v>
      </c>
      <c r="N201" s="161" t="e">
        <f t="shared" si="59"/>
        <v>#REF!</v>
      </c>
      <c r="O201" s="112"/>
    </row>
    <row r="202" spans="6:15" ht="12.75">
      <c r="F202" s="109">
        <v>19</v>
      </c>
      <c r="G202" s="161" t="e">
        <f t="shared" si="54"/>
        <v>#REF!</v>
      </c>
      <c r="H202" s="161" t="e">
        <f t="shared" si="55"/>
        <v>#REF!</v>
      </c>
      <c r="I202" s="161" t="e">
        <f t="shared" si="56"/>
        <v>#REF!</v>
      </c>
      <c r="J202" s="112"/>
      <c r="K202" s="190">
        <f t="shared" si="60"/>
        <v>79</v>
      </c>
      <c r="L202" s="161" t="e">
        <f t="shared" si="57"/>
        <v>#REF!</v>
      </c>
      <c r="M202" s="161" t="e">
        <f t="shared" si="58"/>
        <v>#REF!</v>
      </c>
      <c r="N202" s="161" t="e">
        <f t="shared" si="59"/>
        <v>#REF!</v>
      </c>
      <c r="O202" s="112"/>
    </row>
    <row r="203" spans="6:15" ht="12.75">
      <c r="F203" s="109">
        <v>20</v>
      </c>
      <c r="G203" s="161" t="e">
        <f t="shared" si="54"/>
        <v>#REF!</v>
      </c>
      <c r="H203" s="161" t="e">
        <f t="shared" si="55"/>
        <v>#REF!</v>
      </c>
      <c r="I203" s="161" t="e">
        <f t="shared" si="56"/>
        <v>#REF!</v>
      </c>
      <c r="J203" s="115" t="e">
        <f>+H200+H201+H202+H203</f>
        <v>#REF!</v>
      </c>
      <c r="K203" s="190">
        <f t="shared" si="60"/>
        <v>80</v>
      </c>
      <c r="L203" s="161" t="e">
        <f t="shared" si="57"/>
        <v>#REF!</v>
      </c>
      <c r="M203" s="161" t="e">
        <f t="shared" si="58"/>
        <v>#REF!</v>
      </c>
      <c r="N203" s="161" t="e">
        <f t="shared" si="59"/>
        <v>#REF!</v>
      </c>
      <c r="O203" s="115" t="e">
        <f>+M200+M201+M202+M203</f>
        <v>#REF!</v>
      </c>
    </row>
    <row r="204" spans="6:15" ht="12.75">
      <c r="F204" s="109">
        <v>21</v>
      </c>
      <c r="G204" s="161" t="e">
        <f t="shared" si="54"/>
        <v>#REF!</v>
      </c>
      <c r="H204" s="161" t="e">
        <f t="shared" si="55"/>
        <v>#REF!</v>
      </c>
      <c r="I204" s="161" t="e">
        <f>IF((G203+H203)&lt;S15,0,S15)</f>
        <v>#REF!</v>
      </c>
      <c r="J204" s="112"/>
      <c r="K204" s="190">
        <f t="shared" si="60"/>
        <v>81</v>
      </c>
      <c r="L204" s="161" t="e">
        <f t="shared" si="57"/>
        <v>#REF!</v>
      </c>
      <c r="M204" s="161" t="e">
        <f t="shared" si="58"/>
        <v>#REF!</v>
      </c>
      <c r="N204" s="161" t="e">
        <f>IF((L203+M203)&lt;S15,0,S15)</f>
        <v>#REF!</v>
      </c>
      <c r="O204" s="112"/>
    </row>
    <row r="205" spans="6:15" ht="12.75">
      <c r="F205" s="109">
        <v>22</v>
      </c>
      <c r="G205" s="161" t="e">
        <f t="shared" si="54"/>
        <v>#REF!</v>
      </c>
      <c r="H205" s="161" t="e">
        <f t="shared" si="55"/>
        <v>#REF!</v>
      </c>
      <c r="I205" s="161" t="e">
        <f aca="true" t="shared" si="61" ref="I205:I223">+I204</f>
        <v>#REF!</v>
      </c>
      <c r="J205" s="112"/>
      <c r="K205" s="190">
        <f t="shared" si="60"/>
        <v>82</v>
      </c>
      <c r="L205" s="161" t="e">
        <f t="shared" si="57"/>
        <v>#REF!</v>
      </c>
      <c r="M205" s="161" t="e">
        <f t="shared" si="58"/>
        <v>#REF!</v>
      </c>
      <c r="N205" s="161" t="e">
        <f aca="true" t="shared" si="62" ref="N205:N223">+N204</f>
        <v>#REF!</v>
      </c>
      <c r="O205" s="112"/>
    </row>
    <row r="206" spans="6:15" ht="12.75">
      <c r="F206" s="109">
        <v>23</v>
      </c>
      <c r="G206" s="161" t="e">
        <f t="shared" si="54"/>
        <v>#REF!</v>
      </c>
      <c r="H206" s="161" t="e">
        <f t="shared" si="55"/>
        <v>#REF!</v>
      </c>
      <c r="I206" s="161" t="e">
        <f t="shared" si="61"/>
        <v>#REF!</v>
      </c>
      <c r="J206" s="112"/>
      <c r="K206" s="190">
        <f t="shared" si="60"/>
        <v>83</v>
      </c>
      <c r="L206" s="161" t="e">
        <f t="shared" si="57"/>
        <v>#REF!</v>
      </c>
      <c r="M206" s="161" t="e">
        <f t="shared" si="58"/>
        <v>#REF!</v>
      </c>
      <c r="N206" s="161" t="e">
        <f t="shared" si="62"/>
        <v>#REF!</v>
      </c>
      <c r="O206" s="112"/>
    </row>
    <row r="207" spans="6:15" ht="12.75">
      <c r="F207" s="109">
        <v>24</v>
      </c>
      <c r="G207" s="161" t="e">
        <f t="shared" si="54"/>
        <v>#REF!</v>
      </c>
      <c r="H207" s="161" t="e">
        <f t="shared" si="55"/>
        <v>#REF!</v>
      </c>
      <c r="I207" s="161" t="e">
        <f t="shared" si="61"/>
        <v>#REF!</v>
      </c>
      <c r="J207" s="115" t="e">
        <f>+H204+H205+H206+H207</f>
        <v>#REF!</v>
      </c>
      <c r="K207" s="190">
        <f t="shared" si="60"/>
        <v>84</v>
      </c>
      <c r="L207" s="161" t="e">
        <f t="shared" si="57"/>
        <v>#REF!</v>
      </c>
      <c r="M207" s="161" t="e">
        <f t="shared" si="58"/>
        <v>#REF!</v>
      </c>
      <c r="N207" s="161" t="e">
        <f t="shared" si="62"/>
        <v>#REF!</v>
      </c>
      <c r="O207" s="115" t="e">
        <f>+M204+M205+M206+M207</f>
        <v>#REF!</v>
      </c>
    </row>
    <row r="208" spans="6:15" ht="12.75">
      <c r="F208" s="109">
        <v>25</v>
      </c>
      <c r="G208" s="161" t="e">
        <f t="shared" si="54"/>
        <v>#REF!</v>
      </c>
      <c r="H208" s="161" t="e">
        <f t="shared" si="55"/>
        <v>#REF!</v>
      </c>
      <c r="I208" s="161" t="e">
        <f t="shared" si="61"/>
        <v>#REF!</v>
      </c>
      <c r="J208" s="112"/>
      <c r="K208" s="190">
        <f t="shared" si="60"/>
        <v>85</v>
      </c>
      <c r="L208" s="161" t="e">
        <f t="shared" si="57"/>
        <v>#REF!</v>
      </c>
      <c r="M208" s="161" t="e">
        <f t="shared" si="58"/>
        <v>#REF!</v>
      </c>
      <c r="N208" s="161" t="e">
        <f t="shared" si="62"/>
        <v>#REF!</v>
      </c>
      <c r="O208" s="112"/>
    </row>
    <row r="209" spans="6:15" ht="12.75">
      <c r="F209" s="109">
        <v>26</v>
      </c>
      <c r="G209" s="161" t="e">
        <f t="shared" si="54"/>
        <v>#REF!</v>
      </c>
      <c r="H209" s="161" t="e">
        <f t="shared" si="55"/>
        <v>#REF!</v>
      </c>
      <c r="I209" s="161" t="e">
        <f t="shared" si="61"/>
        <v>#REF!</v>
      </c>
      <c r="J209" s="112"/>
      <c r="K209" s="190">
        <f t="shared" si="60"/>
        <v>86</v>
      </c>
      <c r="L209" s="161" t="e">
        <f t="shared" si="57"/>
        <v>#REF!</v>
      </c>
      <c r="M209" s="161" t="e">
        <f t="shared" si="58"/>
        <v>#REF!</v>
      </c>
      <c r="N209" s="161" t="e">
        <f t="shared" si="62"/>
        <v>#REF!</v>
      </c>
      <c r="O209" s="112"/>
    </row>
    <row r="210" spans="6:15" ht="12.75">
      <c r="F210" s="109">
        <v>27</v>
      </c>
      <c r="G210" s="161" t="e">
        <f t="shared" si="54"/>
        <v>#REF!</v>
      </c>
      <c r="H210" s="161" t="e">
        <f t="shared" si="55"/>
        <v>#REF!</v>
      </c>
      <c r="I210" s="161" t="e">
        <f t="shared" si="61"/>
        <v>#REF!</v>
      </c>
      <c r="J210" s="112"/>
      <c r="K210" s="190">
        <f t="shared" si="60"/>
        <v>87</v>
      </c>
      <c r="L210" s="161" t="e">
        <f t="shared" si="57"/>
        <v>#REF!</v>
      </c>
      <c r="M210" s="161" t="e">
        <f t="shared" si="58"/>
        <v>#REF!</v>
      </c>
      <c r="N210" s="161" t="e">
        <f t="shared" si="62"/>
        <v>#REF!</v>
      </c>
      <c r="O210" s="112"/>
    </row>
    <row r="211" spans="6:15" ht="12.75">
      <c r="F211" s="109">
        <v>28</v>
      </c>
      <c r="G211" s="161" t="e">
        <f t="shared" si="54"/>
        <v>#REF!</v>
      </c>
      <c r="H211" s="161" t="e">
        <f t="shared" si="55"/>
        <v>#REF!</v>
      </c>
      <c r="I211" s="161" t="e">
        <f t="shared" si="61"/>
        <v>#REF!</v>
      </c>
      <c r="J211" s="115" t="e">
        <f>+H208+H209+H210+H211</f>
        <v>#REF!</v>
      </c>
      <c r="K211" s="190">
        <f t="shared" si="60"/>
        <v>88</v>
      </c>
      <c r="L211" s="161" t="e">
        <f t="shared" si="57"/>
        <v>#REF!</v>
      </c>
      <c r="M211" s="161" t="e">
        <f t="shared" si="58"/>
        <v>#REF!</v>
      </c>
      <c r="N211" s="161" t="e">
        <f t="shared" si="62"/>
        <v>#REF!</v>
      </c>
      <c r="O211" s="115" t="e">
        <f>+M208+M209+M210+M211</f>
        <v>#REF!</v>
      </c>
    </row>
    <row r="212" spans="6:15" ht="12.75">
      <c r="F212" s="109">
        <v>29</v>
      </c>
      <c r="G212" s="161" t="e">
        <f t="shared" si="54"/>
        <v>#REF!</v>
      </c>
      <c r="H212" s="161" t="e">
        <f t="shared" si="55"/>
        <v>#REF!</v>
      </c>
      <c r="I212" s="161" t="e">
        <f t="shared" si="61"/>
        <v>#REF!</v>
      </c>
      <c r="J212" s="112"/>
      <c r="K212" s="190">
        <f t="shared" si="60"/>
        <v>89</v>
      </c>
      <c r="L212" s="161" t="e">
        <f t="shared" si="57"/>
        <v>#REF!</v>
      </c>
      <c r="M212" s="161" t="e">
        <f t="shared" si="58"/>
        <v>#REF!</v>
      </c>
      <c r="N212" s="161" t="e">
        <f t="shared" si="62"/>
        <v>#REF!</v>
      </c>
      <c r="O212" s="112"/>
    </row>
    <row r="213" spans="6:15" ht="12.75">
      <c r="F213" s="109">
        <v>30</v>
      </c>
      <c r="G213" s="161" t="e">
        <f t="shared" si="54"/>
        <v>#REF!</v>
      </c>
      <c r="H213" s="161" t="e">
        <f t="shared" si="55"/>
        <v>#REF!</v>
      </c>
      <c r="I213" s="161" t="e">
        <f t="shared" si="61"/>
        <v>#REF!</v>
      </c>
      <c r="J213" s="112"/>
      <c r="K213" s="190">
        <f t="shared" si="60"/>
        <v>90</v>
      </c>
      <c r="L213" s="161" t="e">
        <f t="shared" si="57"/>
        <v>#REF!</v>
      </c>
      <c r="M213" s="161" t="e">
        <f t="shared" si="58"/>
        <v>#REF!</v>
      </c>
      <c r="N213" s="161" t="e">
        <f t="shared" si="62"/>
        <v>#REF!</v>
      </c>
      <c r="O213" s="112"/>
    </row>
    <row r="214" spans="6:15" ht="12.75">
      <c r="F214" s="109">
        <v>31</v>
      </c>
      <c r="G214" s="161" t="e">
        <f t="shared" si="54"/>
        <v>#REF!</v>
      </c>
      <c r="H214" s="161" t="e">
        <f t="shared" si="55"/>
        <v>#REF!</v>
      </c>
      <c r="I214" s="161" t="e">
        <f t="shared" si="61"/>
        <v>#REF!</v>
      </c>
      <c r="J214" s="112"/>
      <c r="K214" s="190">
        <f t="shared" si="60"/>
        <v>91</v>
      </c>
      <c r="L214" s="161" t="e">
        <f t="shared" si="57"/>
        <v>#REF!</v>
      </c>
      <c r="M214" s="161" t="e">
        <f t="shared" si="58"/>
        <v>#REF!</v>
      </c>
      <c r="N214" s="161" t="e">
        <f t="shared" si="62"/>
        <v>#REF!</v>
      </c>
      <c r="O214" s="112"/>
    </row>
    <row r="215" spans="6:15" ht="12.75">
      <c r="F215" s="109">
        <v>32</v>
      </c>
      <c r="G215" s="161" t="e">
        <f t="shared" si="54"/>
        <v>#REF!</v>
      </c>
      <c r="H215" s="161" t="e">
        <f t="shared" si="55"/>
        <v>#REF!</v>
      </c>
      <c r="I215" s="161" t="e">
        <f t="shared" si="61"/>
        <v>#REF!</v>
      </c>
      <c r="J215" s="115" t="e">
        <f>+H212+H213+H214+H215</f>
        <v>#REF!</v>
      </c>
      <c r="K215" s="190">
        <f t="shared" si="60"/>
        <v>92</v>
      </c>
      <c r="L215" s="161" t="e">
        <f t="shared" si="57"/>
        <v>#REF!</v>
      </c>
      <c r="M215" s="161" t="e">
        <f t="shared" si="58"/>
        <v>#REF!</v>
      </c>
      <c r="N215" s="161" t="e">
        <f t="shared" si="62"/>
        <v>#REF!</v>
      </c>
      <c r="O215" s="115" t="e">
        <f>+M212+M213+M214+M215</f>
        <v>#REF!</v>
      </c>
    </row>
    <row r="216" spans="6:15" ht="12.75">
      <c r="F216" s="109">
        <v>33</v>
      </c>
      <c r="G216" s="161" t="e">
        <f aca="true" t="shared" si="63" ref="G216:G243">+G215-(I216-H216)</f>
        <v>#REF!</v>
      </c>
      <c r="H216" s="161" t="e">
        <f aca="true" t="shared" si="64" ref="H216:H243">+$S$13/4*G215</f>
        <v>#REF!</v>
      </c>
      <c r="I216" s="161" t="e">
        <f t="shared" si="61"/>
        <v>#REF!</v>
      </c>
      <c r="J216" s="112"/>
      <c r="K216" s="190">
        <f t="shared" si="60"/>
        <v>93</v>
      </c>
      <c r="L216" s="161" t="e">
        <f t="shared" si="57"/>
        <v>#REF!</v>
      </c>
      <c r="M216" s="161" t="e">
        <f t="shared" si="58"/>
        <v>#REF!</v>
      </c>
      <c r="N216" s="161" t="e">
        <f t="shared" si="62"/>
        <v>#REF!</v>
      </c>
      <c r="O216" s="112"/>
    </row>
    <row r="217" spans="6:15" ht="12.75">
      <c r="F217" s="109">
        <v>34</v>
      </c>
      <c r="G217" s="161" t="e">
        <f t="shared" si="63"/>
        <v>#REF!</v>
      </c>
      <c r="H217" s="161" t="e">
        <f t="shared" si="64"/>
        <v>#REF!</v>
      </c>
      <c r="I217" s="161" t="e">
        <f t="shared" si="61"/>
        <v>#REF!</v>
      </c>
      <c r="J217" s="112"/>
      <c r="K217" s="190">
        <f t="shared" si="60"/>
        <v>94</v>
      </c>
      <c r="L217" s="161" t="e">
        <f t="shared" si="57"/>
        <v>#REF!</v>
      </c>
      <c r="M217" s="161" t="e">
        <f t="shared" si="58"/>
        <v>#REF!</v>
      </c>
      <c r="N217" s="161" t="e">
        <f t="shared" si="62"/>
        <v>#REF!</v>
      </c>
      <c r="O217" s="112"/>
    </row>
    <row r="218" spans="6:15" ht="12.75">
      <c r="F218" s="109">
        <v>35</v>
      </c>
      <c r="G218" s="161" t="e">
        <f t="shared" si="63"/>
        <v>#REF!</v>
      </c>
      <c r="H218" s="161" t="e">
        <f t="shared" si="64"/>
        <v>#REF!</v>
      </c>
      <c r="I218" s="161" t="e">
        <f t="shared" si="61"/>
        <v>#REF!</v>
      </c>
      <c r="J218" s="112"/>
      <c r="K218" s="190">
        <f t="shared" si="60"/>
        <v>95</v>
      </c>
      <c r="L218" s="161" t="e">
        <f t="shared" si="57"/>
        <v>#REF!</v>
      </c>
      <c r="M218" s="161" t="e">
        <f t="shared" si="58"/>
        <v>#REF!</v>
      </c>
      <c r="N218" s="161" t="e">
        <f t="shared" si="62"/>
        <v>#REF!</v>
      </c>
      <c r="O218" s="112"/>
    </row>
    <row r="219" spans="6:15" ht="12.75">
      <c r="F219" s="109">
        <v>36</v>
      </c>
      <c r="G219" s="161" t="e">
        <f t="shared" si="63"/>
        <v>#REF!</v>
      </c>
      <c r="H219" s="161" t="e">
        <f t="shared" si="64"/>
        <v>#REF!</v>
      </c>
      <c r="I219" s="161" t="e">
        <f t="shared" si="61"/>
        <v>#REF!</v>
      </c>
      <c r="J219" s="115" t="e">
        <f>+H216+H217+H218+H219</f>
        <v>#REF!</v>
      </c>
      <c r="K219" s="190">
        <f t="shared" si="60"/>
        <v>96</v>
      </c>
      <c r="L219" s="161" t="e">
        <f t="shared" si="57"/>
        <v>#REF!</v>
      </c>
      <c r="M219" s="161" t="e">
        <f t="shared" si="58"/>
        <v>#REF!</v>
      </c>
      <c r="N219" s="161" t="e">
        <f t="shared" si="62"/>
        <v>#REF!</v>
      </c>
      <c r="O219" s="115" t="e">
        <f>+M216+M217+M218+M219</f>
        <v>#REF!</v>
      </c>
    </row>
    <row r="220" spans="6:15" ht="12.75">
      <c r="F220" s="109">
        <v>37</v>
      </c>
      <c r="G220" s="161" t="e">
        <f t="shared" si="63"/>
        <v>#REF!</v>
      </c>
      <c r="H220" s="161" t="e">
        <f t="shared" si="64"/>
        <v>#REF!</v>
      </c>
      <c r="I220" s="161" t="e">
        <f t="shared" si="61"/>
        <v>#REF!</v>
      </c>
      <c r="J220" s="112"/>
      <c r="K220" s="190">
        <f t="shared" si="60"/>
        <v>97</v>
      </c>
      <c r="L220" s="161" t="e">
        <f t="shared" si="57"/>
        <v>#REF!</v>
      </c>
      <c r="M220" s="161" t="e">
        <f t="shared" si="58"/>
        <v>#REF!</v>
      </c>
      <c r="N220" s="161" t="e">
        <f t="shared" si="62"/>
        <v>#REF!</v>
      </c>
      <c r="O220" s="112"/>
    </row>
    <row r="221" spans="6:15" ht="12.75">
      <c r="F221" s="109">
        <v>38</v>
      </c>
      <c r="G221" s="161" t="e">
        <f t="shared" si="63"/>
        <v>#REF!</v>
      </c>
      <c r="H221" s="161" t="e">
        <f t="shared" si="64"/>
        <v>#REF!</v>
      </c>
      <c r="I221" s="161" t="e">
        <f t="shared" si="61"/>
        <v>#REF!</v>
      </c>
      <c r="J221" s="112"/>
      <c r="K221" s="190">
        <f t="shared" si="60"/>
        <v>98</v>
      </c>
      <c r="L221" s="161" t="e">
        <f t="shared" si="57"/>
        <v>#REF!</v>
      </c>
      <c r="M221" s="161" t="e">
        <f t="shared" si="58"/>
        <v>#REF!</v>
      </c>
      <c r="N221" s="161" t="e">
        <f t="shared" si="62"/>
        <v>#REF!</v>
      </c>
      <c r="O221" s="112"/>
    </row>
    <row r="222" spans="6:15" ht="12.75">
      <c r="F222" s="109">
        <v>39</v>
      </c>
      <c r="G222" s="161" t="e">
        <f t="shared" si="63"/>
        <v>#REF!</v>
      </c>
      <c r="H222" s="161" t="e">
        <f t="shared" si="64"/>
        <v>#REF!</v>
      </c>
      <c r="I222" s="161" t="e">
        <f t="shared" si="61"/>
        <v>#REF!</v>
      </c>
      <c r="J222" s="112"/>
      <c r="K222" s="190">
        <f t="shared" si="60"/>
        <v>99</v>
      </c>
      <c r="L222" s="161" t="e">
        <f t="shared" si="57"/>
        <v>#REF!</v>
      </c>
      <c r="M222" s="161" t="e">
        <f t="shared" si="58"/>
        <v>#REF!</v>
      </c>
      <c r="N222" s="161" t="e">
        <f t="shared" si="62"/>
        <v>#REF!</v>
      </c>
      <c r="O222" s="112"/>
    </row>
    <row r="223" spans="6:15" ht="12.75">
      <c r="F223" s="109">
        <v>40</v>
      </c>
      <c r="G223" s="161" t="e">
        <f t="shared" si="63"/>
        <v>#REF!</v>
      </c>
      <c r="H223" s="161" t="e">
        <f t="shared" si="64"/>
        <v>#REF!</v>
      </c>
      <c r="I223" s="161" t="e">
        <f t="shared" si="61"/>
        <v>#REF!</v>
      </c>
      <c r="J223" s="115" t="e">
        <f>+H220+H221+H222+H223</f>
        <v>#REF!</v>
      </c>
      <c r="K223" s="190">
        <f t="shared" si="60"/>
        <v>100</v>
      </c>
      <c r="L223" s="161" t="e">
        <f t="shared" si="57"/>
        <v>#REF!</v>
      </c>
      <c r="M223" s="161" t="e">
        <f t="shared" si="58"/>
        <v>#REF!</v>
      </c>
      <c r="N223" s="161" t="e">
        <f t="shared" si="62"/>
        <v>#REF!</v>
      </c>
      <c r="O223" s="115" t="e">
        <f>+M220+M221+M222+M223</f>
        <v>#REF!</v>
      </c>
    </row>
    <row r="224" spans="6:15" ht="12.75">
      <c r="F224" s="109">
        <v>41</v>
      </c>
      <c r="G224" s="161" t="e">
        <f t="shared" si="63"/>
        <v>#REF!</v>
      </c>
      <c r="H224" s="161" t="e">
        <f t="shared" si="64"/>
        <v>#REF!</v>
      </c>
      <c r="I224" s="161" t="e">
        <f>IF((G223+H223)&lt;S15,0,S15)</f>
        <v>#REF!</v>
      </c>
      <c r="J224" s="112"/>
      <c r="K224" s="109"/>
      <c r="L224" s="2"/>
      <c r="M224" s="2"/>
      <c r="N224" s="2"/>
      <c r="O224" s="112"/>
    </row>
    <row r="225" spans="6:15" ht="12.75">
      <c r="F225" s="109">
        <v>42</v>
      </c>
      <c r="G225" s="161" t="e">
        <f t="shared" si="63"/>
        <v>#REF!</v>
      </c>
      <c r="H225" s="161" t="e">
        <f t="shared" si="64"/>
        <v>#REF!</v>
      </c>
      <c r="I225" s="161" t="e">
        <f aca="true" t="shared" si="65" ref="I225:I243">+I224</f>
        <v>#REF!</v>
      </c>
      <c r="J225" s="112"/>
      <c r="K225" s="109"/>
      <c r="L225" s="2"/>
      <c r="M225" s="2"/>
      <c r="N225" s="2"/>
      <c r="O225" s="112"/>
    </row>
    <row r="226" spans="6:15" ht="12.75">
      <c r="F226" s="109">
        <v>43</v>
      </c>
      <c r="G226" s="161" t="e">
        <f t="shared" si="63"/>
        <v>#REF!</v>
      </c>
      <c r="H226" s="161" t="e">
        <f t="shared" si="64"/>
        <v>#REF!</v>
      </c>
      <c r="I226" s="161" t="e">
        <f t="shared" si="65"/>
        <v>#REF!</v>
      </c>
      <c r="J226" s="112"/>
      <c r="K226" s="109"/>
      <c r="L226" s="2"/>
      <c r="M226" s="2"/>
      <c r="N226" s="2"/>
      <c r="O226" s="112"/>
    </row>
    <row r="227" spans="6:15" ht="12.75">
      <c r="F227" s="109">
        <v>44</v>
      </c>
      <c r="G227" s="161" t="e">
        <f t="shared" si="63"/>
        <v>#REF!</v>
      </c>
      <c r="H227" s="161" t="e">
        <f t="shared" si="64"/>
        <v>#REF!</v>
      </c>
      <c r="I227" s="161" t="e">
        <f t="shared" si="65"/>
        <v>#REF!</v>
      </c>
      <c r="J227" s="115" t="e">
        <f>+H224+H225+H226+H227</f>
        <v>#REF!</v>
      </c>
      <c r="K227" s="109"/>
      <c r="L227" s="2"/>
      <c r="M227" s="2"/>
      <c r="N227" s="2"/>
      <c r="O227" s="112"/>
    </row>
    <row r="228" spans="6:15" ht="12.75">
      <c r="F228" s="109">
        <v>45</v>
      </c>
      <c r="G228" s="161" t="e">
        <f t="shared" si="63"/>
        <v>#REF!</v>
      </c>
      <c r="H228" s="161" t="e">
        <f t="shared" si="64"/>
        <v>#REF!</v>
      </c>
      <c r="I228" s="161" t="e">
        <f t="shared" si="65"/>
        <v>#REF!</v>
      </c>
      <c r="J228" s="112"/>
      <c r="K228" s="109"/>
      <c r="L228" s="2"/>
      <c r="M228" s="2"/>
      <c r="N228" s="2"/>
      <c r="O228" s="112"/>
    </row>
    <row r="229" spans="6:15" ht="12.75">
      <c r="F229" s="109">
        <v>46</v>
      </c>
      <c r="G229" s="161" t="e">
        <f t="shared" si="63"/>
        <v>#REF!</v>
      </c>
      <c r="H229" s="161" t="e">
        <f t="shared" si="64"/>
        <v>#REF!</v>
      </c>
      <c r="I229" s="161" t="e">
        <f t="shared" si="65"/>
        <v>#REF!</v>
      </c>
      <c r="J229" s="112"/>
      <c r="K229" s="109"/>
      <c r="L229" s="2"/>
      <c r="M229" s="2"/>
      <c r="N229" s="2"/>
      <c r="O229" s="112"/>
    </row>
    <row r="230" spans="6:15" ht="12.75">
      <c r="F230" s="109">
        <v>47</v>
      </c>
      <c r="G230" s="161" t="e">
        <f t="shared" si="63"/>
        <v>#REF!</v>
      </c>
      <c r="H230" s="161" t="e">
        <f t="shared" si="64"/>
        <v>#REF!</v>
      </c>
      <c r="I230" s="161" t="e">
        <f t="shared" si="65"/>
        <v>#REF!</v>
      </c>
      <c r="J230" s="112"/>
      <c r="K230" s="109"/>
      <c r="L230" s="2"/>
      <c r="M230" s="2"/>
      <c r="N230" s="2"/>
      <c r="O230" s="112"/>
    </row>
    <row r="231" spans="6:15" ht="12.75">
      <c r="F231" s="109">
        <v>48</v>
      </c>
      <c r="G231" s="161" t="e">
        <f t="shared" si="63"/>
        <v>#REF!</v>
      </c>
      <c r="H231" s="161" t="e">
        <f t="shared" si="64"/>
        <v>#REF!</v>
      </c>
      <c r="I231" s="161" t="e">
        <f t="shared" si="65"/>
        <v>#REF!</v>
      </c>
      <c r="J231" s="115" t="e">
        <f>+H228+H229+H230+H231</f>
        <v>#REF!</v>
      </c>
      <c r="K231" s="109"/>
      <c r="L231" s="2"/>
      <c r="M231" s="2"/>
      <c r="N231" s="2"/>
      <c r="O231" s="112"/>
    </row>
    <row r="232" spans="6:15" ht="12.75">
      <c r="F232" s="109">
        <v>49</v>
      </c>
      <c r="G232" s="161" t="e">
        <f t="shared" si="63"/>
        <v>#REF!</v>
      </c>
      <c r="H232" s="161" t="e">
        <f t="shared" si="64"/>
        <v>#REF!</v>
      </c>
      <c r="I232" s="161" t="e">
        <f t="shared" si="65"/>
        <v>#REF!</v>
      </c>
      <c r="J232" s="112"/>
      <c r="K232" s="109"/>
      <c r="L232" s="2"/>
      <c r="M232" s="2"/>
      <c r="N232" s="2"/>
      <c r="O232" s="112"/>
    </row>
    <row r="233" spans="6:15" ht="12.75">
      <c r="F233" s="109">
        <v>50</v>
      </c>
      <c r="G233" s="161" t="e">
        <f t="shared" si="63"/>
        <v>#REF!</v>
      </c>
      <c r="H233" s="161" t="e">
        <f t="shared" si="64"/>
        <v>#REF!</v>
      </c>
      <c r="I233" s="161" t="e">
        <f t="shared" si="65"/>
        <v>#REF!</v>
      </c>
      <c r="J233" s="112"/>
      <c r="K233" s="109"/>
      <c r="L233" s="2"/>
      <c r="M233" s="2"/>
      <c r="N233" s="2"/>
      <c r="O233" s="112"/>
    </row>
    <row r="234" spans="6:15" ht="12.75">
      <c r="F234" s="109">
        <v>51</v>
      </c>
      <c r="G234" s="161" t="e">
        <f t="shared" si="63"/>
        <v>#REF!</v>
      </c>
      <c r="H234" s="161" t="e">
        <f t="shared" si="64"/>
        <v>#REF!</v>
      </c>
      <c r="I234" s="161" t="e">
        <f t="shared" si="65"/>
        <v>#REF!</v>
      </c>
      <c r="J234" s="112"/>
      <c r="K234" s="109"/>
      <c r="L234" s="2"/>
      <c r="M234" s="2"/>
      <c r="N234" s="2"/>
      <c r="O234" s="112"/>
    </row>
    <row r="235" spans="6:15" ht="12.75">
      <c r="F235" s="109">
        <v>52</v>
      </c>
      <c r="G235" s="161" t="e">
        <f t="shared" si="63"/>
        <v>#REF!</v>
      </c>
      <c r="H235" s="161" t="e">
        <f t="shared" si="64"/>
        <v>#REF!</v>
      </c>
      <c r="I235" s="161" t="e">
        <f t="shared" si="65"/>
        <v>#REF!</v>
      </c>
      <c r="J235" s="115" t="e">
        <f>+H232+H233+H234+H235</f>
        <v>#REF!</v>
      </c>
      <c r="K235" s="109"/>
      <c r="L235" s="2"/>
      <c r="M235" s="2"/>
      <c r="N235" s="2"/>
      <c r="O235" s="112"/>
    </row>
    <row r="236" spans="6:15" ht="12.75">
      <c r="F236" s="109">
        <v>53</v>
      </c>
      <c r="G236" s="161" t="e">
        <f t="shared" si="63"/>
        <v>#REF!</v>
      </c>
      <c r="H236" s="161" t="e">
        <f t="shared" si="64"/>
        <v>#REF!</v>
      </c>
      <c r="I236" s="161" t="e">
        <f t="shared" si="65"/>
        <v>#REF!</v>
      </c>
      <c r="J236" s="112"/>
      <c r="K236" s="109"/>
      <c r="L236" s="2"/>
      <c r="M236" s="2"/>
      <c r="N236" s="2"/>
      <c r="O236" s="112"/>
    </row>
    <row r="237" spans="6:15" ht="12.75">
      <c r="F237" s="109">
        <v>54</v>
      </c>
      <c r="G237" s="161" t="e">
        <f t="shared" si="63"/>
        <v>#REF!</v>
      </c>
      <c r="H237" s="161" t="e">
        <f t="shared" si="64"/>
        <v>#REF!</v>
      </c>
      <c r="I237" s="161" t="e">
        <f t="shared" si="65"/>
        <v>#REF!</v>
      </c>
      <c r="J237" s="112"/>
      <c r="K237" s="109"/>
      <c r="L237" s="2"/>
      <c r="M237" s="2"/>
      <c r="N237" s="2"/>
      <c r="O237" s="112"/>
    </row>
    <row r="238" spans="6:15" ht="12.75">
      <c r="F238" s="109">
        <v>55</v>
      </c>
      <c r="G238" s="161" t="e">
        <f t="shared" si="63"/>
        <v>#REF!</v>
      </c>
      <c r="H238" s="161" t="e">
        <f t="shared" si="64"/>
        <v>#REF!</v>
      </c>
      <c r="I238" s="161" t="e">
        <f t="shared" si="65"/>
        <v>#REF!</v>
      </c>
      <c r="J238" s="112"/>
      <c r="K238" s="109"/>
      <c r="L238" s="2"/>
      <c r="M238" s="2"/>
      <c r="N238" s="2"/>
      <c r="O238" s="112"/>
    </row>
    <row r="239" spans="6:15" ht="12.75">
      <c r="F239" s="109">
        <v>56</v>
      </c>
      <c r="G239" s="161" t="e">
        <f t="shared" si="63"/>
        <v>#REF!</v>
      </c>
      <c r="H239" s="161" t="e">
        <f t="shared" si="64"/>
        <v>#REF!</v>
      </c>
      <c r="I239" s="161" t="e">
        <f t="shared" si="65"/>
        <v>#REF!</v>
      </c>
      <c r="J239" s="115" t="e">
        <f>+H236+H237+H238+H239</f>
        <v>#REF!</v>
      </c>
      <c r="K239" s="109"/>
      <c r="L239" s="2"/>
      <c r="M239" s="2"/>
      <c r="N239" s="2"/>
      <c r="O239" s="112"/>
    </row>
    <row r="240" spans="6:15" ht="12.75">
      <c r="F240" s="109">
        <v>57</v>
      </c>
      <c r="G240" s="161" t="e">
        <f t="shared" si="63"/>
        <v>#REF!</v>
      </c>
      <c r="H240" s="161" t="e">
        <f t="shared" si="64"/>
        <v>#REF!</v>
      </c>
      <c r="I240" s="161" t="e">
        <f t="shared" si="65"/>
        <v>#REF!</v>
      </c>
      <c r="J240" s="112"/>
      <c r="K240" s="109"/>
      <c r="L240" s="2"/>
      <c r="M240" s="2"/>
      <c r="N240" s="2"/>
      <c r="O240" s="112"/>
    </row>
    <row r="241" spans="6:15" ht="12.75">
      <c r="F241" s="109">
        <v>58</v>
      </c>
      <c r="G241" s="161" t="e">
        <f t="shared" si="63"/>
        <v>#REF!</v>
      </c>
      <c r="H241" s="161" t="e">
        <f t="shared" si="64"/>
        <v>#REF!</v>
      </c>
      <c r="I241" s="161" t="e">
        <f t="shared" si="65"/>
        <v>#REF!</v>
      </c>
      <c r="J241" s="112"/>
      <c r="K241" s="109"/>
      <c r="L241" s="2"/>
      <c r="M241" s="2"/>
      <c r="N241" s="2"/>
      <c r="O241" s="112"/>
    </row>
    <row r="242" spans="6:15" ht="12.75">
      <c r="F242" s="109">
        <v>59</v>
      </c>
      <c r="G242" s="161" t="e">
        <f t="shared" si="63"/>
        <v>#REF!</v>
      </c>
      <c r="H242" s="161" t="e">
        <f t="shared" si="64"/>
        <v>#REF!</v>
      </c>
      <c r="I242" s="161" t="e">
        <f t="shared" si="65"/>
        <v>#REF!</v>
      </c>
      <c r="J242" s="112"/>
      <c r="K242" s="109"/>
      <c r="L242" s="2"/>
      <c r="M242" s="2"/>
      <c r="N242" s="2"/>
      <c r="O242" s="112"/>
    </row>
    <row r="243" spans="6:15" ht="13.5" thickBot="1">
      <c r="F243" s="124">
        <v>60</v>
      </c>
      <c r="G243" s="191" t="e">
        <f t="shared" si="63"/>
        <v>#REF!</v>
      </c>
      <c r="H243" s="191" t="e">
        <f t="shared" si="64"/>
        <v>#REF!</v>
      </c>
      <c r="I243" s="191" t="e">
        <f t="shared" si="65"/>
        <v>#REF!</v>
      </c>
      <c r="J243" s="126" t="e">
        <f>+H240+H241+H242+H243</f>
        <v>#REF!</v>
      </c>
      <c r="K243" s="124"/>
      <c r="L243" s="125"/>
      <c r="M243" s="125"/>
      <c r="N243" s="125"/>
      <c r="O243" s="127"/>
    </row>
  </sheetData>
  <sheetProtection/>
  <printOptions horizontalCentered="1"/>
  <pageMargins left="1" right="1" top="1" bottom="1" header="0.5" footer="0.5"/>
  <pageSetup fitToHeight="7" horizontalDpi="600" verticalDpi="600" orientation="landscape" paperSize="3" scale="69" r:id="rId1"/>
  <headerFooter alignWithMargins="0">
    <oddFooter>&amp;L&amp;"Arial,Bold"HDR Confidential
&amp;D
&amp;C&amp;F&amp;RPage &amp;P</oddFooter>
  </headerFooter>
  <rowBreaks count="3" manualBreakCount="3">
    <brk id="79" max="255" man="1"/>
    <brk id="154" max="24" man="1"/>
    <brk id="1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BM191"/>
  <sheetViews>
    <sheetView zoomScale="70" zoomScaleNormal="70" workbookViewId="0" topLeftCell="A116">
      <selection activeCell="J128" sqref="J128"/>
    </sheetView>
  </sheetViews>
  <sheetFormatPr defaultColWidth="9.140625" defaultRowHeight="12.75"/>
  <cols>
    <col min="1" max="1" width="10.421875" style="0" customWidth="1"/>
    <col min="2" max="2" width="29.421875" style="0" customWidth="1"/>
    <col min="3" max="3" width="14.7109375" style="0" customWidth="1"/>
    <col min="4" max="4" width="13.421875" style="0" customWidth="1"/>
    <col min="5" max="5" width="12.28125" style="0" customWidth="1"/>
    <col min="6" max="6" width="11.00390625" style="0" customWidth="1"/>
    <col min="7" max="7" width="11.7109375" style="0" customWidth="1"/>
    <col min="8" max="9" width="10.7109375" style="0" customWidth="1"/>
    <col min="10" max="10" width="9.7109375" style="0" bestFit="1" customWidth="1"/>
    <col min="11" max="11" width="10.7109375" style="0" customWidth="1"/>
    <col min="12" max="13" width="9.7109375" style="0" bestFit="1" customWidth="1"/>
    <col min="14" max="14" width="10.7109375" style="0" customWidth="1"/>
    <col min="15" max="16" width="9.7109375" style="0" bestFit="1" customWidth="1"/>
    <col min="17" max="17" width="10.28125" style="0" bestFit="1" customWidth="1"/>
    <col min="18" max="22" width="9.7109375" style="0" bestFit="1" customWidth="1"/>
    <col min="23" max="23" width="10.421875" style="0" bestFit="1" customWidth="1"/>
    <col min="24" max="27" width="9.7109375" style="0" bestFit="1" customWidth="1"/>
    <col min="28" max="28" width="9.7109375" style="0" customWidth="1"/>
    <col min="29" max="35" width="10.421875" style="0" customWidth="1"/>
  </cols>
  <sheetData>
    <row r="1" spans="1:5" ht="13.5">
      <c r="A1" s="23" t="s">
        <v>243</v>
      </c>
      <c r="B1" s="24"/>
      <c r="C1" s="24"/>
      <c r="D1" s="25"/>
      <c r="E1" s="2"/>
    </row>
    <row r="2" spans="1:5" ht="13.5">
      <c r="A2" s="26" t="e">
        <f>'Option 9 Master'!A2</f>
        <v>#REF!</v>
      </c>
      <c r="B2" s="27"/>
      <c r="C2" s="27"/>
      <c r="D2" s="28"/>
      <c r="E2" s="2"/>
    </row>
    <row r="3" spans="1:20" ht="13.5">
      <c r="A3" s="26" t="s">
        <v>19</v>
      </c>
      <c r="B3" s="27">
        <v>140423</v>
      </c>
      <c r="C3" s="49" t="s">
        <v>244</v>
      </c>
      <c r="D3" s="50"/>
      <c r="T3" s="15"/>
    </row>
    <row r="4" spans="1:20" ht="13.5">
      <c r="A4" s="26" t="s">
        <v>0</v>
      </c>
      <c r="B4" s="101" t="e">
        <f>#REF!</f>
        <v>#REF!</v>
      </c>
      <c r="C4" s="27"/>
      <c r="D4" s="28"/>
      <c r="T4" s="15"/>
    </row>
    <row r="5" spans="1:20" ht="14.25" thickBot="1">
      <c r="A5" s="30" t="s">
        <v>1</v>
      </c>
      <c r="B5" s="31">
        <f>'Option 9 Master'!B5</f>
        <v>0</v>
      </c>
      <c r="C5" s="31" t="s">
        <v>84</v>
      </c>
      <c r="D5" s="32"/>
      <c r="T5" s="15"/>
    </row>
    <row r="6" spans="1:20" ht="13.5">
      <c r="A6" s="27"/>
      <c r="B6" s="27"/>
      <c r="C6" s="27"/>
      <c r="D6" s="27"/>
      <c r="T6" s="15"/>
    </row>
    <row r="7" spans="5:20" ht="12.75">
      <c r="E7" s="15"/>
      <c r="F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</row>
    <row r="8" spans="5:35" ht="12.75">
      <c r="E8" s="15"/>
      <c r="F8" s="15"/>
      <c r="I8" s="2"/>
      <c r="J8" s="2"/>
      <c r="K8" s="2"/>
      <c r="L8" s="2"/>
      <c r="M8" s="2"/>
      <c r="P8" s="2"/>
      <c r="Q8" s="2"/>
      <c r="R8" s="2"/>
      <c r="S8" s="2"/>
      <c r="U8" s="2"/>
      <c r="W8" s="2"/>
      <c r="Y8" s="2"/>
      <c r="AA8" s="2"/>
      <c r="AB8" s="2"/>
      <c r="AC8" s="2"/>
      <c r="AD8" s="2"/>
      <c r="AG8" s="2"/>
      <c r="AH8" s="2"/>
      <c r="AI8" s="2"/>
    </row>
    <row r="9" spans="9:34" ht="12.75">
      <c r="I9" s="78"/>
      <c r="J9" s="76"/>
      <c r="L9" s="76"/>
      <c r="M9" s="76"/>
      <c r="N9" s="76"/>
      <c r="O9" s="2"/>
      <c r="P9" s="78"/>
      <c r="R9" s="76"/>
      <c r="S9" s="76"/>
      <c r="T9" s="78"/>
      <c r="U9" s="76"/>
      <c r="Y9" s="76"/>
      <c r="Z9" s="2"/>
      <c r="AA9" s="76"/>
      <c r="AB9" s="76"/>
      <c r="AD9" s="76"/>
      <c r="AF9" s="78"/>
      <c r="AG9" s="2"/>
      <c r="AH9" s="76"/>
    </row>
    <row r="10" spans="1:20" ht="12.75">
      <c r="A10" s="33" t="s">
        <v>207</v>
      </c>
      <c r="B10" s="36"/>
      <c r="C10" s="36"/>
      <c r="D10" s="36">
        <f>'Option 9 Master'!C8</f>
        <v>0</v>
      </c>
      <c r="E10" s="36"/>
      <c r="F10" s="36"/>
      <c r="G10" s="34"/>
      <c r="H10" s="17"/>
      <c r="T10" s="15"/>
    </row>
    <row r="11" spans="9:20" ht="12.75">
      <c r="I11" s="2"/>
      <c r="J11" s="2"/>
      <c r="K11" s="2"/>
      <c r="L11" s="2"/>
      <c r="M11" s="2"/>
      <c r="N11" s="2"/>
      <c r="O11" s="2"/>
      <c r="P11" s="15"/>
      <c r="Q11" s="35"/>
      <c r="R11" s="15"/>
      <c r="S11" s="15"/>
      <c r="T11" s="15"/>
    </row>
    <row r="12" spans="1:35" ht="13.5" thickBot="1">
      <c r="A12" s="9" t="s">
        <v>4</v>
      </c>
      <c r="B12" s="9"/>
      <c r="C12" s="9"/>
      <c r="D12" s="9"/>
      <c r="E12" s="9"/>
      <c r="F12" s="9">
        <v>2016</v>
      </c>
      <c r="G12" s="9">
        <f aca="true" t="shared" si="0" ref="G12:AI12">F12+1</f>
        <v>2017</v>
      </c>
      <c r="H12" s="9">
        <f t="shared" si="0"/>
        <v>2018</v>
      </c>
      <c r="I12" s="9">
        <f t="shared" si="0"/>
        <v>2019</v>
      </c>
      <c r="J12" s="9">
        <f t="shared" si="0"/>
        <v>2020</v>
      </c>
      <c r="K12" s="9">
        <f t="shared" si="0"/>
        <v>2021</v>
      </c>
      <c r="L12" s="9">
        <f t="shared" si="0"/>
        <v>2022</v>
      </c>
      <c r="M12" s="9">
        <f t="shared" si="0"/>
        <v>2023</v>
      </c>
      <c r="N12" s="9">
        <f t="shared" si="0"/>
        <v>2024</v>
      </c>
      <c r="O12" s="9">
        <f t="shared" si="0"/>
        <v>2025</v>
      </c>
      <c r="P12" s="9">
        <f t="shared" si="0"/>
        <v>2026</v>
      </c>
      <c r="Q12" s="9">
        <f t="shared" si="0"/>
        <v>2027</v>
      </c>
      <c r="R12" s="9">
        <f t="shared" si="0"/>
        <v>2028</v>
      </c>
      <c r="S12" s="9">
        <f t="shared" si="0"/>
        <v>2029</v>
      </c>
      <c r="T12" s="9">
        <f t="shared" si="0"/>
        <v>2030</v>
      </c>
      <c r="U12" s="9">
        <f t="shared" si="0"/>
        <v>2031</v>
      </c>
      <c r="V12" s="9">
        <f t="shared" si="0"/>
        <v>2032</v>
      </c>
      <c r="W12" s="9">
        <f t="shared" si="0"/>
        <v>2033</v>
      </c>
      <c r="X12" s="9">
        <f t="shared" si="0"/>
        <v>2034</v>
      </c>
      <c r="Y12" s="9">
        <f t="shared" si="0"/>
        <v>2035</v>
      </c>
      <c r="Z12" s="9">
        <f t="shared" si="0"/>
        <v>2036</v>
      </c>
      <c r="AA12" s="9">
        <f t="shared" si="0"/>
        <v>2037</v>
      </c>
      <c r="AB12" s="9">
        <f t="shared" si="0"/>
        <v>2038</v>
      </c>
      <c r="AC12" s="9">
        <f t="shared" si="0"/>
        <v>2039</v>
      </c>
      <c r="AD12" s="9">
        <f t="shared" si="0"/>
        <v>2040</v>
      </c>
      <c r="AE12" s="9">
        <f t="shared" si="0"/>
        <v>2041</v>
      </c>
      <c r="AF12" s="9">
        <f t="shared" si="0"/>
        <v>2042</v>
      </c>
      <c r="AG12" s="9">
        <f t="shared" si="0"/>
        <v>2043</v>
      </c>
      <c r="AH12" s="9">
        <f t="shared" si="0"/>
        <v>2044</v>
      </c>
      <c r="AI12" s="9">
        <f t="shared" si="0"/>
        <v>2045</v>
      </c>
    </row>
    <row r="13" spans="1:35" ht="14.25" thickBot="1" thickTop="1">
      <c r="A13" s="9" t="s">
        <v>4</v>
      </c>
      <c r="B13" s="9"/>
      <c r="C13" s="9"/>
      <c r="D13" s="9"/>
      <c r="E13" s="9"/>
      <c r="F13" s="9">
        <v>1</v>
      </c>
      <c r="G13" s="9">
        <f aca="true" t="shared" si="1" ref="G13:AI13">F13+1</f>
        <v>2</v>
      </c>
      <c r="H13" s="9">
        <f t="shared" si="1"/>
        <v>3</v>
      </c>
      <c r="I13" s="9">
        <f t="shared" si="1"/>
        <v>4</v>
      </c>
      <c r="J13" s="9">
        <f t="shared" si="1"/>
        <v>5</v>
      </c>
      <c r="K13" s="9">
        <f t="shared" si="1"/>
        <v>6</v>
      </c>
      <c r="L13" s="9">
        <f t="shared" si="1"/>
        <v>7</v>
      </c>
      <c r="M13" s="9">
        <f t="shared" si="1"/>
        <v>8</v>
      </c>
      <c r="N13" s="9">
        <f t="shared" si="1"/>
        <v>9</v>
      </c>
      <c r="O13" s="9">
        <f t="shared" si="1"/>
        <v>10</v>
      </c>
      <c r="P13" s="9">
        <f t="shared" si="1"/>
        <v>11</v>
      </c>
      <c r="Q13" s="9">
        <f t="shared" si="1"/>
        <v>12</v>
      </c>
      <c r="R13" s="9">
        <f t="shared" si="1"/>
        <v>13</v>
      </c>
      <c r="S13" s="9">
        <f t="shared" si="1"/>
        <v>14</v>
      </c>
      <c r="T13" s="9">
        <f t="shared" si="1"/>
        <v>15</v>
      </c>
      <c r="U13" s="9">
        <f t="shared" si="1"/>
        <v>16</v>
      </c>
      <c r="V13" s="9">
        <f t="shared" si="1"/>
        <v>17</v>
      </c>
      <c r="W13" s="9">
        <f t="shared" si="1"/>
        <v>18</v>
      </c>
      <c r="X13" s="9">
        <f t="shared" si="1"/>
        <v>19</v>
      </c>
      <c r="Y13" s="9">
        <f t="shared" si="1"/>
        <v>20</v>
      </c>
      <c r="Z13" s="9">
        <f t="shared" si="1"/>
        <v>21</v>
      </c>
      <c r="AA13" s="9">
        <f t="shared" si="1"/>
        <v>22</v>
      </c>
      <c r="AB13" s="9">
        <f t="shared" si="1"/>
        <v>23</v>
      </c>
      <c r="AC13" s="9">
        <f t="shared" si="1"/>
        <v>24</v>
      </c>
      <c r="AD13" s="9">
        <f t="shared" si="1"/>
        <v>25</v>
      </c>
      <c r="AE13" s="9">
        <f t="shared" si="1"/>
        <v>26</v>
      </c>
      <c r="AF13" s="9">
        <f t="shared" si="1"/>
        <v>27</v>
      </c>
      <c r="AG13" s="9">
        <f t="shared" si="1"/>
        <v>28</v>
      </c>
      <c r="AH13" s="9">
        <f t="shared" si="1"/>
        <v>29</v>
      </c>
      <c r="AI13" s="9">
        <f t="shared" si="1"/>
        <v>30</v>
      </c>
    </row>
    <row r="14" ht="13.5" thickTop="1"/>
    <row r="15" spans="1:5" ht="12.75">
      <c r="A15" s="19" t="s">
        <v>8</v>
      </c>
      <c r="B15" s="20"/>
      <c r="C15" s="21"/>
      <c r="D15" s="2"/>
      <c r="E15" s="2"/>
    </row>
    <row r="17" spans="2:35" ht="12.75">
      <c r="B17" t="s">
        <v>201</v>
      </c>
      <c r="D17" t="s">
        <v>9</v>
      </c>
      <c r="F17" s="232">
        <v>6</v>
      </c>
      <c r="G17" s="232">
        <v>6</v>
      </c>
      <c r="H17" s="232">
        <v>15</v>
      </c>
      <c r="I17" s="232">
        <v>6</v>
      </c>
      <c r="J17" s="232">
        <v>25</v>
      </c>
      <c r="K17" s="162">
        <f aca="true" t="shared" si="2" ref="K17:AI17">F17</f>
        <v>6</v>
      </c>
      <c r="L17" s="162">
        <f t="shared" si="2"/>
        <v>6</v>
      </c>
      <c r="M17" s="162">
        <f t="shared" si="2"/>
        <v>15</v>
      </c>
      <c r="N17" s="162">
        <f t="shared" si="2"/>
        <v>6</v>
      </c>
      <c r="O17" s="162">
        <f t="shared" si="2"/>
        <v>25</v>
      </c>
      <c r="P17" s="162">
        <f t="shared" si="2"/>
        <v>6</v>
      </c>
      <c r="Q17" s="162">
        <f t="shared" si="2"/>
        <v>6</v>
      </c>
      <c r="R17" s="162">
        <f t="shared" si="2"/>
        <v>15</v>
      </c>
      <c r="S17" s="162">
        <f t="shared" si="2"/>
        <v>6</v>
      </c>
      <c r="T17" s="162">
        <f t="shared" si="2"/>
        <v>25</v>
      </c>
      <c r="U17" s="162">
        <f t="shared" si="2"/>
        <v>6</v>
      </c>
      <c r="V17" s="162">
        <f t="shared" si="2"/>
        <v>6</v>
      </c>
      <c r="W17" s="162">
        <f t="shared" si="2"/>
        <v>15</v>
      </c>
      <c r="X17" s="162">
        <f t="shared" si="2"/>
        <v>6</v>
      </c>
      <c r="Y17" s="162">
        <f t="shared" si="2"/>
        <v>25</v>
      </c>
      <c r="Z17" s="162">
        <f t="shared" si="2"/>
        <v>6</v>
      </c>
      <c r="AA17" s="162">
        <f t="shared" si="2"/>
        <v>6</v>
      </c>
      <c r="AB17" s="162">
        <f t="shared" si="2"/>
        <v>15</v>
      </c>
      <c r="AC17" s="162">
        <f t="shared" si="2"/>
        <v>6</v>
      </c>
      <c r="AD17" s="162">
        <f t="shared" si="2"/>
        <v>25</v>
      </c>
      <c r="AE17" s="162">
        <f t="shared" si="2"/>
        <v>6</v>
      </c>
      <c r="AF17" s="162">
        <f t="shared" si="2"/>
        <v>6</v>
      </c>
      <c r="AG17" s="162">
        <f t="shared" si="2"/>
        <v>15</v>
      </c>
      <c r="AH17" s="162">
        <f t="shared" si="2"/>
        <v>6</v>
      </c>
      <c r="AI17" s="162">
        <f t="shared" si="2"/>
        <v>25</v>
      </c>
    </row>
    <row r="18" spans="2:35" ht="12.75">
      <c r="B18" t="s">
        <v>22</v>
      </c>
      <c r="D18" t="s">
        <v>66</v>
      </c>
      <c r="F18" s="192" t="e">
        <f>#REF!</f>
        <v>#REF!</v>
      </c>
      <c r="G18" t="e">
        <f aca="true" t="shared" si="3" ref="G18:AI18">F18</f>
        <v>#REF!</v>
      </c>
      <c r="H18" t="e">
        <f t="shared" si="3"/>
        <v>#REF!</v>
      </c>
      <c r="I18" t="e">
        <f t="shared" si="3"/>
        <v>#REF!</v>
      </c>
      <c r="J18" t="e">
        <f t="shared" si="3"/>
        <v>#REF!</v>
      </c>
      <c r="K18" t="e">
        <f t="shared" si="3"/>
        <v>#REF!</v>
      </c>
      <c r="L18" t="e">
        <f t="shared" si="3"/>
        <v>#REF!</v>
      </c>
      <c r="M18" t="e">
        <f t="shared" si="3"/>
        <v>#REF!</v>
      </c>
      <c r="N18" t="e">
        <f t="shared" si="3"/>
        <v>#REF!</v>
      </c>
      <c r="O18" t="e">
        <f t="shared" si="3"/>
        <v>#REF!</v>
      </c>
      <c r="P18" t="e">
        <f t="shared" si="3"/>
        <v>#REF!</v>
      </c>
      <c r="Q18" t="e">
        <f t="shared" si="3"/>
        <v>#REF!</v>
      </c>
      <c r="R18" t="e">
        <f t="shared" si="3"/>
        <v>#REF!</v>
      </c>
      <c r="S18" t="e">
        <f t="shared" si="3"/>
        <v>#REF!</v>
      </c>
      <c r="T18" t="e">
        <f t="shared" si="3"/>
        <v>#REF!</v>
      </c>
      <c r="U18" t="e">
        <f t="shared" si="3"/>
        <v>#REF!</v>
      </c>
      <c r="V18" t="e">
        <f t="shared" si="3"/>
        <v>#REF!</v>
      </c>
      <c r="W18" t="e">
        <f t="shared" si="3"/>
        <v>#REF!</v>
      </c>
      <c r="X18" t="e">
        <f t="shared" si="3"/>
        <v>#REF!</v>
      </c>
      <c r="Y18" t="e">
        <f t="shared" si="3"/>
        <v>#REF!</v>
      </c>
      <c r="Z18" t="e">
        <f t="shared" si="3"/>
        <v>#REF!</v>
      </c>
      <c r="AA18" t="e">
        <f t="shared" si="3"/>
        <v>#REF!</v>
      </c>
      <c r="AB18" t="e">
        <f t="shared" si="3"/>
        <v>#REF!</v>
      </c>
      <c r="AC18" t="e">
        <f t="shared" si="3"/>
        <v>#REF!</v>
      </c>
      <c r="AD18" t="e">
        <f t="shared" si="3"/>
        <v>#REF!</v>
      </c>
      <c r="AE18" t="e">
        <f t="shared" si="3"/>
        <v>#REF!</v>
      </c>
      <c r="AF18" t="e">
        <f t="shared" si="3"/>
        <v>#REF!</v>
      </c>
      <c r="AG18" t="e">
        <f t="shared" si="3"/>
        <v>#REF!</v>
      </c>
      <c r="AH18" t="e">
        <f t="shared" si="3"/>
        <v>#REF!</v>
      </c>
      <c r="AI18" t="e">
        <f t="shared" si="3"/>
        <v>#REF!</v>
      </c>
    </row>
    <row r="19" spans="4:35" ht="12.75">
      <c r="D19" t="s">
        <v>67</v>
      </c>
      <c r="F19" s="192" t="e">
        <f>#REF!</f>
        <v>#REF!</v>
      </c>
      <c r="G19" t="e">
        <f aca="true" t="shared" si="4" ref="G19:AI19">F19</f>
        <v>#REF!</v>
      </c>
      <c r="H19" t="e">
        <f t="shared" si="4"/>
        <v>#REF!</v>
      </c>
      <c r="I19" t="e">
        <f t="shared" si="4"/>
        <v>#REF!</v>
      </c>
      <c r="J19" t="e">
        <f t="shared" si="4"/>
        <v>#REF!</v>
      </c>
      <c r="K19" t="e">
        <f t="shared" si="4"/>
        <v>#REF!</v>
      </c>
      <c r="L19" t="e">
        <f t="shared" si="4"/>
        <v>#REF!</v>
      </c>
      <c r="M19" t="e">
        <f t="shared" si="4"/>
        <v>#REF!</v>
      </c>
      <c r="N19" t="e">
        <f t="shared" si="4"/>
        <v>#REF!</v>
      </c>
      <c r="O19" t="e">
        <f t="shared" si="4"/>
        <v>#REF!</v>
      </c>
      <c r="P19" t="e">
        <f t="shared" si="4"/>
        <v>#REF!</v>
      </c>
      <c r="Q19" t="e">
        <f t="shared" si="4"/>
        <v>#REF!</v>
      </c>
      <c r="R19" t="e">
        <f t="shared" si="4"/>
        <v>#REF!</v>
      </c>
      <c r="S19" t="e">
        <f t="shared" si="4"/>
        <v>#REF!</v>
      </c>
      <c r="T19" t="e">
        <f t="shared" si="4"/>
        <v>#REF!</v>
      </c>
      <c r="U19" t="e">
        <f t="shared" si="4"/>
        <v>#REF!</v>
      </c>
      <c r="V19" t="e">
        <f t="shared" si="4"/>
        <v>#REF!</v>
      </c>
      <c r="W19" t="e">
        <f t="shared" si="4"/>
        <v>#REF!</v>
      </c>
      <c r="X19" t="e">
        <f t="shared" si="4"/>
        <v>#REF!</v>
      </c>
      <c r="Y19" t="e">
        <f t="shared" si="4"/>
        <v>#REF!</v>
      </c>
      <c r="Z19" t="e">
        <f t="shared" si="4"/>
        <v>#REF!</v>
      </c>
      <c r="AA19" t="e">
        <f t="shared" si="4"/>
        <v>#REF!</v>
      </c>
      <c r="AB19" t="e">
        <f t="shared" si="4"/>
        <v>#REF!</v>
      </c>
      <c r="AC19" t="e">
        <f t="shared" si="4"/>
        <v>#REF!</v>
      </c>
      <c r="AD19" t="e">
        <f t="shared" si="4"/>
        <v>#REF!</v>
      </c>
      <c r="AE19" t="e">
        <f t="shared" si="4"/>
        <v>#REF!</v>
      </c>
      <c r="AF19" t="e">
        <f t="shared" si="4"/>
        <v>#REF!</v>
      </c>
      <c r="AG19" t="e">
        <f t="shared" si="4"/>
        <v>#REF!</v>
      </c>
      <c r="AH19" t="e">
        <f t="shared" si="4"/>
        <v>#REF!</v>
      </c>
      <c r="AI19" t="e">
        <f t="shared" si="4"/>
        <v>#REF!</v>
      </c>
    </row>
    <row r="21" spans="2:35" ht="12.75">
      <c r="B21" t="s">
        <v>202</v>
      </c>
      <c r="D21" t="s">
        <v>11</v>
      </c>
      <c r="F21">
        <f aca="true" t="shared" si="5" ref="F21:AI21">F17*24</f>
        <v>144</v>
      </c>
      <c r="G21">
        <f t="shared" si="5"/>
        <v>144</v>
      </c>
      <c r="H21">
        <f t="shared" si="5"/>
        <v>360</v>
      </c>
      <c r="I21">
        <f t="shared" si="5"/>
        <v>144</v>
      </c>
      <c r="J21">
        <f t="shared" si="5"/>
        <v>600</v>
      </c>
      <c r="K21">
        <f t="shared" si="5"/>
        <v>144</v>
      </c>
      <c r="L21">
        <f t="shared" si="5"/>
        <v>144</v>
      </c>
      <c r="M21">
        <f t="shared" si="5"/>
        <v>360</v>
      </c>
      <c r="N21">
        <f t="shared" si="5"/>
        <v>144</v>
      </c>
      <c r="O21">
        <f t="shared" si="5"/>
        <v>600</v>
      </c>
      <c r="P21">
        <f t="shared" si="5"/>
        <v>144</v>
      </c>
      <c r="Q21">
        <f t="shared" si="5"/>
        <v>144</v>
      </c>
      <c r="R21">
        <f t="shared" si="5"/>
        <v>360</v>
      </c>
      <c r="S21">
        <f t="shared" si="5"/>
        <v>144</v>
      </c>
      <c r="T21">
        <f t="shared" si="5"/>
        <v>600</v>
      </c>
      <c r="U21">
        <f t="shared" si="5"/>
        <v>144</v>
      </c>
      <c r="V21">
        <f t="shared" si="5"/>
        <v>144</v>
      </c>
      <c r="W21">
        <f t="shared" si="5"/>
        <v>360</v>
      </c>
      <c r="X21">
        <f t="shared" si="5"/>
        <v>144</v>
      </c>
      <c r="Y21">
        <f t="shared" si="5"/>
        <v>600</v>
      </c>
      <c r="Z21">
        <f t="shared" si="5"/>
        <v>144</v>
      </c>
      <c r="AA21">
        <f t="shared" si="5"/>
        <v>144</v>
      </c>
      <c r="AB21">
        <f t="shared" si="5"/>
        <v>360</v>
      </c>
      <c r="AC21">
        <f t="shared" si="5"/>
        <v>144</v>
      </c>
      <c r="AD21">
        <f t="shared" si="5"/>
        <v>600</v>
      </c>
      <c r="AE21">
        <f t="shared" si="5"/>
        <v>144</v>
      </c>
      <c r="AF21">
        <f t="shared" si="5"/>
        <v>144</v>
      </c>
      <c r="AG21">
        <f t="shared" si="5"/>
        <v>360</v>
      </c>
      <c r="AH21">
        <f t="shared" si="5"/>
        <v>144</v>
      </c>
      <c r="AI21">
        <f t="shared" si="5"/>
        <v>600</v>
      </c>
    </row>
    <row r="22" spans="2:35" ht="12.75">
      <c r="B22" t="s">
        <v>12</v>
      </c>
      <c r="D22" t="s">
        <v>13</v>
      </c>
      <c r="F22" s="233" t="e">
        <f>#REF!</f>
        <v>#REF!</v>
      </c>
      <c r="G22" s="6" t="e">
        <f aca="true" t="shared" si="6" ref="G22:AI22">F22</f>
        <v>#REF!</v>
      </c>
      <c r="H22" s="6" t="e">
        <f t="shared" si="6"/>
        <v>#REF!</v>
      </c>
      <c r="I22" s="6" t="e">
        <f t="shared" si="6"/>
        <v>#REF!</v>
      </c>
      <c r="J22" s="6" t="e">
        <f t="shared" si="6"/>
        <v>#REF!</v>
      </c>
      <c r="K22" s="6" t="e">
        <f t="shared" si="6"/>
        <v>#REF!</v>
      </c>
      <c r="L22" s="6" t="e">
        <f t="shared" si="6"/>
        <v>#REF!</v>
      </c>
      <c r="M22" s="6" t="e">
        <f t="shared" si="6"/>
        <v>#REF!</v>
      </c>
      <c r="N22" s="6" t="e">
        <f t="shared" si="6"/>
        <v>#REF!</v>
      </c>
      <c r="O22" s="6" t="e">
        <f t="shared" si="6"/>
        <v>#REF!</v>
      </c>
      <c r="P22" s="6" t="e">
        <f t="shared" si="6"/>
        <v>#REF!</v>
      </c>
      <c r="Q22" s="6" t="e">
        <f t="shared" si="6"/>
        <v>#REF!</v>
      </c>
      <c r="R22" s="6" t="e">
        <f t="shared" si="6"/>
        <v>#REF!</v>
      </c>
      <c r="S22" s="6" t="e">
        <f t="shared" si="6"/>
        <v>#REF!</v>
      </c>
      <c r="T22" s="6" t="e">
        <f t="shared" si="6"/>
        <v>#REF!</v>
      </c>
      <c r="U22" s="6" t="e">
        <f t="shared" si="6"/>
        <v>#REF!</v>
      </c>
      <c r="V22" s="6" t="e">
        <f t="shared" si="6"/>
        <v>#REF!</v>
      </c>
      <c r="W22" s="6" t="e">
        <f t="shared" si="6"/>
        <v>#REF!</v>
      </c>
      <c r="X22" s="6" t="e">
        <f t="shared" si="6"/>
        <v>#REF!</v>
      </c>
      <c r="Y22" s="6" t="e">
        <f t="shared" si="6"/>
        <v>#REF!</v>
      </c>
      <c r="Z22" s="6" t="e">
        <f t="shared" si="6"/>
        <v>#REF!</v>
      </c>
      <c r="AA22" s="6" t="e">
        <f t="shared" si="6"/>
        <v>#REF!</v>
      </c>
      <c r="AB22" s="6" t="e">
        <f t="shared" si="6"/>
        <v>#REF!</v>
      </c>
      <c r="AC22" s="6" t="e">
        <f t="shared" si="6"/>
        <v>#REF!</v>
      </c>
      <c r="AD22" s="6" t="e">
        <f t="shared" si="6"/>
        <v>#REF!</v>
      </c>
      <c r="AE22" s="6" t="e">
        <f t="shared" si="6"/>
        <v>#REF!</v>
      </c>
      <c r="AF22" s="6" t="e">
        <f t="shared" si="6"/>
        <v>#REF!</v>
      </c>
      <c r="AG22" s="6" t="e">
        <f t="shared" si="6"/>
        <v>#REF!</v>
      </c>
      <c r="AH22" s="6" t="e">
        <f t="shared" si="6"/>
        <v>#REF!</v>
      </c>
      <c r="AI22" s="6" t="e">
        <f t="shared" si="6"/>
        <v>#REF!</v>
      </c>
    </row>
    <row r="23" spans="2:35" ht="12.75">
      <c r="B23" t="s">
        <v>14</v>
      </c>
      <c r="D23" t="s">
        <v>11</v>
      </c>
      <c r="F23" s="1" t="e">
        <f aca="true" t="shared" si="7" ref="F23:AI23">(8760-F21)*F22</f>
        <v>#REF!</v>
      </c>
      <c r="G23" s="1" t="e">
        <f t="shared" si="7"/>
        <v>#REF!</v>
      </c>
      <c r="H23" s="1" t="e">
        <f t="shared" si="7"/>
        <v>#REF!</v>
      </c>
      <c r="I23" s="1" t="e">
        <f t="shared" si="7"/>
        <v>#REF!</v>
      </c>
      <c r="J23" s="1" t="e">
        <f t="shared" si="7"/>
        <v>#REF!</v>
      </c>
      <c r="K23" s="1" t="e">
        <f t="shared" si="7"/>
        <v>#REF!</v>
      </c>
      <c r="L23" s="1" t="e">
        <f t="shared" si="7"/>
        <v>#REF!</v>
      </c>
      <c r="M23" s="1" t="e">
        <f t="shared" si="7"/>
        <v>#REF!</v>
      </c>
      <c r="N23" s="1" t="e">
        <f t="shared" si="7"/>
        <v>#REF!</v>
      </c>
      <c r="O23" s="1" t="e">
        <f t="shared" si="7"/>
        <v>#REF!</v>
      </c>
      <c r="P23" s="1" t="e">
        <f t="shared" si="7"/>
        <v>#REF!</v>
      </c>
      <c r="Q23" s="1" t="e">
        <f t="shared" si="7"/>
        <v>#REF!</v>
      </c>
      <c r="R23" s="1" t="e">
        <f t="shared" si="7"/>
        <v>#REF!</v>
      </c>
      <c r="S23" s="1" t="e">
        <f t="shared" si="7"/>
        <v>#REF!</v>
      </c>
      <c r="T23" s="1" t="e">
        <f t="shared" si="7"/>
        <v>#REF!</v>
      </c>
      <c r="U23" s="1" t="e">
        <f t="shared" si="7"/>
        <v>#REF!</v>
      </c>
      <c r="V23" s="1" t="e">
        <f t="shared" si="7"/>
        <v>#REF!</v>
      </c>
      <c r="W23" s="1" t="e">
        <f t="shared" si="7"/>
        <v>#REF!</v>
      </c>
      <c r="X23" s="1" t="e">
        <f t="shared" si="7"/>
        <v>#REF!</v>
      </c>
      <c r="Y23" s="1" t="e">
        <f t="shared" si="7"/>
        <v>#REF!</v>
      </c>
      <c r="Z23" s="1" t="e">
        <f t="shared" si="7"/>
        <v>#REF!</v>
      </c>
      <c r="AA23" s="1" t="e">
        <f t="shared" si="7"/>
        <v>#REF!</v>
      </c>
      <c r="AB23" s="1" t="e">
        <f t="shared" si="7"/>
        <v>#REF!</v>
      </c>
      <c r="AC23" s="1" t="e">
        <f t="shared" si="7"/>
        <v>#REF!</v>
      </c>
      <c r="AD23" s="1" t="e">
        <f t="shared" si="7"/>
        <v>#REF!</v>
      </c>
      <c r="AE23" s="1" t="e">
        <f t="shared" si="7"/>
        <v>#REF!</v>
      </c>
      <c r="AF23" s="1" t="e">
        <f t="shared" si="7"/>
        <v>#REF!</v>
      </c>
      <c r="AG23" s="1" t="e">
        <f t="shared" si="7"/>
        <v>#REF!</v>
      </c>
      <c r="AH23" s="1" t="e">
        <f t="shared" si="7"/>
        <v>#REF!</v>
      </c>
      <c r="AI23" s="1" t="e">
        <f t="shared" si="7"/>
        <v>#REF!</v>
      </c>
    </row>
    <row r="24" spans="2:35" ht="12.75">
      <c r="B24" s="41" t="s">
        <v>203</v>
      </c>
      <c r="C24" s="42"/>
      <c r="D24" s="42" t="s">
        <v>11</v>
      </c>
      <c r="E24" s="42"/>
      <c r="F24" s="46" t="e">
        <f aca="true" t="shared" si="8" ref="F24:AI24">F21+F23</f>
        <v>#REF!</v>
      </c>
      <c r="G24" s="46" t="e">
        <f t="shared" si="8"/>
        <v>#REF!</v>
      </c>
      <c r="H24" s="46" t="e">
        <f t="shared" si="8"/>
        <v>#REF!</v>
      </c>
      <c r="I24" s="46" t="e">
        <f t="shared" si="8"/>
        <v>#REF!</v>
      </c>
      <c r="J24" s="46" t="e">
        <f t="shared" si="8"/>
        <v>#REF!</v>
      </c>
      <c r="K24" s="46" t="e">
        <f t="shared" si="8"/>
        <v>#REF!</v>
      </c>
      <c r="L24" s="46" t="e">
        <f t="shared" si="8"/>
        <v>#REF!</v>
      </c>
      <c r="M24" s="46" t="e">
        <f t="shared" si="8"/>
        <v>#REF!</v>
      </c>
      <c r="N24" s="46" t="e">
        <f t="shared" si="8"/>
        <v>#REF!</v>
      </c>
      <c r="O24" s="46" t="e">
        <f t="shared" si="8"/>
        <v>#REF!</v>
      </c>
      <c r="P24" s="46" t="e">
        <f t="shared" si="8"/>
        <v>#REF!</v>
      </c>
      <c r="Q24" s="46" t="e">
        <f t="shared" si="8"/>
        <v>#REF!</v>
      </c>
      <c r="R24" s="46" t="e">
        <f t="shared" si="8"/>
        <v>#REF!</v>
      </c>
      <c r="S24" s="46" t="e">
        <f t="shared" si="8"/>
        <v>#REF!</v>
      </c>
      <c r="T24" s="46" t="e">
        <f t="shared" si="8"/>
        <v>#REF!</v>
      </c>
      <c r="U24" s="46" t="e">
        <f t="shared" si="8"/>
        <v>#REF!</v>
      </c>
      <c r="V24" s="46" t="e">
        <f t="shared" si="8"/>
        <v>#REF!</v>
      </c>
      <c r="W24" s="46" t="e">
        <f t="shared" si="8"/>
        <v>#REF!</v>
      </c>
      <c r="X24" s="46" t="e">
        <f t="shared" si="8"/>
        <v>#REF!</v>
      </c>
      <c r="Y24" s="46" t="e">
        <f t="shared" si="8"/>
        <v>#REF!</v>
      </c>
      <c r="Z24" s="46" t="e">
        <f t="shared" si="8"/>
        <v>#REF!</v>
      </c>
      <c r="AA24" s="46" t="e">
        <f t="shared" si="8"/>
        <v>#REF!</v>
      </c>
      <c r="AB24" s="46" t="e">
        <f t="shared" si="8"/>
        <v>#REF!</v>
      </c>
      <c r="AC24" s="46" t="e">
        <f t="shared" si="8"/>
        <v>#REF!</v>
      </c>
      <c r="AD24" s="46" t="e">
        <f t="shared" si="8"/>
        <v>#REF!</v>
      </c>
      <c r="AE24" s="46" t="e">
        <f t="shared" si="8"/>
        <v>#REF!</v>
      </c>
      <c r="AF24" s="46" t="e">
        <f t="shared" si="8"/>
        <v>#REF!</v>
      </c>
      <c r="AG24" s="46" t="e">
        <f t="shared" si="8"/>
        <v>#REF!</v>
      </c>
      <c r="AH24" s="46" t="e">
        <f t="shared" si="8"/>
        <v>#REF!</v>
      </c>
      <c r="AI24" s="46" t="e">
        <f t="shared" si="8"/>
        <v>#REF!</v>
      </c>
    </row>
    <row r="26" spans="2:35" ht="12.75">
      <c r="B26" t="s">
        <v>204</v>
      </c>
      <c r="D26" t="s">
        <v>10</v>
      </c>
      <c r="F26" s="1" t="e">
        <f aca="true" t="shared" si="9" ref="F26:AI26">8760-F24</f>
        <v>#REF!</v>
      </c>
      <c r="G26" s="1" t="e">
        <f t="shared" si="9"/>
        <v>#REF!</v>
      </c>
      <c r="H26" s="1" t="e">
        <f t="shared" si="9"/>
        <v>#REF!</v>
      </c>
      <c r="I26" s="1" t="e">
        <f t="shared" si="9"/>
        <v>#REF!</v>
      </c>
      <c r="J26" s="1" t="e">
        <f t="shared" si="9"/>
        <v>#REF!</v>
      </c>
      <c r="K26" s="1" t="e">
        <f t="shared" si="9"/>
        <v>#REF!</v>
      </c>
      <c r="L26" s="1" t="e">
        <f t="shared" si="9"/>
        <v>#REF!</v>
      </c>
      <c r="M26" s="1" t="e">
        <f t="shared" si="9"/>
        <v>#REF!</v>
      </c>
      <c r="N26" s="1" t="e">
        <f t="shared" si="9"/>
        <v>#REF!</v>
      </c>
      <c r="O26" s="1" t="e">
        <f t="shared" si="9"/>
        <v>#REF!</v>
      </c>
      <c r="P26" s="1" t="e">
        <f t="shared" si="9"/>
        <v>#REF!</v>
      </c>
      <c r="Q26" s="1" t="e">
        <f t="shared" si="9"/>
        <v>#REF!</v>
      </c>
      <c r="R26" s="1" t="e">
        <f t="shared" si="9"/>
        <v>#REF!</v>
      </c>
      <c r="S26" s="1" t="e">
        <f t="shared" si="9"/>
        <v>#REF!</v>
      </c>
      <c r="T26" s="1" t="e">
        <f t="shared" si="9"/>
        <v>#REF!</v>
      </c>
      <c r="U26" s="1" t="e">
        <f t="shared" si="9"/>
        <v>#REF!</v>
      </c>
      <c r="V26" s="1" t="e">
        <f t="shared" si="9"/>
        <v>#REF!</v>
      </c>
      <c r="W26" s="1" t="e">
        <f t="shared" si="9"/>
        <v>#REF!</v>
      </c>
      <c r="X26" s="1" t="e">
        <f t="shared" si="9"/>
        <v>#REF!</v>
      </c>
      <c r="Y26" s="1" t="e">
        <f t="shared" si="9"/>
        <v>#REF!</v>
      </c>
      <c r="Z26" s="1" t="e">
        <f t="shared" si="9"/>
        <v>#REF!</v>
      </c>
      <c r="AA26" s="1" t="e">
        <f t="shared" si="9"/>
        <v>#REF!</v>
      </c>
      <c r="AB26" s="1" t="e">
        <f t="shared" si="9"/>
        <v>#REF!</v>
      </c>
      <c r="AC26" s="1" t="e">
        <f t="shared" si="9"/>
        <v>#REF!</v>
      </c>
      <c r="AD26" s="1" t="e">
        <f t="shared" si="9"/>
        <v>#REF!</v>
      </c>
      <c r="AE26" s="1" t="e">
        <f t="shared" si="9"/>
        <v>#REF!</v>
      </c>
      <c r="AF26" s="1" t="e">
        <f t="shared" si="9"/>
        <v>#REF!</v>
      </c>
      <c r="AG26" s="1" t="e">
        <f t="shared" si="9"/>
        <v>#REF!</v>
      </c>
      <c r="AH26" s="1" t="e">
        <f t="shared" si="9"/>
        <v>#REF!</v>
      </c>
      <c r="AI26" s="1" t="e">
        <f t="shared" si="9"/>
        <v>#REF!</v>
      </c>
    </row>
    <row r="27" spans="5:35" ht="12.75">
      <c r="E27" s="2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t="s">
        <v>81</v>
      </c>
      <c r="C28" t="s">
        <v>30</v>
      </c>
      <c r="D28" t="s">
        <v>13</v>
      </c>
      <c r="E28" s="220"/>
      <c r="F28" s="13" t="e">
        <f aca="true" t="shared" si="10" ref="F28:AI28">F26/8760</f>
        <v>#REF!</v>
      </c>
      <c r="G28" s="13" t="e">
        <f t="shared" si="10"/>
        <v>#REF!</v>
      </c>
      <c r="H28" s="13" t="e">
        <f t="shared" si="10"/>
        <v>#REF!</v>
      </c>
      <c r="I28" s="13" t="e">
        <f t="shared" si="10"/>
        <v>#REF!</v>
      </c>
      <c r="J28" s="13" t="e">
        <f t="shared" si="10"/>
        <v>#REF!</v>
      </c>
      <c r="K28" s="13" t="e">
        <f t="shared" si="10"/>
        <v>#REF!</v>
      </c>
      <c r="L28" s="13" t="e">
        <f t="shared" si="10"/>
        <v>#REF!</v>
      </c>
      <c r="M28" s="13" t="e">
        <f t="shared" si="10"/>
        <v>#REF!</v>
      </c>
      <c r="N28" s="13" t="e">
        <f t="shared" si="10"/>
        <v>#REF!</v>
      </c>
      <c r="O28" s="13" t="e">
        <f t="shared" si="10"/>
        <v>#REF!</v>
      </c>
      <c r="P28" s="13" t="e">
        <f t="shared" si="10"/>
        <v>#REF!</v>
      </c>
      <c r="Q28" s="13" t="e">
        <f t="shared" si="10"/>
        <v>#REF!</v>
      </c>
      <c r="R28" s="13" t="e">
        <f t="shared" si="10"/>
        <v>#REF!</v>
      </c>
      <c r="S28" s="13" t="e">
        <f t="shared" si="10"/>
        <v>#REF!</v>
      </c>
      <c r="T28" s="13" t="e">
        <f t="shared" si="10"/>
        <v>#REF!</v>
      </c>
      <c r="U28" s="13" t="e">
        <f t="shared" si="10"/>
        <v>#REF!</v>
      </c>
      <c r="V28" s="13" t="e">
        <f t="shared" si="10"/>
        <v>#REF!</v>
      </c>
      <c r="W28" s="13" t="e">
        <f t="shared" si="10"/>
        <v>#REF!</v>
      </c>
      <c r="X28" s="13" t="e">
        <f t="shared" si="10"/>
        <v>#REF!</v>
      </c>
      <c r="Y28" s="13" t="e">
        <f t="shared" si="10"/>
        <v>#REF!</v>
      </c>
      <c r="Z28" s="13" t="e">
        <f t="shared" si="10"/>
        <v>#REF!</v>
      </c>
      <c r="AA28" s="13" t="e">
        <f t="shared" si="10"/>
        <v>#REF!</v>
      </c>
      <c r="AB28" s="13" t="e">
        <f t="shared" si="10"/>
        <v>#REF!</v>
      </c>
      <c r="AC28" s="13" t="e">
        <f t="shared" si="10"/>
        <v>#REF!</v>
      </c>
      <c r="AD28" s="13" t="e">
        <f t="shared" si="10"/>
        <v>#REF!</v>
      </c>
      <c r="AE28" s="13" t="e">
        <f t="shared" si="10"/>
        <v>#REF!</v>
      </c>
      <c r="AF28" s="13" t="e">
        <f t="shared" si="10"/>
        <v>#REF!</v>
      </c>
      <c r="AG28" s="13" t="e">
        <f t="shared" si="10"/>
        <v>#REF!</v>
      </c>
      <c r="AH28" s="13" t="e">
        <f t="shared" si="10"/>
        <v>#REF!</v>
      </c>
      <c r="AI28" s="13" t="e">
        <f t="shared" si="10"/>
        <v>#REF!</v>
      </c>
    </row>
    <row r="29" spans="2:35" ht="12.75">
      <c r="B29" t="s">
        <v>81</v>
      </c>
      <c r="C29" t="s">
        <v>74</v>
      </c>
      <c r="D29" t="s">
        <v>13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1:54" ht="12.75">
      <c r="A30" s="20"/>
      <c r="B30" s="20"/>
      <c r="C30" s="20"/>
      <c r="D30" s="20"/>
      <c r="E30" s="2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35" ht="12.75">
      <c r="A31" s="10"/>
      <c r="B31" s="10" t="s">
        <v>72</v>
      </c>
      <c r="C31" s="87" t="e">
        <f>E31/8760</f>
        <v>#REF!</v>
      </c>
      <c r="D31" s="10" t="s">
        <v>11</v>
      </c>
      <c r="E31" s="88" t="e">
        <f>AVERAGE(F31:AI31)</f>
        <v>#REF!</v>
      </c>
      <c r="F31" s="89" t="e">
        <f aca="true" t="shared" si="11" ref="F31:AI31">F28*8760</f>
        <v>#REF!</v>
      </c>
      <c r="G31" s="89" t="e">
        <f t="shared" si="11"/>
        <v>#REF!</v>
      </c>
      <c r="H31" s="89" t="e">
        <f t="shared" si="11"/>
        <v>#REF!</v>
      </c>
      <c r="I31" s="89" t="e">
        <f t="shared" si="11"/>
        <v>#REF!</v>
      </c>
      <c r="J31" s="89" t="e">
        <f t="shared" si="11"/>
        <v>#REF!</v>
      </c>
      <c r="K31" s="89" t="e">
        <f t="shared" si="11"/>
        <v>#REF!</v>
      </c>
      <c r="L31" s="89" t="e">
        <f t="shared" si="11"/>
        <v>#REF!</v>
      </c>
      <c r="M31" s="89" t="e">
        <f t="shared" si="11"/>
        <v>#REF!</v>
      </c>
      <c r="N31" s="89" t="e">
        <f t="shared" si="11"/>
        <v>#REF!</v>
      </c>
      <c r="O31" s="89" t="e">
        <f t="shared" si="11"/>
        <v>#REF!</v>
      </c>
      <c r="P31" s="89" t="e">
        <f t="shared" si="11"/>
        <v>#REF!</v>
      </c>
      <c r="Q31" s="89" t="e">
        <f t="shared" si="11"/>
        <v>#REF!</v>
      </c>
      <c r="R31" s="89" t="e">
        <f t="shared" si="11"/>
        <v>#REF!</v>
      </c>
      <c r="S31" s="89" t="e">
        <f t="shared" si="11"/>
        <v>#REF!</v>
      </c>
      <c r="T31" s="89" t="e">
        <f t="shared" si="11"/>
        <v>#REF!</v>
      </c>
      <c r="U31" s="89" t="e">
        <f t="shared" si="11"/>
        <v>#REF!</v>
      </c>
      <c r="V31" s="89" t="e">
        <f t="shared" si="11"/>
        <v>#REF!</v>
      </c>
      <c r="W31" s="89" t="e">
        <f t="shared" si="11"/>
        <v>#REF!</v>
      </c>
      <c r="X31" s="89" t="e">
        <f t="shared" si="11"/>
        <v>#REF!</v>
      </c>
      <c r="Y31" s="89" t="e">
        <f t="shared" si="11"/>
        <v>#REF!</v>
      </c>
      <c r="Z31" s="89" t="e">
        <f t="shared" si="11"/>
        <v>#REF!</v>
      </c>
      <c r="AA31" s="89" t="e">
        <f t="shared" si="11"/>
        <v>#REF!</v>
      </c>
      <c r="AB31" s="89" t="e">
        <f t="shared" si="11"/>
        <v>#REF!</v>
      </c>
      <c r="AC31" s="89" t="e">
        <f t="shared" si="11"/>
        <v>#REF!</v>
      </c>
      <c r="AD31" s="89" t="e">
        <f t="shared" si="11"/>
        <v>#REF!</v>
      </c>
      <c r="AE31" s="89" t="e">
        <f t="shared" si="11"/>
        <v>#REF!</v>
      </c>
      <c r="AF31" s="89" t="e">
        <f t="shared" si="11"/>
        <v>#REF!</v>
      </c>
      <c r="AG31" s="89" t="e">
        <f t="shared" si="11"/>
        <v>#REF!</v>
      </c>
      <c r="AH31" s="89" t="e">
        <f t="shared" si="11"/>
        <v>#REF!</v>
      </c>
      <c r="AI31" s="89" t="e">
        <f t="shared" si="11"/>
        <v>#REF!</v>
      </c>
    </row>
    <row r="32" spans="1:35" ht="12.75">
      <c r="A32" s="2"/>
      <c r="B32" s="15" t="s">
        <v>73</v>
      </c>
      <c r="C32" s="81">
        <f>E32/8760</f>
        <v>0</v>
      </c>
      <c r="D32" s="15" t="s">
        <v>11</v>
      </c>
      <c r="E32" s="90">
        <f>AVERAGE(F32:AI32)</f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</row>
    <row r="33" spans="1:35" ht="13.5" thickBot="1">
      <c r="A33" s="11"/>
      <c r="B33" s="11"/>
      <c r="C33" s="82"/>
      <c r="D33" s="85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4:14" ht="13.5" thickTop="1">
      <c r="D34" s="52" t="s">
        <v>31</v>
      </c>
      <c r="E34" s="53"/>
      <c r="F34" s="194" t="e">
        <f>#REF!*1000</f>
        <v>#REF!</v>
      </c>
      <c r="G34" s="48" t="s">
        <v>2</v>
      </c>
      <c r="H34" s="37" t="s">
        <v>68</v>
      </c>
      <c r="I34" s="15"/>
      <c r="J34" s="52" t="s">
        <v>36</v>
      </c>
      <c r="K34" s="53"/>
      <c r="L34" s="47"/>
      <c r="M34" s="44" t="s">
        <v>2</v>
      </c>
      <c r="N34" s="37" t="s">
        <v>29</v>
      </c>
    </row>
    <row r="35" spans="1:14" ht="12.75">
      <c r="A35" s="19" t="s">
        <v>15</v>
      </c>
      <c r="B35" s="20"/>
      <c r="C35" s="21"/>
      <c r="D35" s="15"/>
      <c r="F35" s="195" t="e">
        <f>#REF!</f>
        <v>#REF!</v>
      </c>
      <c r="G35" s="40" t="s">
        <v>3</v>
      </c>
      <c r="H35" s="38" t="s">
        <v>24</v>
      </c>
      <c r="I35" s="2"/>
      <c r="J35" s="2"/>
      <c r="K35" s="2"/>
      <c r="L35" s="94"/>
      <c r="M35" s="21" t="s">
        <v>3</v>
      </c>
      <c r="N35" s="37" t="s">
        <v>25</v>
      </c>
    </row>
    <row r="36" spans="1:14" ht="12.75">
      <c r="A36" s="2"/>
      <c r="B36" s="2"/>
      <c r="C36" s="2"/>
      <c r="D36" s="15" t="s">
        <v>35</v>
      </c>
      <c r="F36" s="196" t="e">
        <f>#REF!/2</f>
        <v>#REF!</v>
      </c>
      <c r="G36" s="15" t="s">
        <v>200</v>
      </c>
      <c r="H36" s="2"/>
      <c r="I36" s="2"/>
      <c r="J36" s="2" t="s">
        <v>54</v>
      </c>
      <c r="K36" s="2"/>
      <c r="L36" s="196" t="e">
        <f>#REF!</f>
        <v>#REF!</v>
      </c>
      <c r="M36" s="2" t="s">
        <v>217</v>
      </c>
      <c r="N36" s="2"/>
    </row>
    <row r="37" spans="1:14" ht="12.75">
      <c r="A37" s="2"/>
      <c r="B37" s="2"/>
      <c r="C37" s="2"/>
      <c r="D37" s="15"/>
      <c r="F37" s="56"/>
      <c r="G37" s="15"/>
      <c r="H37" s="2"/>
      <c r="I37" s="2"/>
      <c r="J37" s="2"/>
      <c r="K37" s="2"/>
      <c r="L37" s="2"/>
      <c r="M37" s="2"/>
      <c r="N37" s="2"/>
    </row>
    <row r="38" spans="1:14" ht="12.75">
      <c r="A38" s="2" t="s">
        <v>75</v>
      </c>
      <c r="B38" s="2"/>
      <c r="C38" s="2"/>
      <c r="D38" s="15"/>
      <c r="F38" s="56"/>
      <c r="G38" s="15"/>
      <c r="H38" s="2"/>
      <c r="I38" s="2"/>
      <c r="J38" s="2"/>
      <c r="K38" s="2"/>
      <c r="L38" s="2"/>
      <c r="M38" s="2"/>
      <c r="N38" s="2"/>
    </row>
    <row r="39" spans="2:35" ht="12.75">
      <c r="B39" t="s">
        <v>70</v>
      </c>
      <c r="F39" s="5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2:39" ht="12.75">
      <c r="B40" t="s">
        <v>33</v>
      </c>
      <c r="D40" t="s">
        <v>13</v>
      </c>
      <c r="F40" s="248">
        <v>0.016</v>
      </c>
      <c r="G40" s="248">
        <v>0.0217</v>
      </c>
      <c r="H40" s="248">
        <v>0.026250000000000002</v>
      </c>
      <c r="I40" s="248">
        <v>0.019</v>
      </c>
      <c r="J40" s="248">
        <v>0.02376</v>
      </c>
      <c r="K40" s="248">
        <v>0.0205</v>
      </c>
      <c r="L40" s="248">
        <v>0.02532</v>
      </c>
      <c r="M40" s="248">
        <v>0.028944000000000004</v>
      </c>
      <c r="N40" s="248">
        <v>0.022</v>
      </c>
      <c r="O40" s="248">
        <v>0.026399999999999996</v>
      </c>
      <c r="P40" s="248">
        <v>0.022</v>
      </c>
      <c r="Q40" s="248">
        <v>0.026399999999999996</v>
      </c>
      <c r="R40" s="248">
        <v>0.02948</v>
      </c>
      <c r="S40" s="248">
        <v>0.022</v>
      </c>
      <c r="T40" s="248">
        <v>0.026399999999999996</v>
      </c>
      <c r="U40" s="248">
        <v>0.022</v>
      </c>
      <c r="V40" s="248">
        <v>0.026399999999999996</v>
      </c>
      <c r="W40" s="248">
        <v>0.02948</v>
      </c>
      <c r="X40" s="248">
        <v>0.022</v>
      </c>
      <c r="Y40" s="248">
        <v>0.026399999999999996</v>
      </c>
      <c r="Z40" s="248">
        <v>0.022</v>
      </c>
      <c r="AA40" s="248">
        <v>0.026399999999999996</v>
      </c>
      <c r="AB40" s="248">
        <v>0.02948</v>
      </c>
      <c r="AC40" s="248">
        <v>0.022</v>
      </c>
      <c r="AD40" s="248">
        <v>0.026399999999999996</v>
      </c>
      <c r="AE40" s="248">
        <v>0.022</v>
      </c>
      <c r="AF40" s="248">
        <v>0.026399999999999996</v>
      </c>
      <c r="AG40" s="248">
        <v>0.02948</v>
      </c>
      <c r="AH40" s="248">
        <v>0.022</v>
      </c>
      <c r="AI40" s="248">
        <v>0.026399999999999996</v>
      </c>
      <c r="AJ40" s="231"/>
      <c r="AK40" s="231"/>
      <c r="AL40" s="231"/>
      <c r="AM40" s="231"/>
    </row>
    <row r="41" spans="2:39" ht="12.75">
      <c r="B41" t="s">
        <v>21</v>
      </c>
      <c r="D41" t="s">
        <v>13</v>
      </c>
      <c r="E41" s="17"/>
      <c r="F41" s="149">
        <f aca="true" t="shared" si="12" ref="F41:AI41">F40*0.6</f>
        <v>0.0096</v>
      </c>
      <c r="G41" s="149">
        <f t="shared" si="12"/>
        <v>0.01302</v>
      </c>
      <c r="H41" s="149">
        <f t="shared" si="12"/>
        <v>0.01575</v>
      </c>
      <c r="I41" s="149">
        <f t="shared" si="12"/>
        <v>0.011399999999999999</v>
      </c>
      <c r="J41" s="149">
        <f t="shared" si="12"/>
        <v>0.014256</v>
      </c>
      <c r="K41" s="149">
        <f t="shared" si="12"/>
        <v>0.0123</v>
      </c>
      <c r="L41" s="149">
        <f t="shared" si="12"/>
        <v>0.015191999999999999</v>
      </c>
      <c r="M41" s="149">
        <f t="shared" si="12"/>
        <v>0.0173664</v>
      </c>
      <c r="N41" s="149">
        <f t="shared" si="12"/>
        <v>0.013199999999999998</v>
      </c>
      <c r="O41" s="149">
        <f t="shared" si="12"/>
        <v>0.015839999999999996</v>
      </c>
      <c r="P41" s="149">
        <f t="shared" si="12"/>
        <v>0.013199999999999998</v>
      </c>
      <c r="Q41" s="149">
        <f t="shared" si="12"/>
        <v>0.015839999999999996</v>
      </c>
      <c r="R41" s="149">
        <f t="shared" si="12"/>
        <v>0.017688</v>
      </c>
      <c r="S41" s="149">
        <f t="shared" si="12"/>
        <v>0.013199999999999998</v>
      </c>
      <c r="T41" s="149">
        <f t="shared" si="12"/>
        <v>0.015839999999999996</v>
      </c>
      <c r="U41" s="149">
        <f t="shared" si="12"/>
        <v>0.013199999999999998</v>
      </c>
      <c r="V41" s="149">
        <f t="shared" si="12"/>
        <v>0.015839999999999996</v>
      </c>
      <c r="W41" s="149">
        <f t="shared" si="12"/>
        <v>0.017688</v>
      </c>
      <c r="X41" s="149">
        <f t="shared" si="12"/>
        <v>0.013199999999999998</v>
      </c>
      <c r="Y41" s="149">
        <f t="shared" si="12"/>
        <v>0.015839999999999996</v>
      </c>
      <c r="Z41" s="149">
        <f t="shared" si="12"/>
        <v>0.013199999999999998</v>
      </c>
      <c r="AA41" s="149">
        <f t="shared" si="12"/>
        <v>0.015839999999999996</v>
      </c>
      <c r="AB41" s="149">
        <f t="shared" si="12"/>
        <v>0.017688</v>
      </c>
      <c r="AC41" s="149">
        <f t="shared" si="12"/>
        <v>0.013199999999999998</v>
      </c>
      <c r="AD41" s="149">
        <f t="shared" si="12"/>
        <v>0.015839999999999996</v>
      </c>
      <c r="AE41" s="149">
        <f t="shared" si="12"/>
        <v>0.013199999999999998</v>
      </c>
      <c r="AF41" s="149">
        <f t="shared" si="12"/>
        <v>0.015839999999999996</v>
      </c>
      <c r="AG41" s="149">
        <f t="shared" si="12"/>
        <v>0.017688</v>
      </c>
      <c r="AH41" s="149">
        <f t="shared" si="12"/>
        <v>0.013199999999999998</v>
      </c>
      <c r="AI41" s="149">
        <f t="shared" si="12"/>
        <v>0.015839999999999996</v>
      </c>
      <c r="AJ41" s="81"/>
      <c r="AK41" s="81"/>
      <c r="AL41" s="81"/>
      <c r="AM41" s="81"/>
    </row>
    <row r="42" spans="2:35" ht="12.75">
      <c r="B42" t="s">
        <v>16</v>
      </c>
      <c r="C42" s="14" t="s">
        <v>69</v>
      </c>
      <c r="D42" t="s">
        <v>2</v>
      </c>
      <c r="F42" s="1" t="e">
        <f aca="true" t="shared" si="13" ref="F42:AI42">$F$34*(1-F40)*F39</f>
        <v>#REF!</v>
      </c>
      <c r="G42" s="1" t="e">
        <f t="shared" si="13"/>
        <v>#REF!</v>
      </c>
      <c r="H42" s="1" t="e">
        <f t="shared" si="13"/>
        <v>#REF!</v>
      </c>
      <c r="I42" s="1" t="e">
        <f t="shared" si="13"/>
        <v>#REF!</v>
      </c>
      <c r="J42" s="1" t="e">
        <f t="shared" si="13"/>
        <v>#REF!</v>
      </c>
      <c r="K42" s="1" t="e">
        <f t="shared" si="13"/>
        <v>#REF!</v>
      </c>
      <c r="L42" s="1" t="e">
        <f t="shared" si="13"/>
        <v>#REF!</v>
      </c>
      <c r="M42" s="1" t="e">
        <f t="shared" si="13"/>
        <v>#REF!</v>
      </c>
      <c r="N42" s="1" t="e">
        <f t="shared" si="13"/>
        <v>#REF!</v>
      </c>
      <c r="O42" s="1" t="e">
        <f t="shared" si="13"/>
        <v>#REF!</v>
      </c>
      <c r="P42" s="1" t="e">
        <f t="shared" si="13"/>
        <v>#REF!</v>
      </c>
      <c r="Q42" s="1" t="e">
        <f t="shared" si="13"/>
        <v>#REF!</v>
      </c>
      <c r="R42" s="1" t="e">
        <f t="shared" si="13"/>
        <v>#REF!</v>
      </c>
      <c r="S42" s="1" t="e">
        <f t="shared" si="13"/>
        <v>#REF!</v>
      </c>
      <c r="T42" s="1" t="e">
        <f t="shared" si="13"/>
        <v>#REF!</v>
      </c>
      <c r="U42" s="1" t="e">
        <f t="shared" si="13"/>
        <v>#REF!</v>
      </c>
      <c r="V42" s="1" t="e">
        <f t="shared" si="13"/>
        <v>#REF!</v>
      </c>
      <c r="W42" s="1" t="e">
        <f t="shared" si="13"/>
        <v>#REF!</v>
      </c>
      <c r="X42" s="1" t="e">
        <f t="shared" si="13"/>
        <v>#REF!</v>
      </c>
      <c r="Y42" s="1" t="e">
        <f t="shared" si="13"/>
        <v>#REF!</v>
      </c>
      <c r="Z42" s="1" t="e">
        <f t="shared" si="13"/>
        <v>#REF!</v>
      </c>
      <c r="AA42" s="1" t="e">
        <f t="shared" si="13"/>
        <v>#REF!</v>
      </c>
      <c r="AB42" s="1" t="e">
        <f t="shared" si="13"/>
        <v>#REF!</v>
      </c>
      <c r="AC42" s="1" t="e">
        <f t="shared" si="13"/>
        <v>#REF!</v>
      </c>
      <c r="AD42" s="1" t="e">
        <f t="shared" si="13"/>
        <v>#REF!</v>
      </c>
      <c r="AE42" s="1" t="e">
        <f t="shared" si="13"/>
        <v>#REF!</v>
      </c>
      <c r="AF42" s="1" t="e">
        <f t="shared" si="13"/>
        <v>#REF!</v>
      </c>
      <c r="AG42" s="1" t="e">
        <f t="shared" si="13"/>
        <v>#REF!</v>
      </c>
      <c r="AH42" s="1" t="e">
        <f t="shared" si="13"/>
        <v>#REF!</v>
      </c>
      <c r="AI42" s="1" t="e">
        <f t="shared" si="13"/>
        <v>#REF!</v>
      </c>
    </row>
    <row r="43" spans="2:35" ht="12.75">
      <c r="B43" t="s">
        <v>20</v>
      </c>
      <c r="D43" t="s">
        <v>2</v>
      </c>
      <c r="E43" s="193" t="e">
        <f>#REF!</f>
        <v>#REF!</v>
      </c>
      <c r="F43" s="1" t="e">
        <f aca="true" t="shared" si="14" ref="F43:AI43">F42*(1-$E$43)</f>
        <v>#REF!</v>
      </c>
      <c r="G43" s="1" t="e">
        <f t="shared" si="14"/>
        <v>#REF!</v>
      </c>
      <c r="H43" s="1" t="e">
        <f t="shared" si="14"/>
        <v>#REF!</v>
      </c>
      <c r="I43" s="1" t="e">
        <f t="shared" si="14"/>
        <v>#REF!</v>
      </c>
      <c r="J43" s="1" t="e">
        <f t="shared" si="14"/>
        <v>#REF!</v>
      </c>
      <c r="K43" s="1" t="e">
        <f t="shared" si="14"/>
        <v>#REF!</v>
      </c>
      <c r="L43" s="1" t="e">
        <f t="shared" si="14"/>
        <v>#REF!</v>
      </c>
      <c r="M43" s="1" t="e">
        <f t="shared" si="14"/>
        <v>#REF!</v>
      </c>
      <c r="N43" s="1" t="e">
        <f t="shared" si="14"/>
        <v>#REF!</v>
      </c>
      <c r="O43" s="1" t="e">
        <f t="shared" si="14"/>
        <v>#REF!</v>
      </c>
      <c r="P43" s="1" t="e">
        <f t="shared" si="14"/>
        <v>#REF!</v>
      </c>
      <c r="Q43" s="1" t="e">
        <f t="shared" si="14"/>
        <v>#REF!</v>
      </c>
      <c r="R43" s="1" t="e">
        <f t="shared" si="14"/>
        <v>#REF!</v>
      </c>
      <c r="S43" s="1" t="e">
        <f t="shared" si="14"/>
        <v>#REF!</v>
      </c>
      <c r="T43" s="1" t="e">
        <f t="shared" si="14"/>
        <v>#REF!</v>
      </c>
      <c r="U43" s="1" t="e">
        <f t="shared" si="14"/>
        <v>#REF!</v>
      </c>
      <c r="V43" s="1" t="e">
        <f t="shared" si="14"/>
        <v>#REF!</v>
      </c>
      <c r="W43" s="1" t="e">
        <f t="shared" si="14"/>
        <v>#REF!</v>
      </c>
      <c r="X43" s="1" t="e">
        <f t="shared" si="14"/>
        <v>#REF!</v>
      </c>
      <c r="Y43" s="1" t="e">
        <f t="shared" si="14"/>
        <v>#REF!</v>
      </c>
      <c r="Z43" s="1" t="e">
        <f t="shared" si="14"/>
        <v>#REF!</v>
      </c>
      <c r="AA43" s="1" t="e">
        <f t="shared" si="14"/>
        <v>#REF!</v>
      </c>
      <c r="AB43" s="1" t="e">
        <f t="shared" si="14"/>
        <v>#REF!</v>
      </c>
      <c r="AC43" s="1" t="e">
        <f t="shared" si="14"/>
        <v>#REF!</v>
      </c>
      <c r="AD43" s="1" t="e">
        <f t="shared" si="14"/>
        <v>#REF!</v>
      </c>
      <c r="AE43" s="1" t="e">
        <f t="shared" si="14"/>
        <v>#REF!</v>
      </c>
      <c r="AF43" s="1" t="e">
        <f t="shared" si="14"/>
        <v>#REF!</v>
      </c>
      <c r="AG43" s="1" t="e">
        <f t="shared" si="14"/>
        <v>#REF!</v>
      </c>
      <c r="AH43" s="1" t="e">
        <f t="shared" si="14"/>
        <v>#REF!</v>
      </c>
      <c r="AI43" s="1" t="e">
        <f t="shared" si="14"/>
        <v>#REF!</v>
      </c>
    </row>
    <row r="44" spans="2:35" ht="12.75">
      <c r="B44" t="s">
        <v>32</v>
      </c>
      <c r="D44" t="s">
        <v>218</v>
      </c>
      <c r="E44" s="6"/>
      <c r="F44" s="1" t="e">
        <f aca="true" t="shared" si="15" ref="F44:AI44">F42*$F$35/1000000/(1-F41)</f>
        <v>#REF!</v>
      </c>
      <c r="G44" s="1" t="e">
        <f t="shared" si="15"/>
        <v>#REF!</v>
      </c>
      <c r="H44" s="1" t="e">
        <f t="shared" si="15"/>
        <v>#REF!</v>
      </c>
      <c r="I44" s="1" t="e">
        <f t="shared" si="15"/>
        <v>#REF!</v>
      </c>
      <c r="J44" s="1" t="e">
        <f t="shared" si="15"/>
        <v>#REF!</v>
      </c>
      <c r="K44" s="1" t="e">
        <f t="shared" si="15"/>
        <v>#REF!</v>
      </c>
      <c r="L44" s="1" t="e">
        <f t="shared" si="15"/>
        <v>#REF!</v>
      </c>
      <c r="M44" s="1" t="e">
        <f t="shared" si="15"/>
        <v>#REF!</v>
      </c>
      <c r="N44" s="1" t="e">
        <f t="shared" si="15"/>
        <v>#REF!</v>
      </c>
      <c r="O44" s="1" t="e">
        <f t="shared" si="15"/>
        <v>#REF!</v>
      </c>
      <c r="P44" s="1" t="e">
        <f t="shared" si="15"/>
        <v>#REF!</v>
      </c>
      <c r="Q44" s="1" t="e">
        <f t="shared" si="15"/>
        <v>#REF!</v>
      </c>
      <c r="R44" s="1" t="e">
        <f t="shared" si="15"/>
        <v>#REF!</v>
      </c>
      <c r="S44" s="1" t="e">
        <f t="shared" si="15"/>
        <v>#REF!</v>
      </c>
      <c r="T44" s="1" t="e">
        <f t="shared" si="15"/>
        <v>#REF!</v>
      </c>
      <c r="U44" s="1" t="e">
        <f t="shared" si="15"/>
        <v>#REF!</v>
      </c>
      <c r="V44" s="1" t="e">
        <f t="shared" si="15"/>
        <v>#REF!</v>
      </c>
      <c r="W44" s="1" t="e">
        <f t="shared" si="15"/>
        <v>#REF!</v>
      </c>
      <c r="X44" s="1" t="e">
        <f t="shared" si="15"/>
        <v>#REF!</v>
      </c>
      <c r="Y44" s="1" t="e">
        <f t="shared" si="15"/>
        <v>#REF!</v>
      </c>
      <c r="Z44" s="1" t="e">
        <f t="shared" si="15"/>
        <v>#REF!</v>
      </c>
      <c r="AA44" s="1" t="e">
        <f t="shared" si="15"/>
        <v>#REF!</v>
      </c>
      <c r="AB44" s="1" t="e">
        <f t="shared" si="15"/>
        <v>#REF!</v>
      </c>
      <c r="AC44" s="1" t="e">
        <f t="shared" si="15"/>
        <v>#REF!</v>
      </c>
      <c r="AD44" s="1" t="e">
        <f t="shared" si="15"/>
        <v>#REF!</v>
      </c>
      <c r="AE44" s="1" t="e">
        <f t="shared" si="15"/>
        <v>#REF!</v>
      </c>
      <c r="AF44" s="1" t="e">
        <f t="shared" si="15"/>
        <v>#REF!</v>
      </c>
      <c r="AG44" s="1" t="e">
        <f t="shared" si="15"/>
        <v>#REF!</v>
      </c>
      <c r="AH44" s="1" t="e">
        <f t="shared" si="15"/>
        <v>#REF!</v>
      </c>
      <c r="AI44" s="1" t="e">
        <f t="shared" si="15"/>
        <v>#REF!</v>
      </c>
    </row>
    <row r="45" spans="2:35" ht="12.75">
      <c r="B45" t="s">
        <v>23</v>
      </c>
      <c r="D45" t="s">
        <v>219</v>
      </c>
      <c r="E45" s="90" t="e">
        <f>AVERAGE(F45:AI45)</f>
        <v>#REF!</v>
      </c>
      <c r="F45" s="1" t="e">
        <f aca="true" t="shared" si="16" ref="F45:AI45">F44/F43*1000000</f>
        <v>#REF!</v>
      </c>
      <c r="G45" s="1" t="e">
        <f t="shared" si="16"/>
        <v>#REF!</v>
      </c>
      <c r="H45" s="1" t="e">
        <f t="shared" si="16"/>
        <v>#REF!</v>
      </c>
      <c r="I45" s="1" t="e">
        <f t="shared" si="16"/>
        <v>#REF!</v>
      </c>
      <c r="J45" s="1" t="e">
        <f t="shared" si="16"/>
        <v>#REF!</v>
      </c>
      <c r="K45" s="1" t="e">
        <f t="shared" si="16"/>
        <v>#REF!</v>
      </c>
      <c r="L45" s="1" t="e">
        <f t="shared" si="16"/>
        <v>#REF!</v>
      </c>
      <c r="M45" s="1" t="e">
        <f t="shared" si="16"/>
        <v>#REF!</v>
      </c>
      <c r="N45" s="1" t="e">
        <f t="shared" si="16"/>
        <v>#REF!</v>
      </c>
      <c r="O45" s="1" t="e">
        <f t="shared" si="16"/>
        <v>#REF!</v>
      </c>
      <c r="P45" s="1" t="e">
        <f t="shared" si="16"/>
        <v>#REF!</v>
      </c>
      <c r="Q45" s="1" t="e">
        <f t="shared" si="16"/>
        <v>#REF!</v>
      </c>
      <c r="R45" s="1" t="e">
        <f t="shared" si="16"/>
        <v>#REF!</v>
      </c>
      <c r="S45" s="1" t="e">
        <f t="shared" si="16"/>
        <v>#REF!</v>
      </c>
      <c r="T45" s="1" t="e">
        <f t="shared" si="16"/>
        <v>#REF!</v>
      </c>
      <c r="U45" s="1" t="e">
        <f t="shared" si="16"/>
        <v>#REF!</v>
      </c>
      <c r="V45" s="1" t="e">
        <f t="shared" si="16"/>
        <v>#REF!</v>
      </c>
      <c r="W45" s="1" t="e">
        <f t="shared" si="16"/>
        <v>#REF!</v>
      </c>
      <c r="X45" s="1" t="e">
        <f t="shared" si="16"/>
        <v>#REF!</v>
      </c>
      <c r="Y45" s="1" t="e">
        <f t="shared" si="16"/>
        <v>#REF!</v>
      </c>
      <c r="Z45" s="1" t="e">
        <f t="shared" si="16"/>
        <v>#REF!</v>
      </c>
      <c r="AA45" s="1" t="e">
        <f t="shared" si="16"/>
        <v>#REF!</v>
      </c>
      <c r="AB45" s="1" t="e">
        <f t="shared" si="16"/>
        <v>#REF!</v>
      </c>
      <c r="AC45" s="1" t="e">
        <f t="shared" si="16"/>
        <v>#REF!</v>
      </c>
      <c r="AD45" s="1" t="e">
        <f t="shared" si="16"/>
        <v>#REF!</v>
      </c>
      <c r="AE45" s="1" t="e">
        <f t="shared" si="16"/>
        <v>#REF!</v>
      </c>
      <c r="AF45" s="1" t="e">
        <f t="shared" si="16"/>
        <v>#REF!</v>
      </c>
      <c r="AG45" s="1" t="e">
        <f t="shared" si="16"/>
        <v>#REF!</v>
      </c>
      <c r="AH45" s="1" t="e">
        <f t="shared" si="16"/>
        <v>#REF!</v>
      </c>
      <c r="AI45" s="1" t="e">
        <f t="shared" si="16"/>
        <v>#REF!</v>
      </c>
    </row>
    <row r="46" spans="1:25" ht="12.75">
      <c r="A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9" t="s">
        <v>34</v>
      </c>
      <c r="B47" s="20"/>
      <c r="C47" s="2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2"/>
      <c r="B48" t="s">
        <v>27</v>
      </c>
      <c r="D48" t="s">
        <v>220</v>
      </c>
      <c r="F48" s="197" t="e">
        <f>#REF!</f>
        <v>#REF!</v>
      </c>
      <c r="G48" s="68"/>
      <c r="H48" s="1"/>
      <c r="I48" s="1"/>
      <c r="J48" s="1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2"/>
      <c r="B49" t="s">
        <v>61</v>
      </c>
      <c r="D49" s="162" t="s">
        <v>255</v>
      </c>
      <c r="F49" s="198" t="e">
        <f>#REF!</f>
        <v>#REF!</v>
      </c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2"/>
      <c r="B50" t="s">
        <v>60</v>
      </c>
      <c r="D50" s="162" t="s">
        <v>255</v>
      </c>
      <c r="F50" s="198" t="e">
        <f>#REF!</f>
        <v>#REF!</v>
      </c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2"/>
      <c r="B51" t="s">
        <v>18</v>
      </c>
      <c r="D51" t="s">
        <v>221</v>
      </c>
      <c r="F51" s="199" t="e">
        <f>F44*(#REF!/2)</f>
        <v>#REF!</v>
      </c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2"/>
      <c r="B52" t="s">
        <v>18</v>
      </c>
      <c r="D52" t="s">
        <v>222</v>
      </c>
      <c r="F52" s="199" t="e">
        <f>F44*(#REF!/2)</f>
        <v>#REF!</v>
      </c>
      <c r="G52" s="6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2"/>
      <c r="F53" s="68"/>
      <c r="G53" s="6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9" t="s">
        <v>50</v>
      </c>
      <c r="B54" s="20"/>
      <c r="C54" s="21"/>
      <c r="F54" s="68"/>
      <c r="G54" s="6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2"/>
      <c r="B55" t="s">
        <v>58</v>
      </c>
      <c r="D55" s="162" t="s">
        <v>255</v>
      </c>
      <c r="F55" s="198" t="e">
        <f>#REF!</f>
        <v>#REF!</v>
      </c>
      <c r="G55" s="6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t="s">
        <v>236</v>
      </c>
      <c r="D56" t="s">
        <v>237</v>
      </c>
      <c r="F56" s="238" t="e">
        <f>#REF!</f>
        <v>#REF!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t="s">
        <v>235</v>
      </c>
      <c r="D57" t="s">
        <v>237</v>
      </c>
      <c r="F57" s="218" t="e">
        <f>#REF!</f>
        <v>#REF!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5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3.5" thickTop="1"/>
    <row r="60" spans="1:3" ht="12.75">
      <c r="A60" s="19" t="s">
        <v>37</v>
      </c>
      <c r="B60" s="20"/>
      <c r="C60" s="21" t="s">
        <v>10</v>
      </c>
    </row>
    <row r="62" spans="2:35" ht="12.75">
      <c r="B62" t="s">
        <v>26</v>
      </c>
      <c r="D62" t="s">
        <v>7</v>
      </c>
      <c r="F62" s="1" t="e">
        <f aca="true" t="shared" si="17" ref="F62:AI62">F31*F42/1000</f>
        <v>#REF!</v>
      </c>
      <c r="G62" s="1" t="e">
        <f t="shared" si="17"/>
        <v>#REF!</v>
      </c>
      <c r="H62" s="1" t="e">
        <f t="shared" si="17"/>
        <v>#REF!</v>
      </c>
      <c r="I62" s="1" t="e">
        <f t="shared" si="17"/>
        <v>#REF!</v>
      </c>
      <c r="J62" s="1" t="e">
        <f t="shared" si="17"/>
        <v>#REF!</v>
      </c>
      <c r="K62" s="1" t="e">
        <f t="shared" si="17"/>
        <v>#REF!</v>
      </c>
      <c r="L62" s="1" t="e">
        <f t="shared" si="17"/>
        <v>#REF!</v>
      </c>
      <c r="M62" s="1" t="e">
        <f t="shared" si="17"/>
        <v>#REF!</v>
      </c>
      <c r="N62" s="1" t="e">
        <f t="shared" si="17"/>
        <v>#REF!</v>
      </c>
      <c r="O62" s="1" t="e">
        <f t="shared" si="17"/>
        <v>#REF!</v>
      </c>
      <c r="P62" s="1" t="e">
        <f t="shared" si="17"/>
        <v>#REF!</v>
      </c>
      <c r="Q62" s="1" t="e">
        <f t="shared" si="17"/>
        <v>#REF!</v>
      </c>
      <c r="R62" s="1" t="e">
        <f t="shared" si="17"/>
        <v>#REF!</v>
      </c>
      <c r="S62" s="1" t="e">
        <f t="shared" si="17"/>
        <v>#REF!</v>
      </c>
      <c r="T62" s="1" t="e">
        <f t="shared" si="17"/>
        <v>#REF!</v>
      </c>
      <c r="U62" s="1" t="e">
        <f t="shared" si="17"/>
        <v>#REF!</v>
      </c>
      <c r="V62" s="1" t="e">
        <f t="shared" si="17"/>
        <v>#REF!</v>
      </c>
      <c r="W62" s="1" t="e">
        <f t="shared" si="17"/>
        <v>#REF!</v>
      </c>
      <c r="X62" s="1" t="e">
        <f t="shared" si="17"/>
        <v>#REF!</v>
      </c>
      <c r="Y62" s="1" t="e">
        <f t="shared" si="17"/>
        <v>#REF!</v>
      </c>
      <c r="Z62" s="1" t="e">
        <f t="shared" si="17"/>
        <v>#REF!</v>
      </c>
      <c r="AA62" s="1" t="e">
        <f t="shared" si="17"/>
        <v>#REF!</v>
      </c>
      <c r="AB62" s="1" t="e">
        <f t="shared" si="17"/>
        <v>#REF!</v>
      </c>
      <c r="AC62" s="1" t="e">
        <f t="shared" si="17"/>
        <v>#REF!</v>
      </c>
      <c r="AD62" s="1" t="e">
        <f t="shared" si="17"/>
        <v>#REF!</v>
      </c>
      <c r="AE62" s="1" t="e">
        <f t="shared" si="17"/>
        <v>#REF!</v>
      </c>
      <c r="AF62" s="1" t="e">
        <f t="shared" si="17"/>
        <v>#REF!</v>
      </c>
      <c r="AG62" s="1" t="e">
        <f t="shared" si="17"/>
        <v>#REF!</v>
      </c>
      <c r="AH62" s="1" t="e">
        <f t="shared" si="17"/>
        <v>#REF!</v>
      </c>
      <c r="AI62" s="1" t="e">
        <f t="shared" si="17"/>
        <v>#REF!</v>
      </c>
    </row>
    <row r="63" spans="2:35" ht="12.75">
      <c r="B63" t="s">
        <v>17</v>
      </c>
      <c r="D63" t="s">
        <v>7</v>
      </c>
      <c r="E63" s="15"/>
      <c r="F63" s="1" t="e">
        <f aca="true" t="shared" si="18" ref="F63:AI63">F31*F43/1000</f>
        <v>#REF!</v>
      </c>
      <c r="G63" s="1" t="e">
        <f t="shared" si="18"/>
        <v>#REF!</v>
      </c>
      <c r="H63" s="1" t="e">
        <f t="shared" si="18"/>
        <v>#REF!</v>
      </c>
      <c r="I63" s="1" t="e">
        <f t="shared" si="18"/>
        <v>#REF!</v>
      </c>
      <c r="J63" s="1" t="e">
        <f t="shared" si="18"/>
        <v>#REF!</v>
      </c>
      <c r="K63" s="1" t="e">
        <f t="shared" si="18"/>
        <v>#REF!</v>
      </c>
      <c r="L63" s="1" t="e">
        <f t="shared" si="18"/>
        <v>#REF!</v>
      </c>
      <c r="M63" s="1" t="e">
        <f t="shared" si="18"/>
        <v>#REF!</v>
      </c>
      <c r="N63" s="1" t="e">
        <f t="shared" si="18"/>
        <v>#REF!</v>
      </c>
      <c r="O63" s="1" t="e">
        <f t="shared" si="18"/>
        <v>#REF!</v>
      </c>
      <c r="P63" s="1" t="e">
        <f t="shared" si="18"/>
        <v>#REF!</v>
      </c>
      <c r="Q63" s="1" t="e">
        <f t="shared" si="18"/>
        <v>#REF!</v>
      </c>
      <c r="R63" s="1" t="e">
        <f t="shared" si="18"/>
        <v>#REF!</v>
      </c>
      <c r="S63" s="1" t="e">
        <f t="shared" si="18"/>
        <v>#REF!</v>
      </c>
      <c r="T63" s="1" t="e">
        <f t="shared" si="18"/>
        <v>#REF!</v>
      </c>
      <c r="U63" s="1" t="e">
        <f t="shared" si="18"/>
        <v>#REF!</v>
      </c>
      <c r="V63" s="1" t="e">
        <f t="shared" si="18"/>
        <v>#REF!</v>
      </c>
      <c r="W63" s="1" t="e">
        <f t="shared" si="18"/>
        <v>#REF!</v>
      </c>
      <c r="X63" s="1" t="e">
        <f t="shared" si="18"/>
        <v>#REF!</v>
      </c>
      <c r="Y63" s="1" t="e">
        <f t="shared" si="18"/>
        <v>#REF!</v>
      </c>
      <c r="Z63" s="1" t="e">
        <f t="shared" si="18"/>
        <v>#REF!</v>
      </c>
      <c r="AA63" s="1" t="e">
        <f t="shared" si="18"/>
        <v>#REF!</v>
      </c>
      <c r="AB63" s="1" t="e">
        <f t="shared" si="18"/>
        <v>#REF!</v>
      </c>
      <c r="AC63" s="1" t="e">
        <f t="shared" si="18"/>
        <v>#REF!</v>
      </c>
      <c r="AD63" s="1" t="e">
        <f t="shared" si="18"/>
        <v>#REF!</v>
      </c>
      <c r="AE63" s="1" t="e">
        <f t="shared" si="18"/>
        <v>#REF!</v>
      </c>
      <c r="AF63" s="1" t="e">
        <f t="shared" si="18"/>
        <v>#REF!</v>
      </c>
      <c r="AG63" s="1" t="e">
        <f t="shared" si="18"/>
        <v>#REF!</v>
      </c>
      <c r="AH63" s="1" t="e">
        <f t="shared" si="18"/>
        <v>#REF!</v>
      </c>
      <c r="AI63" s="1" t="e">
        <f t="shared" si="18"/>
        <v>#REF!</v>
      </c>
    </row>
    <row r="64" spans="2:35" ht="12.75">
      <c r="B64" t="s">
        <v>78</v>
      </c>
      <c r="D64" t="s">
        <v>7</v>
      </c>
      <c r="E64" s="100" t="e">
        <f>AVERAGE(F64:AI64)</f>
        <v>#REF!</v>
      </c>
      <c r="F64" s="1" t="e">
        <f aca="true" t="shared" si="19" ref="F64:AI64">SUM(F63:F63)</f>
        <v>#REF!</v>
      </c>
      <c r="G64" s="1" t="e">
        <f t="shared" si="19"/>
        <v>#REF!</v>
      </c>
      <c r="H64" s="1" t="e">
        <f t="shared" si="19"/>
        <v>#REF!</v>
      </c>
      <c r="I64" s="1" t="e">
        <f t="shared" si="19"/>
        <v>#REF!</v>
      </c>
      <c r="J64" s="1" t="e">
        <f t="shared" si="19"/>
        <v>#REF!</v>
      </c>
      <c r="K64" s="1" t="e">
        <f t="shared" si="19"/>
        <v>#REF!</v>
      </c>
      <c r="L64" s="1" t="e">
        <f t="shared" si="19"/>
        <v>#REF!</v>
      </c>
      <c r="M64" s="1" t="e">
        <f t="shared" si="19"/>
        <v>#REF!</v>
      </c>
      <c r="N64" s="1" t="e">
        <f t="shared" si="19"/>
        <v>#REF!</v>
      </c>
      <c r="O64" s="1" t="e">
        <f t="shared" si="19"/>
        <v>#REF!</v>
      </c>
      <c r="P64" s="1" t="e">
        <f t="shared" si="19"/>
        <v>#REF!</v>
      </c>
      <c r="Q64" s="1" t="e">
        <f t="shared" si="19"/>
        <v>#REF!</v>
      </c>
      <c r="R64" s="1" t="e">
        <f t="shared" si="19"/>
        <v>#REF!</v>
      </c>
      <c r="S64" s="1" t="e">
        <f t="shared" si="19"/>
        <v>#REF!</v>
      </c>
      <c r="T64" s="1" t="e">
        <f t="shared" si="19"/>
        <v>#REF!</v>
      </c>
      <c r="U64" s="1" t="e">
        <f t="shared" si="19"/>
        <v>#REF!</v>
      </c>
      <c r="V64" s="1" t="e">
        <f t="shared" si="19"/>
        <v>#REF!</v>
      </c>
      <c r="W64" s="1" t="e">
        <f t="shared" si="19"/>
        <v>#REF!</v>
      </c>
      <c r="X64" s="1" t="e">
        <f t="shared" si="19"/>
        <v>#REF!</v>
      </c>
      <c r="Y64" s="1" t="e">
        <f t="shared" si="19"/>
        <v>#REF!</v>
      </c>
      <c r="Z64" s="1" t="e">
        <f t="shared" si="19"/>
        <v>#REF!</v>
      </c>
      <c r="AA64" s="1" t="e">
        <f t="shared" si="19"/>
        <v>#REF!</v>
      </c>
      <c r="AB64" s="1" t="e">
        <f t="shared" si="19"/>
        <v>#REF!</v>
      </c>
      <c r="AC64" s="1" t="e">
        <f t="shared" si="19"/>
        <v>#REF!</v>
      </c>
      <c r="AD64" s="1" t="e">
        <f t="shared" si="19"/>
        <v>#REF!</v>
      </c>
      <c r="AE64" s="1" t="e">
        <f t="shared" si="19"/>
        <v>#REF!</v>
      </c>
      <c r="AF64" s="1" t="e">
        <f t="shared" si="19"/>
        <v>#REF!</v>
      </c>
      <c r="AG64" s="1" t="e">
        <f t="shared" si="19"/>
        <v>#REF!</v>
      </c>
      <c r="AH64" s="1" t="e">
        <f t="shared" si="19"/>
        <v>#REF!</v>
      </c>
      <c r="AI64" s="1" t="e">
        <f t="shared" si="19"/>
        <v>#REF!</v>
      </c>
    </row>
    <row r="65" spans="2:35" ht="12.75">
      <c r="B65" t="s">
        <v>18</v>
      </c>
      <c r="D65" t="s">
        <v>215</v>
      </c>
      <c r="F65" s="1" t="e">
        <f aca="true" t="shared" si="20" ref="F65:AI65">($F$51*F18+$F$52*F19)*F39</f>
        <v>#REF!</v>
      </c>
      <c r="G65" s="1" t="e">
        <f t="shared" si="20"/>
        <v>#REF!</v>
      </c>
      <c r="H65" s="1" t="e">
        <f t="shared" si="20"/>
        <v>#REF!</v>
      </c>
      <c r="I65" s="1" t="e">
        <f t="shared" si="20"/>
        <v>#REF!</v>
      </c>
      <c r="J65" s="1" t="e">
        <f t="shared" si="20"/>
        <v>#REF!</v>
      </c>
      <c r="K65" s="1" t="e">
        <f t="shared" si="20"/>
        <v>#REF!</v>
      </c>
      <c r="L65" s="1" t="e">
        <f t="shared" si="20"/>
        <v>#REF!</v>
      </c>
      <c r="M65" s="1" t="e">
        <f t="shared" si="20"/>
        <v>#REF!</v>
      </c>
      <c r="N65" s="1" t="e">
        <f t="shared" si="20"/>
        <v>#REF!</v>
      </c>
      <c r="O65" s="1" t="e">
        <f t="shared" si="20"/>
        <v>#REF!</v>
      </c>
      <c r="P65" s="1" t="e">
        <f t="shared" si="20"/>
        <v>#REF!</v>
      </c>
      <c r="Q65" s="1" t="e">
        <f t="shared" si="20"/>
        <v>#REF!</v>
      </c>
      <c r="R65" s="1" t="e">
        <f t="shared" si="20"/>
        <v>#REF!</v>
      </c>
      <c r="S65" s="1" t="e">
        <f t="shared" si="20"/>
        <v>#REF!</v>
      </c>
      <c r="T65" s="1" t="e">
        <f t="shared" si="20"/>
        <v>#REF!</v>
      </c>
      <c r="U65" s="1" t="e">
        <f t="shared" si="20"/>
        <v>#REF!</v>
      </c>
      <c r="V65" s="1" t="e">
        <f t="shared" si="20"/>
        <v>#REF!</v>
      </c>
      <c r="W65" s="1" t="e">
        <f t="shared" si="20"/>
        <v>#REF!</v>
      </c>
      <c r="X65" s="1" t="e">
        <f t="shared" si="20"/>
        <v>#REF!</v>
      </c>
      <c r="Y65" s="1" t="e">
        <f t="shared" si="20"/>
        <v>#REF!</v>
      </c>
      <c r="Z65" s="1" t="e">
        <f t="shared" si="20"/>
        <v>#REF!</v>
      </c>
      <c r="AA65" s="1" t="e">
        <f t="shared" si="20"/>
        <v>#REF!</v>
      </c>
      <c r="AB65" s="1" t="e">
        <f t="shared" si="20"/>
        <v>#REF!</v>
      </c>
      <c r="AC65" s="1" t="e">
        <f t="shared" si="20"/>
        <v>#REF!</v>
      </c>
      <c r="AD65" s="1" t="e">
        <f t="shared" si="20"/>
        <v>#REF!</v>
      </c>
      <c r="AE65" s="1" t="e">
        <f t="shared" si="20"/>
        <v>#REF!</v>
      </c>
      <c r="AF65" s="1" t="e">
        <f t="shared" si="20"/>
        <v>#REF!</v>
      </c>
      <c r="AG65" s="1" t="e">
        <f t="shared" si="20"/>
        <v>#REF!</v>
      </c>
      <c r="AH65" s="1" t="e">
        <f t="shared" si="20"/>
        <v>#REF!</v>
      </c>
      <c r="AI65" s="1" t="e">
        <f t="shared" si="20"/>
        <v>#REF!</v>
      </c>
    </row>
    <row r="66" spans="2:35" ht="12.75">
      <c r="B66" t="s">
        <v>76</v>
      </c>
      <c r="D66" t="s">
        <v>215</v>
      </c>
      <c r="F66" s="1" t="e">
        <f aca="true" t="shared" si="21" ref="F66:AI66">F44*F31</f>
        <v>#REF!</v>
      </c>
      <c r="G66" s="1" t="e">
        <f t="shared" si="21"/>
        <v>#REF!</v>
      </c>
      <c r="H66" s="1" t="e">
        <f t="shared" si="21"/>
        <v>#REF!</v>
      </c>
      <c r="I66" s="1" t="e">
        <f t="shared" si="21"/>
        <v>#REF!</v>
      </c>
      <c r="J66" s="1" t="e">
        <f t="shared" si="21"/>
        <v>#REF!</v>
      </c>
      <c r="K66" s="1" t="e">
        <f t="shared" si="21"/>
        <v>#REF!</v>
      </c>
      <c r="L66" s="1" t="e">
        <f t="shared" si="21"/>
        <v>#REF!</v>
      </c>
      <c r="M66" s="1" t="e">
        <f t="shared" si="21"/>
        <v>#REF!</v>
      </c>
      <c r="N66" s="1" t="e">
        <f t="shared" si="21"/>
        <v>#REF!</v>
      </c>
      <c r="O66" s="1" t="e">
        <f t="shared" si="21"/>
        <v>#REF!</v>
      </c>
      <c r="P66" s="1" t="e">
        <f t="shared" si="21"/>
        <v>#REF!</v>
      </c>
      <c r="Q66" s="1" t="e">
        <f t="shared" si="21"/>
        <v>#REF!</v>
      </c>
      <c r="R66" s="1" t="e">
        <f t="shared" si="21"/>
        <v>#REF!</v>
      </c>
      <c r="S66" s="1" t="e">
        <f t="shared" si="21"/>
        <v>#REF!</v>
      </c>
      <c r="T66" s="1" t="e">
        <f t="shared" si="21"/>
        <v>#REF!</v>
      </c>
      <c r="U66" s="1" t="e">
        <f t="shared" si="21"/>
        <v>#REF!</v>
      </c>
      <c r="V66" s="1" t="e">
        <f t="shared" si="21"/>
        <v>#REF!</v>
      </c>
      <c r="W66" s="1" t="e">
        <f t="shared" si="21"/>
        <v>#REF!</v>
      </c>
      <c r="X66" s="1" t="e">
        <f t="shared" si="21"/>
        <v>#REF!</v>
      </c>
      <c r="Y66" s="1" t="e">
        <f t="shared" si="21"/>
        <v>#REF!</v>
      </c>
      <c r="Z66" s="1" t="e">
        <f t="shared" si="21"/>
        <v>#REF!</v>
      </c>
      <c r="AA66" s="1" t="e">
        <f t="shared" si="21"/>
        <v>#REF!</v>
      </c>
      <c r="AB66" s="1" t="e">
        <f t="shared" si="21"/>
        <v>#REF!</v>
      </c>
      <c r="AC66" s="1" t="e">
        <f t="shared" si="21"/>
        <v>#REF!</v>
      </c>
      <c r="AD66" s="1" t="e">
        <f t="shared" si="21"/>
        <v>#REF!</v>
      </c>
      <c r="AE66" s="1" t="e">
        <f t="shared" si="21"/>
        <v>#REF!</v>
      </c>
      <c r="AF66" s="1" t="e">
        <f t="shared" si="21"/>
        <v>#REF!</v>
      </c>
      <c r="AG66" s="1" t="e">
        <f t="shared" si="21"/>
        <v>#REF!</v>
      </c>
      <c r="AH66" s="1" t="e">
        <f t="shared" si="21"/>
        <v>#REF!</v>
      </c>
      <c r="AI66" s="1" t="e">
        <f t="shared" si="21"/>
        <v>#REF!</v>
      </c>
    </row>
    <row r="67" spans="2:35" ht="12.75">
      <c r="B67" t="s">
        <v>76</v>
      </c>
      <c r="D67" t="s">
        <v>216</v>
      </c>
      <c r="F67" s="1" t="e">
        <f aca="true" t="shared" si="22" ref="F67:AI67">F66*1000000/$L$36/2000</f>
        <v>#REF!</v>
      </c>
      <c r="G67" s="1" t="e">
        <f t="shared" si="22"/>
        <v>#REF!</v>
      </c>
      <c r="H67" s="1" t="e">
        <f t="shared" si="22"/>
        <v>#REF!</v>
      </c>
      <c r="I67" s="1" t="e">
        <f t="shared" si="22"/>
        <v>#REF!</v>
      </c>
      <c r="J67" s="1" t="e">
        <f t="shared" si="22"/>
        <v>#REF!</v>
      </c>
      <c r="K67" s="1" t="e">
        <f t="shared" si="22"/>
        <v>#REF!</v>
      </c>
      <c r="L67" s="1" t="e">
        <f t="shared" si="22"/>
        <v>#REF!</v>
      </c>
      <c r="M67" s="1" t="e">
        <f t="shared" si="22"/>
        <v>#REF!</v>
      </c>
      <c r="N67" s="1" t="e">
        <f t="shared" si="22"/>
        <v>#REF!</v>
      </c>
      <c r="O67" s="1" t="e">
        <f t="shared" si="22"/>
        <v>#REF!</v>
      </c>
      <c r="P67" s="1" t="e">
        <f t="shared" si="22"/>
        <v>#REF!</v>
      </c>
      <c r="Q67" s="1" t="e">
        <f t="shared" si="22"/>
        <v>#REF!</v>
      </c>
      <c r="R67" s="1" t="e">
        <f t="shared" si="22"/>
        <v>#REF!</v>
      </c>
      <c r="S67" s="1" t="e">
        <f t="shared" si="22"/>
        <v>#REF!</v>
      </c>
      <c r="T67" s="1" t="e">
        <f t="shared" si="22"/>
        <v>#REF!</v>
      </c>
      <c r="U67" s="1" t="e">
        <f t="shared" si="22"/>
        <v>#REF!</v>
      </c>
      <c r="V67" s="1" t="e">
        <f t="shared" si="22"/>
        <v>#REF!</v>
      </c>
      <c r="W67" s="1" t="e">
        <f t="shared" si="22"/>
        <v>#REF!</v>
      </c>
      <c r="X67" s="1" t="e">
        <f t="shared" si="22"/>
        <v>#REF!</v>
      </c>
      <c r="Y67" s="1" t="e">
        <f t="shared" si="22"/>
        <v>#REF!</v>
      </c>
      <c r="Z67" s="1" t="e">
        <f t="shared" si="22"/>
        <v>#REF!</v>
      </c>
      <c r="AA67" s="1" t="e">
        <f t="shared" si="22"/>
        <v>#REF!</v>
      </c>
      <c r="AB67" s="1" t="e">
        <f t="shared" si="22"/>
        <v>#REF!</v>
      </c>
      <c r="AC67" s="1" t="e">
        <f t="shared" si="22"/>
        <v>#REF!</v>
      </c>
      <c r="AD67" s="1" t="e">
        <f t="shared" si="22"/>
        <v>#REF!</v>
      </c>
      <c r="AE67" s="1" t="e">
        <f t="shared" si="22"/>
        <v>#REF!</v>
      </c>
      <c r="AF67" s="1" t="e">
        <f t="shared" si="22"/>
        <v>#REF!</v>
      </c>
      <c r="AG67" s="1" t="e">
        <f t="shared" si="22"/>
        <v>#REF!</v>
      </c>
      <c r="AH67" s="1" t="e">
        <f t="shared" si="22"/>
        <v>#REF!</v>
      </c>
      <c r="AI67" s="1" t="e">
        <f t="shared" si="22"/>
        <v>#REF!</v>
      </c>
    </row>
    <row r="68" spans="2:35" ht="12.75">
      <c r="B68" s="18" t="s">
        <v>77</v>
      </c>
      <c r="C68" s="18"/>
      <c r="D68" s="18" t="s">
        <v>215</v>
      </c>
      <c r="E68" s="18"/>
      <c r="F68" s="54" t="e">
        <f aca="true" t="shared" si="23" ref="F68:AI68">SUM(F66:F66)</f>
        <v>#REF!</v>
      </c>
      <c r="G68" s="54" t="e">
        <f t="shared" si="23"/>
        <v>#REF!</v>
      </c>
      <c r="H68" s="54" t="e">
        <f t="shared" si="23"/>
        <v>#REF!</v>
      </c>
      <c r="I68" s="54" t="e">
        <f t="shared" si="23"/>
        <v>#REF!</v>
      </c>
      <c r="J68" s="54" t="e">
        <f t="shared" si="23"/>
        <v>#REF!</v>
      </c>
      <c r="K68" s="54" t="e">
        <f t="shared" si="23"/>
        <v>#REF!</v>
      </c>
      <c r="L68" s="54" t="e">
        <f t="shared" si="23"/>
        <v>#REF!</v>
      </c>
      <c r="M68" s="54" t="e">
        <f t="shared" si="23"/>
        <v>#REF!</v>
      </c>
      <c r="N68" s="54" t="e">
        <f t="shared" si="23"/>
        <v>#REF!</v>
      </c>
      <c r="O68" s="54" t="e">
        <f t="shared" si="23"/>
        <v>#REF!</v>
      </c>
      <c r="P68" s="54" t="e">
        <f t="shared" si="23"/>
        <v>#REF!</v>
      </c>
      <c r="Q68" s="54" t="e">
        <f t="shared" si="23"/>
        <v>#REF!</v>
      </c>
      <c r="R68" s="54" t="e">
        <f t="shared" si="23"/>
        <v>#REF!</v>
      </c>
      <c r="S68" s="54" t="e">
        <f t="shared" si="23"/>
        <v>#REF!</v>
      </c>
      <c r="T68" s="54" t="e">
        <f t="shared" si="23"/>
        <v>#REF!</v>
      </c>
      <c r="U68" s="54" t="e">
        <f t="shared" si="23"/>
        <v>#REF!</v>
      </c>
      <c r="V68" s="54" t="e">
        <f t="shared" si="23"/>
        <v>#REF!</v>
      </c>
      <c r="W68" s="54" t="e">
        <f t="shared" si="23"/>
        <v>#REF!</v>
      </c>
      <c r="X68" s="54" t="e">
        <f t="shared" si="23"/>
        <v>#REF!</v>
      </c>
      <c r="Y68" s="54" t="e">
        <f t="shared" si="23"/>
        <v>#REF!</v>
      </c>
      <c r="Z68" s="54" t="e">
        <f t="shared" si="23"/>
        <v>#REF!</v>
      </c>
      <c r="AA68" s="54" t="e">
        <f t="shared" si="23"/>
        <v>#REF!</v>
      </c>
      <c r="AB68" s="54" t="e">
        <f t="shared" si="23"/>
        <v>#REF!</v>
      </c>
      <c r="AC68" s="54" t="e">
        <f t="shared" si="23"/>
        <v>#REF!</v>
      </c>
      <c r="AD68" s="54" t="e">
        <f t="shared" si="23"/>
        <v>#REF!</v>
      </c>
      <c r="AE68" s="54" t="e">
        <f t="shared" si="23"/>
        <v>#REF!</v>
      </c>
      <c r="AF68" s="54" t="e">
        <f t="shared" si="23"/>
        <v>#REF!</v>
      </c>
      <c r="AG68" s="54" t="e">
        <f t="shared" si="23"/>
        <v>#REF!</v>
      </c>
      <c r="AH68" s="54" t="e">
        <f t="shared" si="23"/>
        <v>#REF!</v>
      </c>
      <c r="AI68" s="54" t="e">
        <f t="shared" si="23"/>
        <v>#REF!</v>
      </c>
    </row>
    <row r="69" spans="2:35" ht="12.75">
      <c r="B69" s="18" t="s">
        <v>77</v>
      </c>
      <c r="C69" s="18"/>
      <c r="D69" s="18" t="s">
        <v>216</v>
      </c>
      <c r="E69" s="18"/>
      <c r="F69" s="54" t="e">
        <f aca="true" t="shared" si="24" ref="F69:AI69">SUM(F67:F67)</f>
        <v>#REF!</v>
      </c>
      <c r="G69" s="54" t="e">
        <f t="shared" si="24"/>
        <v>#REF!</v>
      </c>
      <c r="H69" s="54" t="e">
        <f t="shared" si="24"/>
        <v>#REF!</v>
      </c>
      <c r="I69" s="54" t="e">
        <f t="shared" si="24"/>
        <v>#REF!</v>
      </c>
      <c r="J69" s="54" t="e">
        <f t="shared" si="24"/>
        <v>#REF!</v>
      </c>
      <c r="K69" s="54" t="e">
        <f t="shared" si="24"/>
        <v>#REF!</v>
      </c>
      <c r="L69" s="54" t="e">
        <f t="shared" si="24"/>
        <v>#REF!</v>
      </c>
      <c r="M69" s="54" t="e">
        <f t="shared" si="24"/>
        <v>#REF!</v>
      </c>
      <c r="N69" s="54" t="e">
        <f t="shared" si="24"/>
        <v>#REF!</v>
      </c>
      <c r="O69" s="54" t="e">
        <f t="shared" si="24"/>
        <v>#REF!</v>
      </c>
      <c r="P69" s="54" t="e">
        <f t="shared" si="24"/>
        <v>#REF!</v>
      </c>
      <c r="Q69" s="54" t="e">
        <f t="shared" si="24"/>
        <v>#REF!</v>
      </c>
      <c r="R69" s="54" t="e">
        <f t="shared" si="24"/>
        <v>#REF!</v>
      </c>
      <c r="S69" s="54" t="e">
        <f t="shared" si="24"/>
        <v>#REF!</v>
      </c>
      <c r="T69" s="54" t="e">
        <f t="shared" si="24"/>
        <v>#REF!</v>
      </c>
      <c r="U69" s="54" t="e">
        <f t="shared" si="24"/>
        <v>#REF!</v>
      </c>
      <c r="V69" s="54" t="e">
        <f t="shared" si="24"/>
        <v>#REF!</v>
      </c>
      <c r="W69" s="54" t="e">
        <f t="shared" si="24"/>
        <v>#REF!</v>
      </c>
      <c r="X69" s="54" t="e">
        <f t="shared" si="24"/>
        <v>#REF!</v>
      </c>
      <c r="Y69" s="54" t="e">
        <f t="shared" si="24"/>
        <v>#REF!</v>
      </c>
      <c r="Z69" s="54" t="e">
        <f t="shared" si="24"/>
        <v>#REF!</v>
      </c>
      <c r="AA69" s="54" t="e">
        <f t="shared" si="24"/>
        <v>#REF!</v>
      </c>
      <c r="AB69" s="54" t="e">
        <f t="shared" si="24"/>
        <v>#REF!</v>
      </c>
      <c r="AC69" s="54" t="e">
        <f t="shared" si="24"/>
        <v>#REF!</v>
      </c>
      <c r="AD69" s="54" t="e">
        <f t="shared" si="24"/>
        <v>#REF!</v>
      </c>
      <c r="AE69" s="54" t="e">
        <f t="shared" si="24"/>
        <v>#REF!</v>
      </c>
      <c r="AF69" s="54" t="e">
        <f t="shared" si="24"/>
        <v>#REF!</v>
      </c>
      <c r="AG69" s="54" t="e">
        <f t="shared" si="24"/>
        <v>#REF!</v>
      </c>
      <c r="AH69" s="54" t="e">
        <f t="shared" si="24"/>
        <v>#REF!</v>
      </c>
      <c r="AI69" s="54" t="e">
        <f t="shared" si="24"/>
        <v>#REF!</v>
      </c>
    </row>
    <row r="70" spans="2:35" ht="12.75">
      <c r="B70" t="s">
        <v>269</v>
      </c>
      <c r="D70" t="s">
        <v>216</v>
      </c>
      <c r="E70" s="15"/>
      <c r="F70" s="43" t="e">
        <f aca="true" t="shared" si="25" ref="F70:AI70">F69*$F$48/0.19</f>
        <v>#REF!</v>
      </c>
      <c r="G70" s="43" t="e">
        <f t="shared" si="25"/>
        <v>#REF!</v>
      </c>
      <c r="H70" s="43" t="e">
        <f t="shared" si="25"/>
        <v>#REF!</v>
      </c>
      <c r="I70" s="43" t="e">
        <f t="shared" si="25"/>
        <v>#REF!</v>
      </c>
      <c r="J70" s="43" t="e">
        <f t="shared" si="25"/>
        <v>#REF!</v>
      </c>
      <c r="K70" s="43" t="e">
        <f t="shared" si="25"/>
        <v>#REF!</v>
      </c>
      <c r="L70" s="43" t="e">
        <f t="shared" si="25"/>
        <v>#REF!</v>
      </c>
      <c r="M70" s="43" t="e">
        <f t="shared" si="25"/>
        <v>#REF!</v>
      </c>
      <c r="N70" s="43" t="e">
        <f t="shared" si="25"/>
        <v>#REF!</v>
      </c>
      <c r="O70" s="43" t="e">
        <f t="shared" si="25"/>
        <v>#REF!</v>
      </c>
      <c r="P70" s="43" t="e">
        <f t="shared" si="25"/>
        <v>#REF!</v>
      </c>
      <c r="Q70" s="43" t="e">
        <f t="shared" si="25"/>
        <v>#REF!</v>
      </c>
      <c r="R70" s="43" t="e">
        <f t="shared" si="25"/>
        <v>#REF!</v>
      </c>
      <c r="S70" s="43" t="e">
        <f t="shared" si="25"/>
        <v>#REF!</v>
      </c>
      <c r="T70" s="43" t="e">
        <f t="shared" si="25"/>
        <v>#REF!</v>
      </c>
      <c r="U70" s="43" t="e">
        <f t="shared" si="25"/>
        <v>#REF!</v>
      </c>
      <c r="V70" s="43" t="e">
        <f t="shared" si="25"/>
        <v>#REF!</v>
      </c>
      <c r="W70" s="43" t="e">
        <f t="shared" si="25"/>
        <v>#REF!</v>
      </c>
      <c r="X70" s="43" t="e">
        <f t="shared" si="25"/>
        <v>#REF!</v>
      </c>
      <c r="Y70" s="43" t="e">
        <f t="shared" si="25"/>
        <v>#REF!</v>
      </c>
      <c r="Z70" s="43" t="e">
        <f t="shared" si="25"/>
        <v>#REF!</v>
      </c>
      <c r="AA70" s="43" t="e">
        <f t="shared" si="25"/>
        <v>#REF!</v>
      </c>
      <c r="AB70" s="43" t="e">
        <f t="shared" si="25"/>
        <v>#REF!</v>
      </c>
      <c r="AC70" s="43" t="e">
        <f t="shared" si="25"/>
        <v>#REF!</v>
      </c>
      <c r="AD70" s="43" t="e">
        <f t="shared" si="25"/>
        <v>#REF!</v>
      </c>
      <c r="AE70" s="43" t="e">
        <f t="shared" si="25"/>
        <v>#REF!</v>
      </c>
      <c r="AF70" s="43" t="e">
        <f t="shared" si="25"/>
        <v>#REF!</v>
      </c>
      <c r="AG70" s="43" t="e">
        <f t="shared" si="25"/>
        <v>#REF!</v>
      </c>
      <c r="AH70" s="43" t="e">
        <f t="shared" si="25"/>
        <v>#REF!</v>
      </c>
      <c r="AI70" s="43" t="e">
        <f t="shared" si="25"/>
        <v>#REF!</v>
      </c>
    </row>
    <row r="71" spans="2:35" ht="12.75">
      <c r="B71" s="17" t="s">
        <v>61</v>
      </c>
      <c r="C71" s="17"/>
      <c r="D71" s="217" t="s">
        <v>256</v>
      </c>
      <c r="E71" s="15"/>
      <c r="F71" s="43" t="e">
        <f aca="true" t="shared" si="26" ref="F71:AI71">F64*$F$49/1000</f>
        <v>#REF!</v>
      </c>
      <c r="G71" s="43" t="e">
        <f t="shared" si="26"/>
        <v>#REF!</v>
      </c>
      <c r="H71" s="43" t="e">
        <f t="shared" si="26"/>
        <v>#REF!</v>
      </c>
      <c r="I71" s="43" t="e">
        <f t="shared" si="26"/>
        <v>#REF!</v>
      </c>
      <c r="J71" s="43" t="e">
        <f t="shared" si="26"/>
        <v>#REF!</v>
      </c>
      <c r="K71" s="43" t="e">
        <f t="shared" si="26"/>
        <v>#REF!</v>
      </c>
      <c r="L71" s="43" t="e">
        <f t="shared" si="26"/>
        <v>#REF!</v>
      </c>
      <c r="M71" s="43" t="e">
        <f t="shared" si="26"/>
        <v>#REF!</v>
      </c>
      <c r="N71" s="43" t="e">
        <f t="shared" si="26"/>
        <v>#REF!</v>
      </c>
      <c r="O71" s="43" t="e">
        <f t="shared" si="26"/>
        <v>#REF!</v>
      </c>
      <c r="P71" s="43" t="e">
        <f t="shared" si="26"/>
        <v>#REF!</v>
      </c>
      <c r="Q71" s="43" t="e">
        <f t="shared" si="26"/>
        <v>#REF!</v>
      </c>
      <c r="R71" s="43" t="e">
        <f t="shared" si="26"/>
        <v>#REF!</v>
      </c>
      <c r="S71" s="43" t="e">
        <f t="shared" si="26"/>
        <v>#REF!</v>
      </c>
      <c r="T71" s="43" t="e">
        <f t="shared" si="26"/>
        <v>#REF!</v>
      </c>
      <c r="U71" s="43" t="e">
        <f t="shared" si="26"/>
        <v>#REF!</v>
      </c>
      <c r="V71" s="43" t="e">
        <f t="shared" si="26"/>
        <v>#REF!</v>
      </c>
      <c r="W71" s="43" t="e">
        <f t="shared" si="26"/>
        <v>#REF!</v>
      </c>
      <c r="X71" s="43" t="e">
        <f t="shared" si="26"/>
        <v>#REF!</v>
      </c>
      <c r="Y71" s="43" t="e">
        <f t="shared" si="26"/>
        <v>#REF!</v>
      </c>
      <c r="Z71" s="43" t="e">
        <f t="shared" si="26"/>
        <v>#REF!</v>
      </c>
      <c r="AA71" s="43" t="e">
        <f t="shared" si="26"/>
        <v>#REF!</v>
      </c>
      <c r="AB71" s="43" t="e">
        <f t="shared" si="26"/>
        <v>#REF!</v>
      </c>
      <c r="AC71" s="43" t="e">
        <f t="shared" si="26"/>
        <v>#REF!</v>
      </c>
      <c r="AD71" s="43" t="e">
        <f t="shared" si="26"/>
        <v>#REF!</v>
      </c>
      <c r="AE71" s="43" t="e">
        <f t="shared" si="26"/>
        <v>#REF!</v>
      </c>
      <c r="AF71" s="43" t="e">
        <f t="shared" si="26"/>
        <v>#REF!</v>
      </c>
      <c r="AG71" s="43" t="e">
        <f t="shared" si="26"/>
        <v>#REF!</v>
      </c>
      <c r="AH71" s="43" t="e">
        <f t="shared" si="26"/>
        <v>#REF!</v>
      </c>
      <c r="AI71" s="43" t="e">
        <f t="shared" si="26"/>
        <v>#REF!</v>
      </c>
    </row>
    <row r="72" spans="2:35" ht="12.75">
      <c r="B72" s="17" t="s">
        <v>62</v>
      </c>
      <c r="C72" s="17"/>
      <c r="D72" s="217" t="s">
        <v>256</v>
      </c>
      <c r="E72" s="15"/>
      <c r="F72" s="43" t="e">
        <f aca="true" t="shared" si="27" ref="F72:AI72">F64*$F$50/1000</f>
        <v>#REF!</v>
      </c>
      <c r="G72" s="43" t="e">
        <f t="shared" si="27"/>
        <v>#REF!</v>
      </c>
      <c r="H72" s="43" t="e">
        <f t="shared" si="27"/>
        <v>#REF!</v>
      </c>
      <c r="I72" s="43" t="e">
        <f t="shared" si="27"/>
        <v>#REF!</v>
      </c>
      <c r="J72" s="43" t="e">
        <f t="shared" si="27"/>
        <v>#REF!</v>
      </c>
      <c r="K72" s="43" t="e">
        <f t="shared" si="27"/>
        <v>#REF!</v>
      </c>
      <c r="L72" s="43" t="e">
        <f t="shared" si="27"/>
        <v>#REF!</v>
      </c>
      <c r="M72" s="43" t="e">
        <f t="shared" si="27"/>
        <v>#REF!</v>
      </c>
      <c r="N72" s="43" t="e">
        <f t="shared" si="27"/>
        <v>#REF!</v>
      </c>
      <c r="O72" s="43" t="e">
        <f t="shared" si="27"/>
        <v>#REF!</v>
      </c>
      <c r="P72" s="43" t="e">
        <f t="shared" si="27"/>
        <v>#REF!</v>
      </c>
      <c r="Q72" s="43" t="e">
        <f t="shared" si="27"/>
        <v>#REF!</v>
      </c>
      <c r="R72" s="43" t="e">
        <f t="shared" si="27"/>
        <v>#REF!</v>
      </c>
      <c r="S72" s="43" t="e">
        <f t="shared" si="27"/>
        <v>#REF!</v>
      </c>
      <c r="T72" s="43" t="e">
        <f t="shared" si="27"/>
        <v>#REF!</v>
      </c>
      <c r="U72" s="43" t="e">
        <f t="shared" si="27"/>
        <v>#REF!</v>
      </c>
      <c r="V72" s="43" t="e">
        <f t="shared" si="27"/>
        <v>#REF!</v>
      </c>
      <c r="W72" s="43" t="e">
        <f t="shared" si="27"/>
        <v>#REF!</v>
      </c>
      <c r="X72" s="43" t="e">
        <f t="shared" si="27"/>
        <v>#REF!</v>
      </c>
      <c r="Y72" s="43" t="e">
        <f t="shared" si="27"/>
        <v>#REF!</v>
      </c>
      <c r="Z72" s="43" t="e">
        <f t="shared" si="27"/>
        <v>#REF!</v>
      </c>
      <c r="AA72" s="43" t="e">
        <f t="shared" si="27"/>
        <v>#REF!</v>
      </c>
      <c r="AB72" s="43" t="e">
        <f t="shared" si="27"/>
        <v>#REF!</v>
      </c>
      <c r="AC72" s="43" t="e">
        <f t="shared" si="27"/>
        <v>#REF!</v>
      </c>
      <c r="AD72" s="43" t="e">
        <f t="shared" si="27"/>
        <v>#REF!</v>
      </c>
      <c r="AE72" s="43" t="e">
        <f t="shared" si="27"/>
        <v>#REF!</v>
      </c>
      <c r="AF72" s="43" t="e">
        <f t="shared" si="27"/>
        <v>#REF!</v>
      </c>
      <c r="AG72" s="43" t="e">
        <f t="shared" si="27"/>
        <v>#REF!</v>
      </c>
      <c r="AH72" s="43" t="e">
        <f t="shared" si="27"/>
        <v>#REF!</v>
      </c>
      <c r="AI72" s="43" t="e">
        <f t="shared" si="27"/>
        <v>#REF!</v>
      </c>
    </row>
    <row r="73" spans="2:35" ht="12.75">
      <c r="B73" s="17" t="s">
        <v>58</v>
      </c>
      <c r="C73" s="17"/>
      <c r="D73" s="217" t="s">
        <v>256</v>
      </c>
      <c r="E73" s="15"/>
      <c r="F73" s="43" t="e">
        <f aca="true" t="shared" si="28" ref="F73:AI73">$F$55*F64/1000</f>
        <v>#REF!</v>
      </c>
      <c r="G73" s="43" t="e">
        <f t="shared" si="28"/>
        <v>#REF!</v>
      </c>
      <c r="H73" s="43" t="e">
        <f t="shared" si="28"/>
        <v>#REF!</v>
      </c>
      <c r="I73" s="43" t="e">
        <f t="shared" si="28"/>
        <v>#REF!</v>
      </c>
      <c r="J73" s="43" t="e">
        <f t="shared" si="28"/>
        <v>#REF!</v>
      </c>
      <c r="K73" s="43" t="e">
        <f t="shared" si="28"/>
        <v>#REF!</v>
      </c>
      <c r="L73" s="43" t="e">
        <f t="shared" si="28"/>
        <v>#REF!</v>
      </c>
      <c r="M73" s="43" t="e">
        <f t="shared" si="28"/>
        <v>#REF!</v>
      </c>
      <c r="N73" s="43" t="e">
        <f t="shared" si="28"/>
        <v>#REF!</v>
      </c>
      <c r="O73" s="43" t="e">
        <f t="shared" si="28"/>
        <v>#REF!</v>
      </c>
      <c r="P73" s="43" t="e">
        <f t="shared" si="28"/>
        <v>#REF!</v>
      </c>
      <c r="Q73" s="43" t="e">
        <f t="shared" si="28"/>
        <v>#REF!</v>
      </c>
      <c r="R73" s="43" t="e">
        <f t="shared" si="28"/>
        <v>#REF!</v>
      </c>
      <c r="S73" s="43" t="e">
        <f t="shared" si="28"/>
        <v>#REF!</v>
      </c>
      <c r="T73" s="43" t="e">
        <f t="shared" si="28"/>
        <v>#REF!</v>
      </c>
      <c r="U73" s="43" t="e">
        <f t="shared" si="28"/>
        <v>#REF!</v>
      </c>
      <c r="V73" s="43" t="e">
        <f t="shared" si="28"/>
        <v>#REF!</v>
      </c>
      <c r="W73" s="43" t="e">
        <f t="shared" si="28"/>
        <v>#REF!</v>
      </c>
      <c r="X73" s="43" t="e">
        <f t="shared" si="28"/>
        <v>#REF!</v>
      </c>
      <c r="Y73" s="43" t="e">
        <f t="shared" si="28"/>
        <v>#REF!</v>
      </c>
      <c r="Z73" s="43" t="e">
        <f t="shared" si="28"/>
        <v>#REF!</v>
      </c>
      <c r="AA73" s="43" t="e">
        <f t="shared" si="28"/>
        <v>#REF!</v>
      </c>
      <c r="AB73" s="43" t="e">
        <f t="shared" si="28"/>
        <v>#REF!</v>
      </c>
      <c r="AC73" s="43" t="e">
        <f t="shared" si="28"/>
        <v>#REF!</v>
      </c>
      <c r="AD73" s="43" t="e">
        <f t="shared" si="28"/>
        <v>#REF!</v>
      </c>
      <c r="AE73" s="43" t="e">
        <f t="shared" si="28"/>
        <v>#REF!</v>
      </c>
      <c r="AF73" s="43" t="e">
        <f t="shared" si="28"/>
        <v>#REF!</v>
      </c>
      <c r="AG73" s="43" t="e">
        <f t="shared" si="28"/>
        <v>#REF!</v>
      </c>
      <c r="AH73" s="43" t="e">
        <f t="shared" si="28"/>
        <v>#REF!</v>
      </c>
      <c r="AI73" s="43" t="e">
        <f t="shared" si="28"/>
        <v>#REF!</v>
      </c>
    </row>
    <row r="74" spans="2:35" ht="12.75">
      <c r="B74" t="s">
        <v>236</v>
      </c>
      <c r="D74" s="15" t="s">
        <v>216</v>
      </c>
      <c r="E74" s="15"/>
      <c r="F74" s="43" t="e">
        <f aca="true" t="shared" si="29" ref="F74:AI74">$F56*F66/2000</f>
        <v>#REF!</v>
      </c>
      <c r="G74" s="43" t="e">
        <f t="shared" si="29"/>
        <v>#REF!</v>
      </c>
      <c r="H74" s="43" t="e">
        <f t="shared" si="29"/>
        <v>#REF!</v>
      </c>
      <c r="I74" s="43" t="e">
        <f t="shared" si="29"/>
        <v>#REF!</v>
      </c>
      <c r="J74" s="43" t="e">
        <f t="shared" si="29"/>
        <v>#REF!</v>
      </c>
      <c r="K74" s="43" t="e">
        <f t="shared" si="29"/>
        <v>#REF!</v>
      </c>
      <c r="L74" s="43" t="e">
        <f t="shared" si="29"/>
        <v>#REF!</v>
      </c>
      <c r="M74" s="43" t="e">
        <f t="shared" si="29"/>
        <v>#REF!</v>
      </c>
      <c r="N74" s="43" t="e">
        <f t="shared" si="29"/>
        <v>#REF!</v>
      </c>
      <c r="O74" s="43" t="e">
        <f t="shared" si="29"/>
        <v>#REF!</v>
      </c>
      <c r="P74" s="43" t="e">
        <f t="shared" si="29"/>
        <v>#REF!</v>
      </c>
      <c r="Q74" s="43" t="e">
        <f t="shared" si="29"/>
        <v>#REF!</v>
      </c>
      <c r="R74" s="43" t="e">
        <f t="shared" si="29"/>
        <v>#REF!</v>
      </c>
      <c r="S74" s="43" t="e">
        <f t="shared" si="29"/>
        <v>#REF!</v>
      </c>
      <c r="T74" s="43" t="e">
        <f t="shared" si="29"/>
        <v>#REF!</v>
      </c>
      <c r="U74" s="43" t="e">
        <f t="shared" si="29"/>
        <v>#REF!</v>
      </c>
      <c r="V74" s="43" t="e">
        <f t="shared" si="29"/>
        <v>#REF!</v>
      </c>
      <c r="W74" s="43" t="e">
        <f t="shared" si="29"/>
        <v>#REF!</v>
      </c>
      <c r="X74" s="43" t="e">
        <f t="shared" si="29"/>
        <v>#REF!</v>
      </c>
      <c r="Y74" s="43" t="e">
        <f t="shared" si="29"/>
        <v>#REF!</v>
      </c>
      <c r="Z74" s="43" t="e">
        <f t="shared" si="29"/>
        <v>#REF!</v>
      </c>
      <c r="AA74" s="43" t="e">
        <f t="shared" si="29"/>
        <v>#REF!</v>
      </c>
      <c r="AB74" s="43" t="e">
        <f t="shared" si="29"/>
        <v>#REF!</v>
      </c>
      <c r="AC74" s="43" t="e">
        <f t="shared" si="29"/>
        <v>#REF!</v>
      </c>
      <c r="AD74" s="43" t="e">
        <f t="shared" si="29"/>
        <v>#REF!</v>
      </c>
      <c r="AE74" s="43" t="e">
        <f t="shared" si="29"/>
        <v>#REF!</v>
      </c>
      <c r="AF74" s="43" t="e">
        <f t="shared" si="29"/>
        <v>#REF!</v>
      </c>
      <c r="AG74" s="43" t="e">
        <f t="shared" si="29"/>
        <v>#REF!</v>
      </c>
      <c r="AH74" s="43" t="e">
        <f t="shared" si="29"/>
        <v>#REF!</v>
      </c>
      <c r="AI74" s="43" t="e">
        <f t="shared" si="29"/>
        <v>#REF!</v>
      </c>
    </row>
    <row r="75" spans="2:35" ht="12.75">
      <c r="B75" t="s">
        <v>235</v>
      </c>
      <c r="D75" s="15" t="s">
        <v>216</v>
      </c>
      <c r="E75" s="15"/>
      <c r="F75" s="43" t="e">
        <f aca="true" t="shared" si="30" ref="F75:AI75">$F57*F66/2000</f>
        <v>#REF!</v>
      </c>
      <c r="G75" s="43" t="e">
        <f t="shared" si="30"/>
        <v>#REF!</v>
      </c>
      <c r="H75" s="43" t="e">
        <f t="shared" si="30"/>
        <v>#REF!</v>
      </c>
      <c r="I75" s="43" t="e">
        <f t="shared" si="30"/>
        <v>#REF!</v>
      </c>
      <c r="J75" s="43" t="e">
        <f t="shared" si="30"/>
        <v>#REF!</v>
      </c>
      <c r="K75" s="43" t="e">
        <f t="shared" si="30"/>
        <v>#REF!</v>
      </c>
      <c r="L75" s="43" t="e">
        <f t="shared" si="30"/>
        <v>#REF!</v>
      </c>
      <c r="M75" s="43" t="e">
        <f t="shared" si="30"/>
        <v>#REF!</v>
      </c>
      <c r="N75" s="43" t="e">
        <f t="shared" si="30"/>
        <v>#REF!</v>
      </c>
      <c r="O75" s="43" t="e">
        <f t="shared" si="30"/>
        <v>#REF!</v>
      </c>
      <c r="P75" s="43" t="e">
        <f t="shared" si="30"/>
        <v>#REF!</v>
      </c>
      <c r="Q75" s="43" t="e">
        <f t="shared" si="30"/>
        <v>#REF!</v>
      </c>
      <c r="R75" s="43" t="e">
        <f t="shared" si="30"/>
        <v>#REF!</v>
      </c>
      <c r="S75" s="43" t="e">
        <f t="shared" si="30"/>
        <v>#REF!</v>
      </c>
      <c r="T75" s="43" t="e">
        <f t="shared" si="30"/>
        <v>#REF!</v>
      </c>
      <c r="U75" s="43" t="e">
        <f t="shared" si="30"/>
        <v>#REF!</v>
      </c>
      <c r="V75" s="43" t="e">
        <f t="shared" si="30"/>
        <v>#REF!</v>
      </c>
      <c r="W75" s="43" t="e">
        <f t="shared" si="30"/>
        <v>#REF!</v>
      </c>
      <c r="X75" s="43" t="e">
        <f t="shared" si="30"/>
        <v>#REF!</v>
      </c>
      <c r="Y75" s="43" t="e">
        <f t="shared" si="30"/>
        <v>#REF!</v>
      </c>
      <c r="Z75" s="43" t="e">
        <f t="shared" si="30"/>
        <v>#REF!</v>
      </c>
      <c r="AA75" s="43" t="e">
        <f t="shared" si="30"/>
        <v>#REF!</v>
      </c>
      <c r="AB75" s="43" t="e">
        <f t="shared" si="30"/>
        <v>#REF!</v>
      </c>
      <c r="AC75" s="43" t="e">
        <f t="shared" si="30"/>
        <v>#REF!</v>
      </c>
      <c r="AD75" s="43" t="e">
        <f t="shared" si="30"/>
        <v>#REF!</v>
      </c>
      <c r="AE75" s="43" t="e">
        <f t="shared" si="30"/>
        <v>#REF!</v>
      </c>
      <c r="AF75" s="43" t="e">
        <f t="shared" si="30"/>
        <v>#REF!</v>
      </c>
      <c r="AG75" s="43" t="e">
        <f t="shared" si="30"/>
        <v>#REF!</v>
      </c>
      <c r="AH75" s="43" t="e">
        <f t="shared" si="30"/>
        <v>#REF!</v>
      </c>
      <c r="AI75" s="43" t="e">
        <f t="shared" si="30"/>
        <v>#REF!</v>
      </c>
    </row>
    <row r="76" spans="2:35" ht="12.75">
      <c r="B76" s="17"/>
      <c r="C76" s="17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.75">
      <c r="A77" s="19" t="s">
        <v>64</v>
      </c>
      <c r="B77" s="20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2"/>
      <c r="B79" s="2" t="s">
        <v>80</v>
      </c>
      <c r="C79" s="2" t="s">
        <v>57</v>
      </c>
      <c r="D79" s="2"/>
      <c r="E79" s="2"/>
      <c r="F79" s="70"/>
      <c r="G79" s="71" t="e">
        <f>#REF!</f>
        <v>#REF!</v>
      </c>
      <c r="H79" s="71" t="e">
        <f aca="true" t="shared" si="31" ref="H79:AI79">G79</f>
        <v>#REF!</v>
      </c>
      <c r="I79" s="71" t="e">
        <f t="shared" si="31"/>
        <v>#REF!</v>
      </c>
      <c r="J79" s="71" t="e">
        <f t="shared" si="31"/>
        <v>#REF!</v>
      </c>
      <c r="K79" s="71" t="e">
        <f t="shared" si="31"/>
        <v>#REF!</v>
      </c>
      <c r="L79" s="71" t="e">
        <f t="shared" si="31"/>
        <v>#REF!</v>
      </c>
      <c r="M79" s="71" t="e">
        <f t="shared" si="31"/>
        <v>#REF!</v>
      </c>
      <c r="N79" s="71" t="e">
        <f t="shared" si="31"/>
        <v>#REF!</v>
      </c>
      <c r="O79" s="71" t="e">
        <f t="shared" si="31"/>
        <v>#REF!</v>
      </c>
      <c r="P79" s="71" t="e">
        <f t="shared" si="31"/>
        <v>#REF!</v>
      </c>
      <c r="Q79" s="71" t="e">
        <f t="shared" si="31"/>
        <v>#REF!</v>
      </c>
      <c r="R79" s="71" t="e">
        <f t="shared" si="31"/>
        <v>#REF!</v>
      </c>
      <c r="S79" s="71" t="e">
        <f t="shared" si="31"/>
        <v>#REF!</v>
      </c>
      <c r="T79" s="71" t="e">
        <f t="shared" si="31"/>
        <v>#REF!</v>
      </c>
      <c r="U79" s="71" t="e">
        <f t="shared" si="31"/>
        <v>#REF!</v>
      </c>
      <c r="V79" s="71" t="e">
        <f t="shared" si="31"/>
        <v>#REF!</v>
      </c>
      <c r="W79" s="71" t="e">
        <f t="shared" si="31"/>
        <v>#REF!</v>
      </c>
      <c r="X79" s="71" t="e">
        <f t="shared" si="31"/>
        <v>#REF!</v>
      </c>
      <c r="Y79" s="71" t="e">
        <f t="shared" si="31"/>
        <v>#REF!</v>
      </c>
      <c r="Z79" s="71" t="e">
        <f t="shared" si="31"/>
        <v>#REF!</v>
      </c>
      <c r="AA79" s="71" t="e">
        <f t="shared" si="31"/>
        <v>#REF!</v>
      </c>
      <c r="AB79" s="71" t="e">
        <f t="shared" si="31"/>
        <v>#REF!</v>
      </c>
      <c r="AC79" s="71" t="e">
        <f t="shared" si="31"/>
        <v>#REF!</v>
      </c>
      <c r="AD79" s="71" t="e">
        <f t="shared" si="31"/>
        <v>#REF!</v>
      </c>
      <c r="AE79" s="71" t="e">
        <f t="shared" si="31"/>
        <v>#REF!</v>
      </c>
      <c r="AF79" s="71" t="e">
        <f t="shared" si="31"/>
        <v>#REF!</v>
      </c>
      <c r="AG79" s="71" t="e">
        <f t="shared" si="31"/>
        <v>#REF!</v>
      </c>
      <c r="AH79" s="71" t="e">
        <f t="shared" si="31"/>
        <v>#REF!</v>
      </c>
      <c r="AI79" s="71" t="e">
        <f t="shared" si="31"/>
        <v>#REF!</v>
      </c>
    </row>
    <row r="80" spans="1:35" ht="12.75">
      <c r="A80" s="2"/>
      <c r="B80" s="2" t="s">
        <v>79</v>
      </c>
      <c r="C80" s="2" t="s">
        <v>57</v>
      </c>
      <c r="D80" s="2"/>
      <c r="E80" s="2"/>
      <c r="F80" s="70"/>
      <c r="G80" s="71">
        <v>0</v>
      </c>
      <c r="H80" s="71">
        <f aca="true" t="shared" si="32" ref="H80:AI80">G80</f>
        <v>0</v>
      </c>
      <c r="I80" s="71">
        <f t="shared" si="32"/>
        <v>0</v>
      </c>
      <c r="J80" s="71">
        <f t="shared" si="32"/>
        <v>0</v>
      </c>
      <c r="K80" s="71">
        <f t="shared" si="32"/>
        <v>0</v>
      </c>
      <c r="L80" s="71">
        <f t="shared" si="32"/>
        <v>0</v>
      </c>
      <c r="M80" s="71">
        <f t="shared" si="32"/>
        <v>0</v>
      </c>
      <c r="N80" s="71">
        <f t="shared" si="32"/>
        <v>0</v>
      </c>
      <c r="O80" s="71">
        <f t="shared" si="32"/>
        <v>0</v>
      </c>
      <c r="P80" s="71">
        <f t="shared" si="32"/>
        <v>0</v>
      </c>
      <c r="Q80" s="71">
        <f t="shared" si="32"/>
        <v>0</v>
      </c>
      <c r="R80" s="71">
        <f t="shared" si="32"/>
        <v>0</v>
      </c>
      <c r="S80" s="71">
        <f t="shared" si="32"/>
        <v>0</v>
      </c>
      <c r="T80" s="71">
        <f t="shared" si="32"/>
        <v>0</v>
      </c>
      <c r="U80" s="71">
        <f t="shared" si="32"/>
        <v>0</v>
      </c>
      <c r="V80" s="71">
        <f t="shared" si="32"/>
        <v>0</v>
      </c>
      <c r="W80" s="71">
        <f t="shared" si="32"/>
        <v>0</v>
      </c>
      <c r="X80" s="71">
        <f t="shared" si="32"/>
        <v>0</v>
      </c>
      <c r="Y80" s="71">
        <f t="shared" si="32"/>
        <v>0</v>
      </c>
      <c r="Z80" s="71">
        <f t="shared" si="32"/>
        <v>0</v>
      </c>
      <c r="AA80" s="71">
        <f t="shared" si="32"/>
        <v>0</v>
      </c>
      <c r="AB80" s="71">
        <f t="shared" si="32"/>
        <v>0</v>
      </c>
      <c r="AC80" s="71">
        <f t="shared" si="32"/>
        <v>0</v>
      </c>
      <c r="AD80" s="71">
        <f t="shared" si="32"/>
        <v>0</v>
      </c>
      <c r="AE80" s="71">
        <f t="shared" si="32"/>
        <v>0</v>
      </c>
      <c r="AF80" s="71">
        <f t="shared" si="32"/>
        <v>0</v>
      </c>
      <c r="AG80" s="71">
        <f t="shared" si="32"/>
        <v>0</v>
      </c>
      <c r="AH80" s="71">
        <f t="shared" si="32"/>
        <v>0</v>
      </c>
      <c r="AI80" s="71">
        <f t="shared" si="32"/>
        <v>0</v>
      </c>
    </row>
    <row r="81" spans="2:65" ht="12.75">
      <c r="B81" s="15" t="s">
        <v>6</v>
      </c>
      <c r="C81" s="15" t="s">
        <v>223</v>
      </c>
      <c r="F81" s="200" t="e">
        <f>#REF!</f>
        <v>#REF!</v>
      </c>
      <c r="G81" s="200" t="e">
        <f>#REF!</f>
        <v>#REF!</v>
      </c>
      <c r="H81" s="200" t="e">
        <f>#REF!</f>
        <v>#REF!</v>
      </c>
      <c r="I81" s="200" t="e">
        <f>#REF!</f>
        <v>#REF!</v>
      </c>
      <c r="J81" s="200" t="e">
        <f>#REF!</f>
        <v>#REF!</v>
      </c>
      <c r="K81" s="200" t="e">
        <f>#REF!</f>
        <v>#REF!</v>
      </c>
      <c r="L81" s="200" t="e">
        <f>#REF!</f>
        <v>#REF!</v>
      </c>
      <c r="M81" s="200" t="e">
        <f>#REF!</f>
        <v>#REF!</v>
      </c>
      <c r="N81" s="200" t="e">
        <f>#REF!</f>
        <v>#REF!</v>
      </c>
      <c r="O81" s="200" t="e">
        <f>#REF!</f>
        <v>#REF!</v>
      </c>
      <c r="P81" s="200" t="e">
        <f>#REF!</f>
        <v>#REF!</v>
      </c>
      <c r="Q81" s="200" t="e">
        <f>#REF!</f>
        <v>#REF!</v>
      </c>
      <c r="R81" s="200" t="e">
        <f>#REF!</f>
        <v>#REF!</v>
      </c>
      <c r="S81" s="200" t="e">
        <f>#REF!</f>
        <v>#REF!</v>
      </c>
      <c r="T81" s="200" t="e">
        <f>#REF!</f>
        <v>#REF!</v>
      </c>
      <c r="U81" s="200" t="e">
        <f>#REF!</f>
        <v>#REF!</v>
      </c>
      <c r="V81" s="200" t="e">
        <f>#REF!</f>
        <v>#REF!</v>
      </c>
      <c r="W81" s="200" t="e">
        <f>#REF!</f>
        <v>#REF!</v>
      </c>
      <c r="X81" s="200" t="e">
        <f>#REF!</f>
        <v>#REF!</v>
      </c>
      <c r="Y81" s="200" t="e">
        <f>#REF!</f>
        <v>#REF!</v>
      </c>
      <c r="Z81" s="200" t="e">
        <f>#REF!</f>
        <v>#REF!</v>
      </c>
      <c r="AA81" s="200" t="e">
        <f>#REF!</f>
        <v>#REF!</v>
      </c>
      <c r="AB81" s="200" t="e">
        <f>#REF!</f>
        <v>#REF!</v>
      </c>
      <c r="AC81" s="200" t="e">
        <f>#REF!</f>
        <v>#REF!</v>
      </c>
      <c r="AD81" s="200" t="e">
        <f>#REF!</f>
        <v>#REF!</v>
      </c>
      <c r="AE81" s="200" t="e">
        <f>#REF!</f>
        <v>#REF!</v>
      </c>
      <c r="AF81" s="200" t="e">
        <f>#REF!</f>
        <v>#REF!</v>
      </c>
      <c r="AG81" s="200" t="e">
        <f>#REF!</f>
        <v>#REF!</v>
      </c>
      <c r="AH81" s="200" t="e">
        <f>#REF!</f>
        <v>#REF!</v>
      </c>
      <c r="AI81" s="200" t="e">
        <f>#REF!</f>
        <v>#REF!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.75">
      <c r="A82" s="2"/>
      <c r="B82" s="15" t="s">
        <v>27</v>
      </c>
      <c r="C82" s="2" t="s">
        <v>224</v>
      </c>
      <c r="D82" s="2"/>
      <c r="E82" s="2"/>
      <c r="F82" s="201" t="e">
        <f>#REF!</f>
        <v>#REF!</v>
      </c>
      <c r="G82" s="8" t="e">
        <f aca="true" t="shared" si="33" ref="G82:AI82">F82*(1+G$80)</f>
        <v>#REF!</v>
      </c>
      <c r="H82" s="8" t="e">
        <f t="shared" si="33"/>
        <v>#REF!</v>
      </c>
      <c r="I82" s="8" t="e">
        <f t="shared" si="33"/>
        <v>#REF!</v>
      </c>
      <c r="J82" s="8" t="e">
        <f t="shared" si="33"/>
        <v>#REF!</v>
      </c>
      <c r="K82" s="8" t="e">
        <f t="shared" si="33"/>
        <v>#REF!</v>
      </c>
      <c r="L82" s="8" t="e">
        <f t="shared" si="33"/>
        <v>#REF!</v>
      </c>
      <c r="M82" s="8" t="e">
        <f t="shared" si="33"/>
        <v>#REF!</v>
      </c>
      <c r="N82" s="8" t="e">
        <f t="shared" si="33"/>
        <v>#REF!</v>
      </c>
      <c r="O82" s="8" t="e">
        <f t="shared" si="33"/>
        <v>#REF!</v>
      </c>
      <c r="P82" s="8" t="e">
        <f t="shared" si="33"/>
        <v>#REF!</v>
      </c>
      <c r="Q82" s="8" t="e">
        <f t="shared" si="33"/>
        <v>#REF!</v>
      </c>
      <c r="R82" s="8" t="e">
        <f t="shared" si="33"/>
        <v>#REF!</v>
      </c>
      <c r="S82" s="8" t="e">
        <f t="shared" si="33"/>
        <v>#REF!</v>
      </c>
      <c r="T82" s="8" t="e">
        <f t="shared" si="33"/>
        <v>#REF!</v>
      </c>
      <c r="U82" s="8" t="e">
        <f t="shared" si="33"/>
        <v>#REF!</v>
      </c>
      <c r="V82" s="8" t="e">
        <f t="shared" si="33"/>
        <v>#REF!</v>
      </c>
      <c r="W82" s="8" t="e">
        <f t="shared" si="33"/>
        <v>#REF!</v>
      </c>
      <c r="X82" s="8" t="e">
        <f t="shared" si="33"/>
        <v>#REF!</v>
      </c>
      <c r="Y82" s="8" t="e">
        <f t="shared" si="33"/>
        <v>#REF!</v>
      </c>
      <c r="Z82" s="8" t="e">
        <f t="shared" si="33"/>
        <v>#REF!</v>
      </c>
      <c r="AA82" s="8" t="e">
        <f t="shared" si="33"/>
        <v>#REF!</v>
      </c>
      <c r="AB82" s="8" t="e">
        <f t="shared" si="33"/>
        <v>#REF!</v>
      </c>
      <c r="AC82" s="8" t="e">
        <f t="shared" si="33"/>
        <v>#REF!</v>
      </c>
      <c r="AD82" s="8" t="e">
        <f t="shared" si="33"/>
        <v>#REF!</v>
      </c>
      <c r="AE82" s="8" t="e">
        <f t="shared" si="33"/>
        <v>#REF!</v>
      </c>
      <c r="AF82" s="8" t="e">
        <f t="shared" si="33"/>
        <v>#REF!</v>
      </c>
      <c r="AG82" s="8" t="e">
        <f t="shared" si="33"/>
        <v>#REF!</v>
      </c>
      <c r="AH82" s="8" t="e">
        <f t="shared" si="33"/>
        <v>#REF!</v>
      </c>
      <c r="AI82" s="8" t="e">
        <f t="shared" si="33"/>
        <v>#REF!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2:65" ht="12.75">
      <c r="B83" s="15" t="s">
        <v>61</v>
      </c>
      <c r="C83" s="226" t="s">
        <v>257</v>
      </c>
      <c r="F83" s="200" t="e">
        <f>#REF!</f>
        <v>#REF!</v>
      </c>
      <c r="G83" s="8" t="e">
        <f aca="true" t="shared" si="34" ref="G83:AI83">F83*(1+G$80)</f>
        <v>#REF!</v>
      </c>
      <c r="H83" s="8" t="e">
        <f t="shared" si="34"/>
        <v>#REF!</v>
      </c>
      <c r="I83" s="8" t="e">
        <f t="shared" si="34"/>
        <v>#REF!</v>
      </c>
      <c r="J83" s="8" t="e">
        <f t="shared" si="34"/>
        <v>#REF!</v>
      </c>
      <c r="K83" s="8" t="e">
        <f t="shared" si="34"/>
        <v>#REF!</v>
      </c>
      <c r="L83" s="8" t="e">
        <f t="shared" si="34"/>
        <v>#REF!</v>
      </c>
      <c r="M83" s="8" t="e">
        <f t="shared" si="34"/>
        <v>#REF!</v>
      </c>
      <c r="N83" s="8" t="e">
        <f t="shared" si="34"/>
        <v>#REF!</v>
      </c>
      <c r="O83" s="8" t="e">
        <f t="shared" si="34"/>
        <v>#REF!</v>
      </c>
      <c r="P83" s="8" t="e">
        <f t="shared" si="34"/>
        <v>#REF!</v>
      </c>
      <c r="Q83" s="8" t="e">
        <f t="shared" si="34"/>
        <v>#REF!</v>
      </c>
      <c r="R83" s="8" t="e">
        <f t="shared" si="34"/>
        <v>#REF!</v>
      </c>
      <c r="S83" s="8" t="e">
        <f t="shared" si="34"/>
        <v>#REF!</v>
      </c>
      <c r="T83" s="8" t="e">
        <f t="shared" si="34"/>
        <v>#REF!</v>
      </c>
      <c r="U83" s="8" t="e">
        <f t="shared" si="34"/>
        <v>#REF!</v>
      </c>
      <c r="V83" s="8" t="e">
        <f t="shared" si="34"/>
        <v>#REF!</v>
      </c>
      <c r="W83" s="8" t="e">
        <f t="shared" si="34"/>
        <v>#REF!</v>
      </c>
      <c r="X83" s="8" t="e">
        <f t="shared" si="34"/>
        <v>#REF!</v>
      </c>
      <c r="Y83" s="8" t="e">
        <f t="shared" si="34"/>
        <v>#REF!</v>
      </c>
      <c r="Z83" s="8" t="e">
        <f t="shared" si="34"/>
        <v>#REF!</v>
      </c>
      <c r="AA83" s="8" t="e">
        <f t="shared" si="34"/>
        <v>#REF!</v>
      </c>
      <c r="AB83" s="8" t="e">
        <f t="shared" si="34"/>
        <v>#REF!</v>
      </c>
      <c r="AC83" s="8" t="e">
        <f t="shared" si="34"/>
        <v>#REF!</v>
      </c>
      <c r="AD83" s="8" t="e">
        <f t="shared" si="34"/>
        <v>#REF!</v>
      </c>
      <c r="AE83" s="8" t="e">
        <f t="shared" si="34"/>
        <v>#REF!</v>
      </c>
      <c r="AF83" s="8" t="e">
        <f t="shared" si="34"/>
        <v>#REF!</v>
      </c>
      <c r="AG83" s="8" t="e">
        <f t="shared" si="34"/>
        <v>#REF!</v>
      </c>
      <c r="AH83" s="8" t="e">
        <f t="shared" si="34"/>
        <v>#REF!</v>
      </c>
      <c r="AI83" s="8" t="e">
        <f t="shared" si="34"/>
        <v>#REF!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2:65" ht="12.75">
      <c r="B84" s="15" t="s">
        <v>62</v>
      </c>
      <c r="C84" s="226" t="s">
        <v>257</v>
      </c>
      <c r="F84" s="200" t="e">
        <f>#REF!</f>
        <v>#REF!</v>
      </c>
      <c r="G84" s="8" t="e">
        <f aca="true" t="shared" si="35" ref="G84:AI84">F84*(1+G$80)</f>
        <v>#REF!</v>
      </c>
      <c r="H84" s="8" t="e">
        <f t="shared" si="35"/>
        <v>#REF!</v>
      </c>
      <c r="I84" s="8" t="e">
        <f t="shared" si="35"/>
        <v>#REF!</v>
      </c>
      <c r="J84" s="8" t="e">
        <f t="shared" si="35"/>
        <v>#REF!</v>
      </c>
      <c r="K84" s="8" t="e">
        <f t="shared" si="35"/>
        <v>#REF!</v>
      </c>
      <c r="L84" s="8" t="e">
        <f t="shared" si="35"/>
        <v>#REF!</v>
      </c>
      <c r="M84" s="8" t="e">
        <f t="shared" si="35"/>
        <v>#REF!</v>
      </c>
      <c r="N84" s="8" t="e">
        <f t="shared" si="35"/>
        <v>#REF!</v>
      </c>
      <c r="O84" s="8" t="e">
        <f t="shared" si="35"/>
        <v>#REF!</v>
      </c>
      <c r="P84" s="8" t="e">
        <f t="shared" si="35"/>
        <v>#REF!</v>
      </c>
      <c r="Q84" s="8" t="e">
        <f t="shared" si="35"/>
        <v>#REF!</v>
      </c>
      <c r="R84" s="8" t="e">
        <f t="shared" si="35"/>
        <v>#REF!</v>
      </c>
      <c r="S84" s="8" t="e">
        <f t="shared" si="35"/>
        <v>#REF!</v>
      </c>
      <c r="T84" s="8" t="e">
        <f t="shared" si="35"/>
        <v>#REF!</v>
      </c>
      <c r="U84" s="8" t="e">
        <f t="shared" si="35"/>
        <v>#REF!</v>
      </c>
      <c r="V84" s="8" t="e">
        <f t="shared" si="35"/>
        <v>#REF!</v>
      </c>
      <c r="W84" s="8" t="e">
        <f t="shared" si="35"/>
        <v>#REF!</v>
      </c>
      <c r="X84" s="8" t="e">
        <f t="shared" si="35"/>
        <v>#REF!</v>
      </c>
      <c r="Y84" s="8" t="e">
        <f t="shared" si="35"/>
        <v>#REF!</v>
      </c>
      <c r="Z84" s="8" t="e">
        <f t="shared" si="35"/>
        <v>#REF!</v>
      </c>
      <c r="AA84" s="8" t="e">
        <f t="shared" si="35"/>
        <v>#REF!</v>
      </c>
      <c r="AB84" s="8" t="e">
        <f t="shared" si="35"/>
        <v>#REF!</v>
      </c>
      <c r="AC84" s="8" t="e">
        <f t="shared" si="35"/>
        <v>#REF!</v>
      </c>
      <c r="AD84" s="8" t="e">
        <f t="shared" si="35"/>
        <v>#REF!</v>
      </c>
      <c r="AE84" s="8" t="e">
        <f t="shared" si="35"/>
        <v>#REF!</v>
      </c>
      <c r="AF84" s="8" t="e">
        <f t="shared" si="35"/>
        <v>#REF!</v>
      </c>
      <c r="AG84" s="8" t="e">
        <f t="shared" si="35"/>
        <v>#REF!</v>
      </c>
      <c r="AH84" s="8" t="e">
        <f t="shared" si="35"/>
        <v>#REF!</v>
      </c>
      <c r="AI84" s="8" t="e">
        <f t="shared" si="35"/>
        <v>#REF!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2:65" ht="12.75">
      <c r="B85" s="15" t="s">
        <v>65</v>
      </c>
      <c r="C85" s="15" t="s">
        <v>225</v>
      </c>
      <c r="F85" s="202" t="e">
        <f>#REF!</f>
        <v>#REF!</v>
      </c>
      <c r="G85" s="93" t="e">
        <f aca="true" t="shared" si="36" ref="G85:AI85">F85*(1+G$80)</f>
        <v>#REF!</v>
      </c>
      <c r="H85" s="93" t="e">
        <f t="shared" si="36"/>
        <v>#REF!</v>
      </c>
      <c r="I85" s="93" t="e">
        <f t="shared" si="36"/>
        <v>#REF!</v>
      </c>
      <c r="J85" s="93" t="e">
        <f t="shared" si="36"/>
        <v>#REF!</v>
      </c>
      <c r="K85" s="93" t="e">
        <f t="shared" si="36"/>
        <v>#REF!</v>
      </c>
      <c r="L85" s="93" t="e">
        <f t="shared" si="36"/>
        <v>#REF!</v>
      </c>
      <c r="M85" s="93" t="e">
        <f t="shared" si="36"/>
        <v>#REF!</v>
      </c>
      <c r="N85" s="93" t="e">
        <f t="shared" si="36"/>
        <v>#REF!</v>
      </c>
      <c r="O85" s="93" t="e">
        <f t="shared" si="36"/>
        <v>#REF!</v>
      </c>
      <c r="P85" s="93" t="e">
        <f t="shared" si="36"/>
        <v>#REF!</v>
      </c>
      <c r="Q85" s="93" t="e">
        <f t="shared" si="36"/>
        <v>#REF!</v>
      </c>
      <c r="R85" s="93" t="e">
        <f t="shared" si="36"/>
        <v>#REF!</v>
      </c>
      <c r="S85" s="93" t="e">
        <f t="shared" si="36"/>
        <v>#REF!</v>
      </c>
      <c r="T85" s="93" t="e">
        <f t="shared" si="36"/>
        <v>#REF!</v>
      </c>
      <c r="U85" s="93" t="e">
        <f t="shared" si="36"/>
        <v>#REF!</v>
      </c>
      <c r="V85" s="93" t="e">
        <f t="shared" si="36"/>
        <v>#REF!</v>
      </c>
      <c r="W85" s="93" t="e">
        <f t="shared" si="36"/>
        <v>#REF!</v>
      </c>
      <c r="X85" s="93" t="e">
        <f t="shared" si="36"/>
        <v>#REF!</v>
      </c>
      <c r="Y85" s="93" t="e">
        <f t="shared" si="36"/>
        <v>#REF!</v>
      </c>
      <c r="Z85" s="93" t="e">
        <f t="shared" si="36"/>
        <v>#REF!</v>
      </c>
      <c r="AA85" s="93" t="e">
        <f t="shared" si="36"/>
        <v>#REF!</v>
      </c>
      <c r="AB85" s="93" t="e">
        <f t="shared" si="36"/>
        <v>#REF!</v>
      </c>
      <c r="AC85" s="93" t="e">
        <f t="shared" si="36"/>
        <v>#REF!</v>
      </c>
      <c r="AD85" s="93" t="e">
        <f t="shared" si="36"/>
        <v>#REF!</v>
      </c>
      <c r="AE85" s="93" t="e">
        <f t="shared" si="36"/>
        <v>#REF!</v>
      </c>
      <c r="AF85" s="93" t="e">
        <f t="shared" si="36"/>
        <v>#REF!</v>
      </c>
      <c r="AG85" s="93" t="e">
        <f t="shared" si="36"/>
        <v>#REF!</v>
      </c>
      <c r="AH85" s="93" t="e">
        <f t="shared" si="36"/>
        <v>#REF!</v>
      </c>
      <c r="AI85" s="93" t="e">
        <f t="shared" si="36"/>
        <v>#REF!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2:65" ht="12.75">
      <c r="B86" s="15" t="s">
        <v>18</v>
      </c>
      <c r="C86" s="15" t="s">
        <v>223</v>
      </c>
      <c r="F86" s="200" t="e">
        <f>#REF!</f>
        <v>#REF!</v>
      </c>
      <c r="G86" s="92" t="e">
        <f>#REF!</f>
        <v>#REF!</v>
      </c>
      <c r="H86" s="92" t="e">
        <f>#REF!</f>
        <v>#REF!</v>
      </c>
      <c r="I86" s="92" t="e">
        <f>#REF!</f>
        <v>#REF!</v>
      </c>
      <c r="J86" s="92" t="e">
        <f>#REF!</f>
        <v>#REF!</v>
      </c>
      <c r="K86" s="92" t="e">
        <f>#REF!</f>
        <v>#REF!</v>
      </c>
      <c r="L86" s="92" t="e">
        <f>#REF!</f>
        <v>#REF!</v>
      </c>
      <c r="M86" s="92" t="e">
        <f>#REF!</f>
        <v>#REF!</v>
      </c>
      <c r="N86" s="92" t="e">
        <f>#REF!</f>
        <v>#REF!</v>
      </c>
      <c r="O86" s="92" t="e">
        <f>#REF!</f>
        <v>#REF!</v>
      </c>
      <c r="P86" s="92" t="e">
        <f>#REF!</f>
        <v>#REF!</v>
      </c>
      <c r="Q86" s="92" t="e">
        <f>#REF!</f>
        <v>#REF!</v>
      </c>
      <c r="R86" s="92" t="e">
        <f>#REF!</f>
        <v>#REF!</v>
      </c>
      <c r="S86" s="92" t="e">
        <f>#REF!</f>
        <v>#REF!</v>
      </c>
      <c r="T86" s="92" t="e">
        <f>#REF!</f>
        <v>#REF!</v>
      </c>
      <c r="U86" s="92" t="e">
        <f>#REF!</f>
        <v>#REF!</v>
      </c>
      <c r="V86" s="92" t="e">
        <f>#REF!</f>
        <v>#REF!</v>
      </c>
      <c r="W86" s="92" t="e">
        <f>#REF!</f>
        <v>#REF!</v>
      </c>
      <c r="X86" s="92" t="e">
        <f>#REF!</f>
        <v>#REF!</v>
      </c>
      <c r="Y86" s="92" t="e">
        <f>#REF!</f>
        <v>#REF!</v>
      </c>
      <c r="Z86" s="92" t="e">
        <f>#REF!</f>
        <v>#REF!</v>
      </c>
      <c r="AA86" s="92" t="e">
        <f>#REF!</f>
        <v>#REF!</v>
      </c>
      <c r="AB86" s="92" t="e">
        <f>#REF!</f>
        <v>#REF!</v>
      </c>
      <c r="AC86" s="92" t="e">
        <f>#REF!</f>
        <v>#REF!</v>
      </c>
      <c r="AD86" s="92" t="e">
        <f>#REF!</f>
        <v>#REF!</v>
      </c>
      <c r="AE86" s="92" t="e">
        <f>#REF!</f>
        <v>#REF!</v>
      </c>
      <c r="AF86" s="92" t="e">
        <f>#REF!</f>
        <v>#REF!</v>
      </c>
      <c r="AG86" s="92" t="e">
        <f>#REF!</f>
        <v>#REF!</v>
      </c>
      <c r="AH86" s="92" t="e">
        <f>#REF!</f>
        <v>#REF!</v>
      </c>
      <c r="AI86" s="92" t="e">
        <f>#REF!</f>
        <v>#REF!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2:65" ht="12.75">
      <c r="B87" s="15" t="s">
        <v>53</v>
      </c>
      <c r="C87" s="226" t="s">
        <v>257</v>
      </c>
      <c r="F87" s="200" t="e">
        <f>#REF!</f>
        <v>#REF!</v>
      </c>
      <c r="G87" s="8" t="e">
        <f aca="true" t="shared" si="37" ref="G87:AI87">F87*(1+G$80)</f>
        <v>#REF!</v>
      </c>
      <c r="H87" s="8" t="e">
        <f t="shared" si="37"/>
        <v>#REF!</v>
      </c>
      <c r="I87" s="8" t="e">
        <f t="shared" si="37"/>
        <v>#REF!</v>
      </c>
      <c r="J87" s="8" t="e">
        <f t="shared" si="37"/>
        <v>#REF!</v>
      </c>
      <c r="K87" s="8" t="e">
        <f t="shared" si="37"/>
        <v>#REF!</v>
      </c>
      <c r="L87" s="8" t="e">
        <f t="shared" si="37"/>
        <v>#REF!</v>
      </c>
      <c r="M87" s="8" t="e">
        <f t="shared" si="37"/>
        <v>#REF!</v>
      </c>
      <c r="N87" s="8" t="e">
        <f t="shared" si="37"/>
        <v>#REF!</v>
      </c>
      <c r="O87" s="8" t="e">
        <f t="shared" si="37"/>
        <v>#REF!</v>
      </c>
      <c r="P87" s="8" t="e">
        <f t="shared" si="37"/>
        <v>#REF!</v>
      </c>
      <c r="Q87" s="8" t="e">
        <f t="shared" si="37"/>
        <v>#REF!</v>
      </c>
      <c r="R87" s="8" t="e">
        <f t="shared" si="37"/>
        <v>#REF!</v>
      </c>
      <c r="S87" s="8" t="e">
        <f t="shared" si="37"/>
        <v>#REF!</v>
      </c>
      <c r="T87" s="8" t="e">
        <f t="shared" si="37"/>
        <v>#REF!</v>
      </c>
      <c r="U87" s="8" t="e">
        <f t="shared" si="37"/>
        <v>#REF!</v>
      </c>
      <c r="V87" s="8" t="e">
        <f t="shared" si="37"/>
        <v>#REF!</v>
      </c>
      <c r="W87" s="8" t="e">
        <f t="shared" si="37"/>
        <v>#REF!</v>
      </c>
      <c r="X87" s="8" t="e">
        <f t="shared" si="37"/>
        <v>#REF!</v>
      </c>
      <c r="Y87" s="8" t="e">
        <f t="shared" si="37"/>
        <v>#REF!</v>
      </c>
      <c r="Z87" s="8" t="e">
        <f t="shared" si="37"/>
        <v>#REF!</v>
      </c>
      <c r="AA87" s="8" t="e">
        <f t="shared" si="37"/>
        <v>#REF!</v>
      </c>
      <c r="AB87" s="8" t="e">
        <f t="shared" si="37"/>
        <v>#REF!</v>
      </c>
      <c r="AC87" s="8" t="e">
        <f t="shared" si="37"/>
        <v>#REF!</v>
      </c>
      <c r="AD87" s="8" t="e">
        <f t="shared" si="37"/>
        <v>#REF!</v>
      </c>
      <c r="AE87" s="8" t="e">
        <f t="shared" si="37"/>
        <v>#REF!</v>
      </c>
      <c r="AF87" s="8" t="e">
        <f t="shared" si="37"/>
        <v>#REF!</v>
      </c>
      <c r="AG87" s="8" t="e">
        <f t="shared" si="37"/>
        <v>#REF!</v>
      </c>
      <c r="AH87" s="8" t="e">
        <f t="shared" si="37"/>
        <v>#REF!</v>
      </c>
      <c r="AI87" s="8" t="e">
        <f t="shared" si="37"/>
        <v>#REF!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2:35" ht="12.75" hidden="1">
      <c r="B88" t="s">
        <v>236</v>
      </c>
      <c r="C88" s="15" t="s">
        <v>224</v>
      </c>
      <c r="F88" s="207" t="e">
        <f>#REF!</f>
        <v>#REF!</v>
      </c>
      <c r="G88" s="8" t="e">
        <f aca="true" t="shared" si="38" ref="G88:AI88">F88*(1+G$80)</f>
        <v>#REF!</v>
      </c>
      <c r="H88" s="8" t="e">
        <f t="shared" si="38"/>
        <v>#REF!</v>
      </c>
      <c r="I88" s="8" t="e">
        <f t="shared" si="38"/>
        <v>#REF!</v>
      </c>
      <c r="J88" s="8" t="e">
        <f t="shared" si="38"/>
        <v>#REF!</v>
      </c>
      <c r="K88" s="8" t="e">
        <f t="shared" si="38"/>
        <v>#REF!</v>
      </c>
      <c r="L88" s="8" t="e">
        <f t="shared" si="38"/>
        <v>#REF!</v>
      </c>
      <c r="M88" s="8" t="e">
        <f t="shared" si="38"/>
        <v>#REF!</v>
      </c>
      <c r="N88" s="8" t="e">
        <f t="shared" si="38"/>
        <v>#REF!</v>
      </c>
      <c r="O88" s="8" t="e">
        <f t="shared" si="38"/>
        <v>#REF!</v>
      </c>
      <c r="P88" s="8" t="e">
        <f t="shared" si="38"/>
        <v>#REF!</v>
      </c>
      <c r="Q88" s="8" t="e">
        <f t="shared" si="38"/>
        <v>#REF!</v>
      </c>
      <c r="R88" s="8" t="e">
        <f t="shared" si="38"/>
        <v>#REF!</v>
      </c>
      <c r="S88" s="8" t="e">
        <f t="shared" si="38"/>
        <v>#REF!</v>
      </c>
      <c r="T88" s="8" t="e">
        <f t="shared" si="38"/>
        <v>#REF!</v>
      </c>
      <c r="U88" s="8" t="e">
        <f t="shared" si="38"/>
        <v>#REF!</v>
      </c>
      <c r="V88" s="8" t="e">
        <f t="shared" si="38"/>
        <v>#REF!</v>
      </c>
      <c r="W88" s="8" t="e">
        <f t="shared" si="38"/>
        <v>#REF!</v>
      </c>
      <c r="X88" s="8" t="e">
        <f t="shared" si="38"/>
        <v>#REF!</v>
      </c>
      <c r="Y88" s="8" t="e">
        <f t="shared" si="38"/>
        <v>#REF!</v>
      </c>
      <c r="Z88" s="8" t="e">
        <f t="shared" si="38"/>
        <v>#REF!</v>
      </c>
      <c r="AA88" s="8" t="e">
        <f t="shared" si="38"/>
        <v>#REF!</v>
      </c>
      <c r="AB88" s="8" t="e">
        <f t="shared" si="38"/>
        <v>#REF!</v>
      </c>
      <c r="AC88" s="8" t="e">
        <f t="shared" si="38"/>
        <v>#REF!</v>
      </c>
      <c r="AD88" s="8" t="e">
        <f t="shared" si="38"/>
        <v>#REF!</v>
      </c>
      <c r="AE88" s="8" t="e">
        <f t="shared" si="38"/>
        <v>#REF!</v>
      </c>
      <c r="AF88" s="8" t="e">
        <f t="shared" si="38"/>
        <v>#REF!</v>
      </c>
      <c r="AG88" s="8" t="e">
        <f t="shared" si="38"/>
        <v>#REF!</v>
      </c>
      <c r="AH88" s="8" t="e">
        <f t="shared" si="38"/>
        <v>#REF!</v>
      </c>
      <c r="AI88" s="8" t="e">
        <f t="shared" si="38"/>
        <v>#REF!</v>
      </c>
    </row>
    <row r="89" spans="2:35" ht="12.75" hidden="1">
      <c r="B89" s="162" t="s">
        <v>259</v>
      </c>
      <c r="C89" s="15" t="s">
        <v>224</v>
      </c>
      <c r="F89" s="207" t="e">
        <f>#REF!</f>
        <v>#REF!</v>
      </c>
      <c r="G89" s="8" t="e">
        <f aca="true" t="shared" si="39" ref="G89:AI89">F89*(1+G$80)</f>
        <v>#REF!</v>
      </c>
      <c r="H89" s="8" t="e">
        <f t="shared" si="39"/>
        <v>#REF!</v>
      </c>
      <c r="I89" s="8" t="e">
        <f t="shared" si="39"/>
        <v>#REF!</v>
      </c>
      <c r="J89" s="8" t="e">
        <f t="shared" si="39"/>
        <v>#REF!</v>
      </c>
      <c r="K89" s="8" t="e">
        <f t="shared" si="39"/>
        <v>#REF!</v>
      </c>
      <c r="L89" s="8" t="e">
        <f t="shared" si="39"/>
        <v>#REF!</v>
      </c>
      <c r="M89" s="8" t="e">
        <f t="shared" si="39"/>
        <v>#REF!</v>
      </c>
      <c r="N89" s="8" t="e">
        <f t="shared" si="39"/>
        <v>#REF!</v>
      </c>
      <c r="O89" s="8" t="e">
        <f t="shared" si="39"/>
        <v>#REF!</v>
      </c>
      <c r="P89" s="8" t="e">
        <f t="shared" si="39"/>
        <v>#REF!</v>
      </c>
      <c r="Q89" s="8" t="e">
        <f t="shared" si="39"/>
        <v>#REF!</v>
      </c>
      <c r="R89" s="8" t="e">
        <f t="shared" si="39"/>
        <v>#REF!</v>
      </c>
      <c r="S89" s="8" t="e">
        <f t="shared" si="39"/>
        <v>#REF!</v>
      </c>
      <c r="T89" s="8" t="e">
        <f t="shared" si="39"/>
        <v>#REF!</v>
      </c>
      <c r="U89" s="8" t="e">
        <f t="shared" si="39"/>
        <v>#REF!</v>
      </c>
      <c r="V89" s="8" t="e">
        <f t="shared" si="39"/>
        <v>#REF!</v>
      </c>
      <c r="W89" s="8" t="e">
        <f t="shared" si="39"/>
        <v>#REF!</v>
      </c>
      <c r="X89" s="8" t="e">
        <f t="shared" si="39"/>
        <v>#REF!</v>
      </c>
      <c r="Y89" s="8" t="e">
        <f t="shared" si="39"/>
        <v>#REF!</v>
      </c>
      <c r="Z89" s="8" t="e">
        <f t="shared" si="39"/>
        <v>#REF!</v>
      </c>
      <c r="AA89" s="8" t="e">
        <f t="shared" si="39"/>
        <v>#REF!</v>
      </c>
      <c r="AB89" s="8" t="e">
        <f t="shared" si="39"/>
        <v>#REF!</v>
      </c>
      <c r="AC89" s="8" t="e">
        <f t="shared" si="39"/>
        <v>#REF!</v>
      </c>
      <c r="AD89" s="8" t="e">
        <f t="shared" si="39"/>
        <v>#REF!</v>
      </c>
      <c r="AE89" s="8" t="e">
        <f t="shared" si="39"/>
        <v>#REF!</v>
      </c>
      <c r="AF89" s="8" t="e">
        <f t="shared" si="39"/>
        <v>#REF!</v>
      </c>
      <c r="AG89" s="8" t="e">
        <f t="shared" si="39"/>
        <v>#REF!</v>
      </c>
      <c r="AH89" s="8" t="e">
        <f t="shared" si="39"/>
        <v>#REF!</v>
      </c>
      <c r="AI89" s="8" t="e">
        <f t="shared" si="39"/>
        <v>#REF!</v>
      </c>
    </row>
    <row r="90" spans="2:35" ht="12.75" hidden="1">
      <c r="B90" t="s">
        <v>235</v>
      </c>
      <c r="C90" s="15" t="s">
        <v>224</v>
      </c>
      <c r="F90" s="207" t="e">
        <f>#REF!</f>
        <v>#REF!</v>
      </c>
      <c r="G90" s="8" t="e">
        <f aca="true" t="shared" si="40" ref="G90:AI90">F90*(1+G$80)</f>
        <v>#REF!</v>
      </c>
      <c r="H90" s="8" t="e">
        <f t="shared" si="40"/>
        <v>#REF!</v>
      </c>
      <c r="I90" s="8" t="e">
        <f t="shared" si="40"/>
        <v>#REF!</v>
      </c>
      <c r="J90" s="8" t="e">
        <f t="shared" si="40"/>
        <v>#REF!</v>
      </c>
      <c r="K90" s="8" t="e">
        <f t="shared" si="40"/>
        <v>#REF!</v>
      </c>
      <c r="L90" s="8" t="e">
        <f t="shared" si="40"/>
        <v>#REF!</v>
      </c>
      <c r="M90" s="8" t="e">
        <f t="shared" si="40"/>
        <v>#REF!</v>
      </c>
      <c r="N90" s="8" t="e">
        <f t="shared" si="40"/>
        <v>#REF!</v>
      </c>
      <c r="O90" s="8" t="e">
        <f t="shared" si="40"/>
        <v>#REF!</v>
      </c>
      <c r="P90" s="8" t="e">
        <f t="shared" si="40"/>
        <v>#REF!</v>
      </c>
      <c r="Q90" s="8" t="e">
        <f t="shared" si="40"/>
        <v>#REF!</v>
      </c>
      <c r="R90" s="8" t="e">
        <f t="shared" si="40"/>
        <v>#REF!</v>
      </c>
      <c r="S90" s="8" t="e">
        <f t="shared" si="40"/>
        <v>#REF!</v>
      </c>
      <c r="T90" s="8" t="e">
        <f t="shared" si="40"/>
        <v>#REF!</v>
      </c>
      <c r="U90" s="8" t="e">
        <f t="shared" si="40"/>
        <v>#REF!</v>
      </c>
      <c r="V90" s="8" t="e">
        <f t="shared" si="40"/>
        <v>#REF!</v>
      </c>
      <c r="W90" s="8" t="e">
        <f t="shared" si="40"/>
        <v>#REF!</v>
      </c>
      <c r="X90" s="8" t="e">
        <f t="shared" si="40"/>
        <v>#REF!</v>
      </c>
      <c r="Y90" s="8" t="e">
        <f t="shared" si="40"/>
        <v>#REF!</v>
      </c>
      <c r="Z90" s="8" t="e">
        <f t="shared" si="40"/>
        <v>#REF!</v>
      </c>
      <c r="AA90" s="8" t="e">
        <f t="shared" si="40"/>
        <v>#REF!</v>
      </c>
      <c r="AB90" s="8" t="e">
        <f t="shared" si="40"/>
        <v>#REF!</v>
      </c>
      <c r="AC90" s="8" t="e">
        <f t="shared" si="40"/>
        <v>#REF!</v>
      </c>
      <c r="AD90" s="8" t="e">
        <f t="shared" si="40"/>
        <v>#REF!</v>
      </c>
      <c r="AE90" s="8" t="e">
        <f t="shared" si="40"/>
        <v>#REF!</v>
      </c>
      <c r="AF90" s="8" t="e">
        <f t="shared" si="40"/>
        <v>#REF!</v>
      </c>
      <c r="AG90" s="8" t="e">
        <f t="shared" si="40"/>
        <v>#REF!</v>
      </c>
      <c r="AH90" s="8" t="e">
        <f t="shared" si="40"/>
        <v>#REF!</v>
      </c>
      <c r="AI90" s="8" t="e">
        <f t="shared" si="40"/>
        <v>#REF!</v>
      </c>
    </row>
    <row r="91" spans="2:35" ht="12.75">
      <c r="B91" s="15"/>
      <c r="C91" s="15"/>
      <c r="F91" s="6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19" t="s">
        <v>40</v>
      </c>
      <c r="B92" s="55"/>
      <c r="C92" s="22">
        <v>-1000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2:35" ht="12.75">
      <c r="B93" s="15"/>
      <c r="C93" s="15"/>
      <c r="E93" t="s">
        <v>83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2:35" ht="12.75">
      <c r="B94" s="15" t="s">
        <v>27</v>
      </c>
      <c r="C94" s="15"/>
      <c r="E94" s="98" t="e">
        <f>NPV(#REF!,F94:AI94)*(((1+#REF!)^#REF!*#REF!)/((1+#REF!)^#REF!-1))</f>
        <v>#REF!</v>
      </c>
      <c r="F94" s="66" t="e">
        <f aca="true" t="shared" si="41" ref="F94:AI94">F82*F70/1000</f>
        <v>#REF!</v>
      </c>
      <c r="G94" s="66" t="e">
        <f t="shared" si="41"/>
        <v>#REF!</v>
      </c>
      <c r="H94" s="66" t="e">
        <f t="shared" si="41"/>
        <v>#REF!</v>
      </c>
      <c r="I94" s="66" t="e">
        <f t="shared" si="41"/>
        <v>#REF!</v>
      </c>
      <c r="J94" s="66" t="e">
        <f t="shared" si="41"/>
        <v>#REF!</v>
      </c>
      <c r="K94" s="66" t="e">
        <f t="shared" si="41"/>
        <v>#REF!</v>
      </c>
      <c r="L94" s="66" t="e">
        <f t="shared" si="41"/>
        <v>#REF!</v>
      </c>
      <c r="M94" s="66" t="e">
        <f t="shared" si="41"/>
        <v>#REF!</v>
      </c>
      <c r="N94" s="66" t="e">
        <f t="shared" si="41"/>
        <v>#REF!</v>
      </c>
      <c r="O94" s="66" t="e">
        <f t="shared" si="41"/>
        <v>#REF!</v>
      </c>
      <c r="P94" s="66" t="e">
        <f t="shared" si="41"/>
        <v>#REF!</v>
      </c>
      <c r="Q94" s="66" t="e">
        <f t="shared" si="41"/>
        <v>#REF!</v>
      </c>
      <c r="R94" s="66" t="e">
        <f t="shared" si="41"/>
        <v>#REF!</v>
      </c>
      <c r="S94" s="66" t="e">
        <f t="shared" si="41"/>
        <v>#REF!</v>
      </c>
      <c r="T94" s="66" t="e">
        <f t="shared" si="41"/>
        <v>#REF!</v>
      </c>
      <c r="U94" s="66" t="e">
        <f t="shared" si="41"/>
        <v>#REF!</v>
      </c>
      <c r="V94" s="66" t="e">
        <f t="shared" si="41"/>
        <v>#REF!</v>
      </c>
      <c r="W94" s="66" t="e">
        <f t="shared" si="41"/>
        <v>#REF!</v>
      </c>
      <c r="X94" s="66" t="e">
        <f t="shared" si="41"/>
        <v>#REF!</v>
      </c>
      <c r="Y94" s="66" t="e">
        <f t="shared" si="41"/>
        <v>#REF!</v>
      </c>
      <c r="Z94" s="66" t="e">
        <f t="shared" si="41"/>
        <v>#REF!</v>
      </c>
      <c r="AA94" s="66" t="e">
        <f t="shared" si="41"/>
        <v>#REF!</v>
      </c>
      <c r="AB94" s="66" t="e">
        <f t="shared" si="41"/>
        <v>#REF!</v>
      </c>
      <c r="AC94" s="66" t="e">
        <f t="shared" si="41"/>
        <v>#REF!</v>
      </c>
      <c r="AD94" s="66" t="e">
        <f t="shared" si="41"/>
        <v>#REF!</v>
      </c>
      <c r="AE94" s="66" t="e">
        <f t="shared" si="41"/>
        <v>#REF!</v>
      </c>
      <c r="AF94" s="66" t="e">
        <f t="shared" si="41"/>
        <v>#REF!</v>
      </c>
      <c r="AG94" s="66" t="e">
        <f t="shared" si="41"/>
        <v>#REF!</v>
      </c>
      <c r="AH94" s="66" t="e">
        <f t="shared" si="41"/>
        <v>#REF!</v>
      </c>
      <c r="AI94" s="66" t="e">
        <f t="shared" si="41"/>
        <v>#REF!</v>
      </c>
    </row>
    <row r="95" spans="2:35" ht="12.75">
      <c r="B95" s="15" t="s">
        <v>61</v>
      </c>
      <c r="C95" s="15"/>
      <c r="E95" s="98" t="e">
        <f>NPV(#REF!,F95:AI95)*(((1+#REF!)^#REF!*#REF!)/((1+#REF!)^#REF!-1))</f>
        <v>#REF!</v>
      </c>
      <c r="F95" s="66" t="e">
        <f aca="true" t="shared" si="42" ref="F95:AI95">F83*F71/1000</f>
        <v>#REF!</v>
      </c>
      <c r="G95" s="66" t="e">
        <f t="shared" si="42"/>
        <v>#REF!</v>
      </c>
      <c r="H95" s="66" t="e">
        <f t="shared" si="42"/>
        <v>#REF!</v>
      </c>
      <c r="I95" s="66" t="e">
        <f t="shared" si="42"/>
        <v>#REF!</v>
      </c>
      <c r="J95" s="66" t="e">
        <f t="shared" si="42"/>
        <v>#REF!</v>
      </c>
      <c r="K95" s="66" t="e">
        <f t="shared" si="42"/>
        <v>#REF!</v>
      </c>
      <c r="L95" s="66" t="e">
        <f t="shared" si="42"/>
        <v>#REF!</v>
      </c>
      <c r="M95" s="66" t="e">
        <f t="shared" si="42"/>
        <v>#REF!</v>
      </c>
      <c r="N95" s="66" t="e">
        <f t="shared" si="42"/>
        <v>#REF!</v>
      </c>
      <c r="O95" s="66" t="e">
        <f t="shared" si="42"/>
        <v>#REF!</v>
      </c>
      <c r="P95" s="66" t="e">
        <f t="shared" si="42"/>
        <v>#REF!</v>
      </c>
      <c r="Q95" s="66" t="e">
        <f t="shared" si="42"/>
        <v>#REF!</v>
      </c>
      <c r="R95" s="66" t="e">
        <f t="shared" si="42"/>
        <v>#REF!</v>
      </c>
      <c r="S95" s="66" t="e">
        <f t="shared" si="42"/>
        <v>#REF!</v>
      </c>
      <c r="T95" s="66" t="e">
        <f t="shared" si="42"/>
        <v>#REF!</v>
      </c>
      <c r="U95" s="66" t="e">
        <f t="shared" si="42"/>
        <v>#REF!</v>
      </c>
      <c r="V95" s="66" t="e">
        <f t="shared" si="42"/>
        <v>#REF!</v>
      </c>
      <c r="W95" s="66" t="e">
        <f t="shared" si="42"/>
        <v>#REF!</v>
      </c>
      <c r="X95" s="66" t="e">
        <f t="shared" si="42"/>
        <v>#REF!</v>
      </c>
      <c r="Y95" s="66" t="e">
        <f t="shared" si="42"/>
        <v>#REF!</v>
      </c>
      <c r="Z95" s="66" t="e">
        <f t="shared" si="42"/>
        <v>#REF!</v>
      </c>
      <c r="AA95" s="66" t="e">
        <f t="shared" si="42"/>
        <v>#REF!</v>
      </c>
      <c r="AB95" s="66" t="e">
        <f t="shared" si="42"/>
        <v>#REF!</v>
      </c>
      <c r="AC95" s="66" t="e">
        <f t="shared" si="42"/>
        <v>#REF!</v>
      </c>
      <c r="AD95" s="66" t="e">
        <f t="shared" si="42"/>
        <v>#REF!</v>
      </c>
      <c r="AE95" s="66" t="e">
        <f t="shared" si="42"/>
        <v>#REF!</v>
      </c>
      <c r="AF95" s="66" t="e">
        <f t="shared" si="42"/>
        <v>#REF!</v>
      </c>
      <c r="AG95" s="66" t="e">
        <f t="shared" si="42"/>
        <v>#REF!</v>
      </c>
      <c r="AH95" s="66" t="e">
        <f t="shared" si="42"/>
        <v>#REF!</v>
      </c>
      <c r="AI95" s="66" t="e">
        <f t="shared" si="42"/>
        <v>#REF!</v>
      </c>
    </row>
    <row r="96" spans="2:35" ht="12.75">
      <c r="B96" s="15" t="s">
        <v>62</v>
      </c>
      <c r="C96" s="15"/>
      <c r="E96" s="98" t="e">
        <f>NPV(#REF!,F96:AI96)*(((1+#REF!)^#REF!*#REF!)/((1+#REF!)^#REF!-1))</f>
        <v>#REF!</v>
      </c>
      <c r="F96" s="66" t="e">
        <f aca="true" t="shared" si="43" ref="F96:AI96">F84*F72/1000</f>
        <v>#REF!</v>
      </c>
      <c r="G96" s="66" t="e">
        <f t="shared" si="43"/>
        <v>#REF!</v>
      </c>
      <c r="H96" s="66" t="e">
        <f t="shared" si="43"/>
        <v>#REF!</v>
      </c>
      <c r="I96" s="66" t="e">
        <f t="shared" si="43"/>
        <v>#REF!</v>
      </c>
      <c r="J96" s="66" t="e">
        <f t="shared" si="43"/>
        <v>#REF!</v>
      </c>
      <c r="K96" s="66" t="e">
        <f t="shared" si="43"/>
        <v>#REF!</v>
      </c>
      <c r="L96" s="66" t="e">
        <f t="shared" si="43"/>
        <v>#REF!</v>
      </c>
      <c r="M96" s="66" t="e">
        <f t="shared" si="43"/>
        <v>#REF!</v>
      </c>
      <c r="N96" s="66" t="e">
        <f t="shared" si="43"/>
        <v>#REF!</v>
      </c>
      <c r="O96" s="66" t="e">
        <f t="shared" si="43"/>
        <v>#REF!</v>
      </c>
      <c r="P96" s="66" t="e">
        <f t="shared" si="43"/>
        <v>#REF!</v>
      </c>
      <c r="Q96" s="66" t="e">
        <f t="shared" si="43"/>
        <v>#REF!</v>
      </c>
      <c r="R96" s="66" t="e">
        <f t="shared" si="43"/>
        <v>#REF!</v>
      </c>
      <c r="S96" s="66" t="e">
        <f t="shared" si="43"/>
        <v>#REF!</v>
      </c>
      <c r="T96" s="66" t="e">
        <f t="shared" si="43"/>
        <v>#REF!</v>
      </c>
      <c r="U96" s="66" t="e">
        <f t="shared" si="43"/>
        <v>#REF!</v>
      </c>
      <c r="V96" s="66" t="e">
        <f t="shared" si="43"/>
        <v>#REF!</v>
      </c>
      <c r="W96" s="66" t="e">
        <f t="shared" si="43"/>
        <v>#REF!</v>
      </c>
      <c r="X96" s="66" t="e">
        <f t="shared" si="43"/>
        <v>#REF!</v>
      </c>
      <c r="Y96" s="66" t="e">
        <f t="shared" si="43"/>
        <v>#REF!</v>
      </c>
      <c r="Z96" s="66" t="e">
        <f t="shared" si="43"/>
        <v>#REF!</v>
      </c>
      <c r="AA96" s="66" t="e">
        <f t="shared" si="43"/>
        <v>#REF!</v>
      </c>
      <c r="AB96" s="66" t="e">
        <f t="shared" si="43"/>
        <v>#REF!</v>
      </c>
      <c r="AC96" s="66" t="e">
        <f t="shared" si="43"/>
        <v>#REF!</v>
      </c>
      <c r="AD96" s="66" t="e">
        <f t="shared" si="43"/>
        <v>#REF!</v>
      </c>
      <c r="AE96" s="66" t="e">
        <f t="shared" si="43"/>
        <v>#REF!</v>
      </c>
      <c r="AF96" s="66" t="e">
        <f t="shared" si="43"/>
        <v>#REF!</v>
      </c>
      <c r="AG96" s="66" t="e">
        <f t="shared" si="43"/>
        <v>#REF!</v>
      </c>
      <c r="AH96" s="66" t="e">
        <f t="shared" si="43"/>
        <v>#REF!</v>
      </c>
      <c r="AI96" s="66" t="e">
        <f t="shared" si="43"/>
        <v>#REF!</v>
      </c>
    </row>
    <row r="97" spans="2:35" ht="12.75">
      <c r="B97" s="15" t="s">
        <v>65</v>
      </c>
      <c r="C97" s="15"/>
      <c r="E97" s="98" t="e">
        <f>NPV(#REF!,F97:AI97)*(((1+#REF!)^#REF!*#REF!)/((1+#REF!)^#REF!-1))</f>
        <v>#REF!</v>
      </c>
      <c r="F97" s="66" t="e">
        <f aca="true" t="shared" si="44" ref="F97:AI97">(F85*$F$36*F39*F31+(F85*$F$36*F39*F32)*($L$34/$F$34))/1000</f>
        <v>#REF!</v>
      </c>
      <c r="G97" s="66" t="e">
        <f t="shared" si="44"/>
        <v>#REF!</v>
      </c>
      <c r="H97" s="66" t="e">
        <f t="shared" si="44"/>
        <v>#REF!</v>
      </c>
      <c r="I97" s="66" t="e">
        <f t="shared" si="44"/>
        <v>#REF!</v>
      </c>
      <c r="J97" s="66" t="e">
        <f t="shared" si="44"/>
        <v>#REF!</v>
      </c>
      <c r="K97" s="66" t="e">
        <f t="shared" si="44"/>
        <v>#REF!</v>
      </c>
      <c r="L97" s="66" t="e">
        <f t="shared" si="44"/>
        <v>#REF!</v>
      </c>
      <c r="M97" s="66" t="e">
        <f t="shared" si="44"/>
        <v>#REF!</v>
      </c>
      <c r="N97" s="66" t="e">
        <f t="shared" si="44"/>
        <v>#REF!</v>
      </c>
      <c r="O97" s="66" t="e">
        <f t="shared" si="44"/>
        <v>#REF!</v>
      </c>
      <c r="P97" s="66" t="e">
        <f t="shared" si="44"/>
        <v>#REF!</v>
      </c>
      <c r="Q97" s="66" t="e">
        <f t="shared" si="44"/>
        <v>#REF!</v>
      </c>
      <c r="R97" s="66" t="e">
        <f t="shared" si="44"/>
        <v>#REF!</v>
      </c>
      <c r="S97" s="66" t="e">
        <f t="shared" si="44"/>
        <v>#REF!</v>
      </c>
      <c r="T97" s="66" t="e">
        <f t="shared" si="44"/>
        <v>#REF!</v>
      </c>
      <c r="U97" s="66" t="e">
        <f t="shared" si="44"/>
        <v>#REF!</v>
      </c>
      <c r="V97" s="66" t="e">
        <f t="shared" si="44"/>
        <v>#REF!</v>
      </c>
      <c r="W97" s="66" t="e">
        <f t="shared" si="44"/>
        <v>#REF!</v>
      </c>
      <c r="X97" s="66" t="e">
        <f t="shared" si="44"/>
        <v>#REF!</v>
      </c>
      <c r="Y97" s="66" t="e">
        <f t="shared" si="44"/>
        <v>#REF!</v>
      </c>
      <c r="Z97" s="66" t="e">
        <f t="shared" si="44"/>
        <v>#REF!</v>
      </c>
      <c r="AA97" s="66" t="e">
        <f t="shared" si="44"/>
        <v>#REF!</v>
      </c>
      <c r="AB97" s="66" t="e">
        <f t="shared" si="44"/>
        <v>#REF!</v>
      </c>
      <c r="AC97" s="66" t="e">
        <f t="shared" si="44"/>
        <v>#REF!</v>
      </c>
      <c r="AD97" s="66" t="e">
        <f t="shared" si="44"/>
        <v>#REF!</v>
      </c>
      <c r="AE97" s="66" t="e">
        <f t="shared" si="44"/>
        <v>#REF!</v>
      </c>
      <c r="AF97" s="66" t="e">
        <f t="shared" si="44"/>
        <v>#REF!</v>
      </c>
      <c r="AG97" s="66" t="e">
        <f t="shared" si="44"/>
        <v>#REF!</v>
      </c>
      <c r="AH97" s="66" t="e">
        <f t="shared" si="44"/>
        <v>#REF!</v>
      </c>
      <c r="AI97" s="66" t="e">
        <f t="shared" si="44"/>
        <v>#REF!</v>
      </c>
    </row>
    <row r="98" spans="2:35" ht="12.75">
      <c r="B98" s="15" t="s">
        <v>18</v>
      </c>
      <c r="C98" s="15"/>
      <c r="E98" s="98" t="e">
        <f>NPV(#REF!,F98:AI98)*(((1+#REF!)^#REF!*#REF!)/((1+#REF!)^#REF!-1))</f>
        <v>#REF!</v>
      </c>
      <c r="F98" s="66" t="e">
        <f aca="true" t="shared" si="45" ref="F98:AI98">F86*F65/1000</f>
        <v>#REF!</v>
      </c>
      <c r="G98" s="66" t="e">
        <f t="shared" si="45"/>
        <v>#REF!</v>
      </c>
      <c r="H98" s="66" t="e">
        <f t="shared" si="45"/>
        <v>#REF!</v>
      </c>
      <c r="I98" s="66" t="e">
        <f t="shared" si="45"/>
        <v>#REF!</v>
      </c>
      <c r="J98" s="66" t="e">
        <f t="shared" si="45"/>
        <v>#REF!</v>
      </c>
      <c r="K98" s="66" t="e">
        <f t="shared" si="45"/>
        <v>#REF!</v>
      </c>
      <c r="L98" s="66" t="e">
        <f t="shared" si="45"/>
        <v>#REF!</v>
      </c>
      <c r="M98" s="66" t="e">
        <f t="shared" si="45"/>
        <v>#REF!</v>
      </c>
      <c r="N98" s="66" t="e">
        <f t="shared" si="45"/>
        <v>#REF!</v>
      </c>
      <c r="O98" s="66" t="e">
        <f t="shared" si="45"/>
        <v>#REF!</v>
      </c>
      <c r="P98" s="66" t="e">
        <f t="shared" si="45"/>
        <v>#REF!</v>
      </c>
      <c r="Q98" s="66" t="e">
        <f t="shared" si="45"/>
        <v>#REF!</v>
      </c>
      <c r="R98" s="66" t="e">
        <f t="shared" si="45"/>
        <v>#REF!</v>
      </c>
      <c r="S98" s="66" t="e">
        <f t="shared" si="45"/>
        <v>#REF!</v>
      </c>
      <c r="T98" s="66" t="e">
        <f t="shared" si="45"/>
        <v>#REF!</v>
      </c>
      <c r="U98" s="66" t="e">
        <f t="shared" si="45"/>
        <v>#REF!</v>
      </c>
      <c r="V98" s="66" t="e">
        <f t="shared" si="45"/>
        <v>#REF!</v>
      </c>
      <c r="W98" s="66" t="e">
        <f t="shared" si="45"/>
        <v>#REF!</v>
      </c>
      <c r="X98" s="66" t="e">
        <f t="shared" si="45"/>
        <v>#REF!</v>
      </c>
      <c r="Y98" s="66" t="e">
        <f t="shared" si="45"/>
        <v>#REF!</v>
      </c>
      <c r="Z98" s="66" t="e">
        <f t="shared" si="45"/>
        <v>#REF!</v>
      </c>
      <c r="AA98" s="66" t="e">
        <f t="shared" si="45"/>
        <v>#REF!</v>
      </c>
      <c r="AB98" s="66" t="e">
        <f t="shared" si="45"/>
        <v>#REF!</v>
      </c>
      <c r="AC98" s="66" t="e">
        <f t="shared" si="45"/>
        <v>#REF!</v>
      </c>
      <c r="AD98" s="66" t="e">
        <f t="shared" si="45"/>
        <v>#REF!</v>
      </c>
      <c r="AE98" s="66" t="e">
        <f t="shared" si="45"/>
        <v>#REF!</v>
      </c>
      <c r="AF98" s="66" t="e">
        <f t="shared" si="45"/>
        <v>#REF!</v>
      </c>
      <c r="AG98" s="66" t="e">
        <f t="shared" si="45"/>
        <v>#REF!</v>
      </c>
      <c r="AH98" s="66" t="e">
        <f t="shared" si="45"/>
        <v>#REF!</v>
      </c>
      <c r="AI98" s="66" t="e">
        <f t="shared" si="45"/>
        <v>#REF!</v>
      </c>
    </row>
    <row r="99" spans="2:35" ht="12.75">
      <c r="B99" s="15" t="s">
        <v>59</v>
      </c>
      <c r="C99" s="15"/>
      <c r="E99" s="98" t="e">
        <f>NPV(#REF!,F99:AI99)*(((1+#REF!)^#REF!*#REF!)/((1+#REF!)^#REF!-1))</f>
        <v>#REF!</v>
      </c>
      <c r="F99" s="66" t="e">
        <f aca="true" t="shared" si="46" ref="F99:AI99">F87*F73/1000</f>
        <v>#REF!</v>
      </c>
      <c r="G99" s="66" t="e">
        <f t="shared" si="46"/>
        <v>#REF!</v>
      </c>
      <c r="H99" s="66" t="e">
        <f t="shared" si="46"/>
        <v>#REF!</v>
      </c>
      <c r="I99" s="66" t="e">
        <f t="shared" si="46"/>
        <v>#REF!</v>
      </c>
      <c r="J99" s="66" t="e">
        <f t="shared" si="46"/>
        <v>#REF!</v>
      </c>
      <c r="K99" s="66" t="e">
        <f t="shared" si="46"/>
        <v>#REF!</v>
      </c>
      <c r="L99" s="66" t="e">
        <f t="shared" si="46"/>
        <v>#REF!</v>
      </c>
      <c r="M99" s="66" t="e">
        <f t="shared" si="46"/>
        <v>#REF!</v>
      </c>
      <c r="N99" s="66" t="e">
        <f t="shared" si="46"/>
        <v>#REF!</v>
      </c>
      <c r="O99" s="66" t="e">
        <f t="shared" si="46"/>
        <v>#REF!</v>
      </c>
      <c r="P99" s="66" t="e">
        <f t="shared" si="46"/>
        <v>#REF!</v>
      </c>
      <c r="Q99" s="66" t="e">
        <f t="shared" si="46"/>
        <v>#REF!</v>
      </c>
      <c r="R99" s="66" t="e">
        <f t="shared" si="46"/>
        <v>#REF!</v>
      </c>
      <c r="S99" s="66" t="e">
        <f t="shared" si="46"/>
        <v>#REF!</v>
      </c>
      <c r="T99" s="66" t="e">
        <f t="shared" si="46"/>
        <v>#REF!</v>
      </c>
      <c r="U99" s="66" t="e">
        <f t="shared" si="46"/>
        <v>#REF!</v>
      </c>
      <c r="V99" s="66" t="e">
        <f t="shared" si="46"/>
        <v>#REF!</v>
      </c>
      <c r="W99" s="66" t="e">
        <f t="shared" si="46"/>
        <v>#REF!</v>
      </c>
      <c r="X99" s="66" t="e">
        <f t="shared" si="46"/>
        <v>#REF!</v>
      </c>
      <c r="Y99" s="66" t="e">
        <f t="shared" si="46"/>
        <v>#REF!</v>
      </c>
      <c r="Z99" s="66" t="e">
        <f t="shared" si="46"/>
        <v>#REF!</v>
      </c>
      <c r="AA99" s="66" t="e">
        <f t="shared" si="46"/>
        <v>#REF!</v>
      </c>
      <c r="AB99" s="66" t="e">
        <f t="shared" si="46"/>
        <v>#REF!</v>
      </c>
      <c r="AC99" s="66" t="e">
        <f t="shared" si="46"/>
        <v>#REF!</v>
      </c>
      <c r="AD99" s="66" t="e">
        <f t="shared" si="46"/>
        <v>#REF!</v>
      </c>
      <c r="AE99" s="66" t="e">
        <f t="shared" si="46"/>
        <v>#REF!</v>
      </c>
      <c r="AF99" s="66" t="e">
        <f t="shared" si="46"/>
        <v>#REF!</v>
      </c>
      <c r="AG99" s="66" t="e">
        <f t="shared" si="46"/>
        <v>#REF!</v>
      </c>
      <c r="AH99" s="66" t="e">
        <f t="shared" si="46"/>
        <v>#REF!</v>
      </c>
      <c r="AI99" s="66" t="e">
        <f t="shared" si="46"/>
        <v>#REF!</v>
      </c>
    </row>
    <row r="100" spans="2:35" ht="12.75" hidden="1">
      <c r="B100" t="s">
        <v>236</v>
      </c>
      <c r="C100" s="15"/>
      <c r="E100" s="98" t="e">
        <f>NPV(#REF!,F100:AI100)*(((1+#REF!)^#REF!*#REF!)/((1+#REF!)^#REF!-1))</f>
        <v>#REF!</v>
      </c>
      <c r="F100" s="66" t="e">
        <f aca="true" t="shared" si="47" ref="F100:AI100">F88*F74/1000</f>
        <v>#REF!</v>
      </c>
      <c r="G100" s="66" t="e">
        <f t="shared" si="47"/>
        <v>#REF!</v>
      </c>
      <c r="H100" s="66" t="e">
        <f t="shared" si="47"/>
        <v>#REF!</v>
      </c>
      <c r="I100" s="66" t="e">
        <f t="shared" si="47"/>
        <v>#REF!</v>
      </c>
      <c r="J100" s="66" t="e">
        <f t="shared" si="47"/>
        <v>#REF!</v>
      </c>
      <c r="K100" s="66" t="e">
        <f t="shared" si="47"/>
        <v>#REF!</v>
      </c>
      <c r="L100" s="66" t="e">
        <f t="shared" si="47"/>
        <v>#REF!</v>
      </c>
      <c r="M100" s="66" t="e">
        <f t="shared" si="47"/>
        <v>#REF!</v>
      </c>
      <c r="N100" s="66" t="e">
        <f t="shared" si="47"/>
        <v>#REF!</v>
      </c>
      <c r="O100" s="66" t="e">
        <f t="shared" si="47"/>
        <v>#REF!</v>
      </c>
      <c r="P100" s="66" t="e">
        <f t="shared" si="47"/>
        <v>#REF!</v>
      </c>
      <c r="Q100" s="66" t="e">
        <f t="shared" si="47"/>
        <v>#REF!</v>
      </c>
      <c r="R100" s="66" t="e">
        <f t="shared" si="47"/>
        <v>#REF!</v>
      </c>
      <c r="S100" s="66" t="e">
        <f t="shared" si="47"/>
        <v>#REF!</v>
      </c>
      <c r="T100" s="66" t="e">
        <f t="shared" si="47"/>
        <v>#REF!</v>
      </c>
      <c r="U100" s="66" t="e">
        <f t="shared" si="47"/>
        <v>#REF!</v>
      </c>
      <c r="V100" s="66" t="e">
        <f t="shared" si="47"/>
        <v>#REF!</v>
      </c>
      <c r="W100" s="66" t="e">
        <f t="shared" si="47"/>
        <v>#REF!</v>
      </c>
      <c r="X100" s="66" t="e">
        <f t="shared" si="47"/>
        <v>#REF!</v>
      </c>
      <c r="Y100" s="66" t="e">
        <f t="shared" si="47"/>
        <v>#REF!</v>
      </c>
      <c r="Z100" s="66" t="e">
        <f t="shared" si="47"/>
        <v>#REF!</v>
      </c>
      <c r="AA100" s="66" t="e">
        <f t="shared" si="47"/>
        <v>#REF!</v>
      </c>
      <c r="AB100" s="66" t="e">
        <f t="shared" si="47"/>
        <v>#REF!</v>
      </c>
      <c r="AC100" s="66" t="e">
        <f t="shared" si="47"/>
        <v>#REF!</v>
      </c>
      <c r="AD100" s="66" t="e">
        <f t="shared" si="47"/>
        <v>#REF!</v>
      </c>
      <c r="AE100" s="66" t="e">
        <f t="shared" si="47"/>
        <v>#REF!</v>
      </c>
      <c r="AF100" s="66" t="e">
        <f t="shared" si="47"/>
        <v>#REF!</v>
      </c>
      <c r="AG100" s="66" t="e">
        <f t="shared" si="47"/>
        <v>#REF!</v>
      </c>
      <c r="AH100" s="66" t="e">
        <f t="shared" si="47"/>
        <v>#REF!</v>
      </c>
      <c r="AI100" s="66" t="e">
        <f t="shared" si="47"/>
        <v>#REF!</v>
      </c>
    </row>
    <row r="101" spans="2:35" ht="12.75" hidden="1">
      <c r="B101" s="162" t="s">
        <v>259</v>
      </c>
      <c r="C101" s="15"/>
      <c r="E101" s="98" t="e">
        <f>NPV(#REF!,F101:AI101)*(((1+#REF!)^#REF!*#REF!)/((1+#REF!)^#REF!-1))</f>
        <v>#REF!</v>
      </c>
      <c r="F101" s="66" t="e">
        <f aca="true" t="shared" si="48" ref="F101:AI101">F89*F74/1000</f>
        <v>#REF!</v>
      </c>
      <c r="G101" s="66" t="e">
        <f t="shared" si="48"/>
        <v>#REF!</v>
      </c>
      <c r="H101" s="66" t="e">
        <f t="shared" si="48"/>
        <v>#REF!</v>
      </c>
      <c r="I101" s="66" t="e">
        <f t="shared" si="48"/>
        <v>#REF!</v>
      </c>
      <c r="J101" s="66" t="e">
        <f t="shared" si="48"/>
        <v>#REF!</v>
      </c>
      <c r="K101" s="66" t="e">
        <f t="shared" si="48"/>
        <v>#REF!</v>
      </c>
      <c r="L101" s="66" t="e">
        <f t="shared" si="48"/>
        <v>#REF!</v>
      </c>
      <c r="M101" s="66" t="e">
        <f t="shared" si="48"/>
        <v>#REF!</v>
      </c>
      <c r="N101" s="66" t="e">
        <f t="shared" si="48"/>
        <v>#REF!</v>
      </c>
      <c r="O101" s="66" t="e">
        <f t="shared" si="48"/>
        <v>#REF!</v>
      </c>
      <c r="P101" s="66" t="e">
        <f t="shared" si="48"/>
        <v>#REF!</v>
      </c>
      <c r="Q101" s="66" t="e">
        <f t="shared" si="48"/>
        <v>#REF!</v>
      </c>
      <c r="R101" s="66" t="e">
        <f t="shared" si="48"/>
        <v>#REF!</v>
      </c>
      <c r="S101" s="66" t="e">
        <f t="shared" si="48"/>
        <v>#REF!</v>
      </c>
      <c r="T101" s="66" t="e">
        <f t="shared" si="48"/>
        <v>#REF!</v>
      </c>
      <c r="U101" s="66" t="e">
        <f t="shared" si="48"/>
        <v>#REF!</v>
      </c>
      <c r="V101" s="66" t="e">
        <f t="shared" si="48"/>
        <v>#REF!</v>
      </c>
      <c r="W101" s="66" t="e">
        <f t="shared" si="48"/>
        <v>#REF!</v>
      </c>
      <c r="X101" s="66" t="e">
        <f t="shared" si="48"/>
        <v>#REF!</v>
      </c>
      <c r="Y101" s="66" t="e">
        <f t="shared" si="48"/>
        <v>#REF!</v>
      </c>
      <c r="Z101" s="66" t="e">
        <f t="shared" si="48"/>
        <v>#REF!</v>
      </c>
      <c r="AA101" s="66" t="e">
        <f t="shared" si="48"/>
        <v>#REF!</v>
      </c>
      <c r="AB101" s="66" t="e">
        <f t="shared" si="48"/>
        <v>#REF!</v>
      </c>
      <c r="AC101" s="66" t="e">
        <f t="shared" si="48"/>
        <v>#REF!</v>
      </c>
      <c r="AD101" s="66" t="e">
        <f t="shared" si="48"/>
        <v>#REF!</v>
      </c>
      <c r="AE101" s="66" t="e">
        <f t="shared" si="48"/>
        <v>#REF!</v>
      </c>
      <c r="AF101" s="66" t="e">
        <f t="shared" si="48"/>
        <v>#REF!</v>
      </c>
      <c r="AG101" s="66" t="e">
        <f t="shared" si="48"/>
        <v>#REF!</v>
      </c>
      <c r="AH101" s="66" t="e">
        <f t="shared" si="48"/>
        <v>#REF!</v>
      </c>
      <c r="AI101" s="66" t="e">
        <f t="shared" si="48"/>
        <v>#REF!</v>
      </c>
    </row>
    <row r="102" spans="2:35" ht="12.75" hidden="1">
      <c r="B102" t="s">
        <v>235</v>
      </c>
      <c r="C102" s="15"/>
      <c r="E102" s="98" t="e">
        <f>NPV(#REF!,F102:AI102)*(((1+#REF!)^#REF!*#REF!)/((1+#REF!)^#REF!-1))</f>
        <v>#REF!</v>
      </c>
      <c r="F102" s="66" t="e">
        <f aca="true" t="shared" si="49" ref="F102:AI102">F90*F75/1000</f>
        <v>#REF!</v>
      </c>
      <c r="G102" s="66" t="e">
        <f t="shared" si="49"/>
        <v>#REF!</v>
      </c>
      <c r="H102" s="66" t="e">
        <f t="shared" si="49"/>
        <v>#REF!</v>
      </c>
      <c r="I102" s="66" t="e">
        <f t="shared" si="49"/>
        <v>#REF!</v>
      </c>
      <c r="J102" s="66" t="e">
        <f t="shared" si="49"/>
        <v>#REF!</v>
      </c>
      <c r="K102" s="66" t="e">
        <f t="shared" si="49"/>
        <v>#REF!</v>
      </c>
      <c r="L102" s="66" t="e">
        <f t="shared" si="49"/>
        <v>#REF!</v>
      </c>
      <c r="M102" s="66" t="e">
        <f t="shared" si="49"/>
        <v>#REF!</v>
      </c>
      <c r="N102" s="66" t="e">
        <f t="shared" si="49"/>
        <v>#REF!</v>
      </c>
      <c r="O102" s="66" t="e">
        <f t="shared" si="49"/>
        <v>#REF!</v>
      </c>
      <c r="P102" s="66" t="e">
        <f t="shared" si="49"/>
        <v>#REF!</v>
      </c>
      <c r="Q102" s="66" t="e">
        <f t="shared" si="49"/>
        <v>#REF!</v>
      </c>
      <c r="R102" s="66" t="e">
        <f t="shared" si="49"/>
        <v>#REF!</v>
      </c>
      <c r="S102" s="66" t="e">
        <f t="shared" si="49"/>
        <v>#REF!</v>
      </c>
      <c r="T102" s="66" t="e">
        <f t="shared" si="49"/>
        <v>#REF!</v>
      </c>
      <c r="U102" s="66" t="e">
        <f t="shared" si="49"/>
        <v>#REF!</v>
      </c>
      <c r="V102" s="66" t="e">
        <f t="shared" si="49"/>
        <v>#REF!</v>
      </c>
      <c r="W102" s="66" t="e">
        <f t="shared" si="49"/>
        <v>#REF!</v>
      </c>
      <c r="X102" s="66" t="e">
        <f t="shared" si="49"/>
        <v>#REF!</v>
      </c>
      <c r="Y102" s="66" t="e">
        <f t="shared" si="49"/>
        <v>#REF!</v>
      </c>
      <c r="Z102" s="66" t="e">
        <f t="shared" si="49"/>
        <v>#REF!</v>
      </c>
      <c r="AA102" s="66" t="e">
        <f t="shared" si="49"/>
        <v>#REF!</v>
      </c>
      <c r="AB102" s="66" t="e">
        <f t="shared" si="49"/>
        <v>#REF!</v>
      </c>
      <c r="AC102" s="66" t="e">
        <f t="shared" si="49"/>
        <v>#REF!</v>
      </c>
      <c r="AD102" s="66" t="e">
        <f t="shared" si="49"/>
        <v>#REF!</v>
      </c>
      <c r="AE102" s="66" t="e">
        <f t="shared" si="49"/>
        <v>#REF!</v>
      </c>
      <c r="AF102" s="66" t="e">
        <f t="shared" si="49"/>
        <v>#REF!</v>
      </c>
      <c r="AG102" s="66" t="e">
        <f t="shared" si="49"/>
        <v>#REF!</v>
      </c>
      <c r="AH102" s="66" t="e">
        <f t="shared" si="49"/>
        <v>#REF!</v>
      </c>
      <c r="AI102" s="66" t="e">
        <f t="shared" si="49"/>
        <v>#REF!</v>
      </c>
    </row>
    <row r="103" spans="2:35" ht="12.75">
      <c r="B103" s="15"/>
      <c r="C103" s="1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12.75">
      <c r="B104" s="15" t="s">
        <v>41</v>
      </c>
      <c r="C104" s="15"/>
      <c r="E104" s="98" t="e">
        <f>NPV(#REF!,F104:AI104)*(((1+#REF!)^#REF!*#REF!)/((1+#REF!)^#REF!-1))</f>
        <v>#REF!</v>
      </c>
      <c r="F104" s="66" t="e">
        <f>SUM(F94:F103)</f>
        <v>#REF!</v>
      </c>
      <c r="G104" s="66" t="e">
        <f aca="true" t="shared" si="50" ref="G104:AI104">SUM(G94:G99)</f>
        <v>#REF!</v>
      </c>
      <c r="H104" s="66" t="e">
        <f t="shared" si="50"/>
        <v>#REF!</v>
      </c>
      <c r="I104" s="66" t="e">
        <f t="shared" si="50"/>
        <v>#REF!</v>
      </c>
      <c r="J104" s="66" t="e">
        <f t="shared" si="50"/>
        <v>#REF!</v>
      </c>
      <c r="K104" s="66" t="e">
        <f t="shared" si="50"/>
        <v>#REF!</v>
      </c>
      <c r="L104" s="66" t="e">
        <f t="shared" si="50"/>
        <v>#REF!</v>
      </c>
      <c r="M104" s="66" t="e">
        <f t="shared" si="50"/>
        <v>#REF!</v>
      </c>
      <c r="N104" s="66" t="e">
        <f t="shared" si="50"/>
        <v>#REF!</v>
      </c>
      <c r="O104" s="66" t="e">
        <f t="shared" si="50"/>
        <v>#REF!</v>
      </c>
      <c r="P104" s="66" t="e">
        <f t="shared" si="50"/>
        <v>#REF!</v>
      </c>
      <c r="Q104" s="66" t="e">
        <f t="shared" si="50"/>
        <v>#REF!</v>
      </c>
      <c r="R104" s="66" t="e">
        <f t="shared" si="50"/>
        <v>#REF!</v>
      </c>
      <c r="S104" s="66" t="e">
        <f t="shared" si="50"/>
        <v>#REF!</v>
      </c>
      <c r="T104" s="66" t="e">
        <f t="shared" si="50"/>
        <v>#REF!</v>
      </c>
      <c r="U104" s="66" t="e">
        <f t="shared" si="50"/>
        <v>#REF!</v>
      </c>
      <c r="V104" s="66" t="e">
        <f t="shared" si="50"/>
        <v>#REF!</v>
      </c>
      <c r="W104" s="66" t="e">
        <f t="shared" si="50"/>
        <v>#REF!</v>
      </c>
      <c r="X104" s="66" t="e">
        <f t="shared" si="50"/>
        <v>#REF!</v>
      </c>
      <c r="Y104" s="66" t="e">
        <f t="shared" si="50"/>
        <v>#REF!</v>
      </c>
      <c r="Z104" s="66" t="e">
        <f t="shared" si="50"/>
        <v>#REF!</v>
      </c>
      <c r="AA104" s="66" t="e">
        <f t="shared" si="50"/>
        <v>#REF!</v>
      </c>
      <c r="AB104" s="66" t="e">
        <f t="shared" si="50"/>
        <v>#REF!</v>
      </c>
      <c r="AC104" s="66" t="e">
        <f t="shared" si="50"/>
        <v>#REF!</v>
      </c>
      <c r="AD104" s="66" t="e">
        <f t="shared" si="50"/>
        <v>#REF!</v>
      </c>
      <c r="AE104" s="66" t="e">
        <f t="shared" si="50"/>
        <v>#REF!</v>
      </c>
      <c r="AF104" s="66" t="e">
        <f t="shared" si="50"/>
        <v>#REF!</v>
      </c>
      <c r="AG104" s="66" t="e">
        <f t="shared" si="50"/>
        <v>#REF!</v>
      </c>
      <c r="AH104" s="66" t="e">
        <f t="shared" si="50"/>
        <v>#REF!</v>
      </c>
      <c r="AI104" s="66" t="e">
        <f t="shared" si="50"/>
        <v>#REF!</v>
      </c>
    </row>
    <row r="105" spans="2:35" ht="13.5" thickBot="1">
      <c r="B105" s="17"/>
      <c r="D105" s="15"/>
      <c r="E105" s="1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3.5" thickTop="1">
      <c r="A106" s="57"/>
      <c r="B106" s="58"/>
      <c r="C106" s="57"/>
      <c r="D106" s="58"/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ht="12.75">
      <c r="A107" s="19" t="s">
        <v>85</v>
      </c>
      <c r="B107" s="55"/>
      <c r="C107" s="22">
        <v>-1000</v>
      </c>
      <c r="D107" s="15"/>
      <c r="E107" s="15"/>
      <c r="F107" s="102"/>
      <c r="G107" s="203" t="e">
        <f>#REF!</f>
        <v>#REF!</v>
      </c>
      <c r="H107" s="69" t="e">
        <f aca="true" t="shared" si="51" ref="H107:AI107">G107</f>
        <v>#REF!</v>
      </c>
      <c r="I107" s="69" t="e">
        <f t="shared" si="51"/>
        <v>#REF!</v>
      </c>
      <c r="J107" s="69" t="e">
        <f t="shared" si="51"/>
        <v>#REF!</v>
      </c>
      <c r="K107" s="69" t="e">
        <f t="shared" si="51"/>
        <v>#REF!</v>
      </c>
      <c r="L107" s="69" t="e">
        <f t="shared" si="51"/>
        <v>#REF!</v>
      </c>
      <c r="M107" s="69" t="e">
        <f t="shared" si="51"/>
        <v>#REF!</v>
      </c>
      <c r="N107" s="69" t="e">
        <f t="shared" si="51"/>
        <v>#REF!</v>
      </c>
      <c r="O107" s="69" t="e">
        <f t="shared" si="51"/>
        <v>#REF!</v>
      </c>
      <c r="P107" s="69" t="e">
        <f t="shared" si="51"/>
        <v>#REF!</v>
      </c>
      <c r="Q107" s="69" t="e">
        <f t="shared" si="51"/>
        <v>#REF!</v>
      </c>
      <c r="R107" s="69" t="e">
        <f t="shared" si="51"/>
        <v>#REF!</v>
      </c>
      <c r="S107" s="69" t="e">
        <f t="shared" si="51"/>
        <v>#REF!</v>
      </c>
      <c r="T107" s="69" t="e">
        <f t="shared" si="51"/>
        <v>#REF!</v>
      </c>
      <c r="U107" s="69" t="e">
        <f t="shared" si="51"/>
        <v>#REF!</v>
      </c>
      <c r="V107" s="69" t="e">
        <f t="shared" si="51"/>
        <v>#REF!</v>
      </c>
      <c r="W107" s="69" t="e">
        <f t="shared" si="51"/>
        <v>#REF!</v>
      </c>
      <c r="X107" s="69" t="e">
        <f t="shared" si="51"/>
        <v>#REF!</v>
      </c>
      <c r="Y107" s="69" t="e">
        <f t="shared" si="51"/>
        <v>#REF!</v>
      </c>
      <c r="Z107" s="69" t="e">
        <f t="shared" si="51"/>
        <v>#REF!</v>
      </c>
      <c r="AA107" s="69" t="e">
        <f t="shared" si="51"/>
        <v>#REF!</v>
      </c>
      <c r="AB107" s="69" t="e">
        <f t="shared" si="51"/>
        <v>#REF!</v>
      </c>
      <c r="AC107" s="69" t="e">
        <f t="shared" si="51"/>
        <v>#REF!</v>
      </c>
      <c r="AD107" s="69" t="e">
        <f t="shared" si="51"/>
        <v>#REF!</v>
      </c>
      <c r="AE107" s="69" t="e">
        <f t="shared" si="51"/>
        <v>#REF!</v>
      </c>
      <c r="AF107" s="69" t="e">
        <f t="shared" si="51"/>
        <v>#REF!</v>
      </c>
      <c r="AG107" s="69" t="e">
        <f t="shared" si="51"/>
        <v>#REF!</v>
      </c>
      <c r="AH107" s="69" t="e">
        <f t="shared" si="51"/>
        <v>#REF!</v>
      </c>
      <c r="AI107" s="69" t="e">
        <f t="shared" si="51"/>
        <v>#REF!</v>
      </c>
    </row>
    <row r="108" spans="1:35" ht="12.75">
      <c r="A108" s="2"/>
      <c r="B108" s="15" t="s">
        <v>86</v>
      </c>
      <c r="C108" s="2"/>
      <c r="D108" s="15"/>
      <c r="E108" s="98" t="e">
        <f>NPV(#REF!,F108:AI108)*(((1+#REF!)^#REF!*#REF!)/((1+#REF!)^#REF!-1))</f>
        <v>#REF!</v>
      </c>
      <c r="F108" s="236">
        <v>1156</v>
      </c>
      <c r="G108" s="103" t="e">
        <f aca="true" t="shared" si="52" ref="G108:AI108">F108*(1+G107)</f>
        <v>#REF!</v>
      </c>
      <c r="H108" s="103" t="e">
        <f t="shared" si="52"/>
        <v>#REF!</v>
      </c>
      <c r="I108" s="103" t="e">
        <f t="shared" si="52"/>
        <v>#REF!</v>
      </c>
      <c r="J108" s="103" t="e">
        <f t="shared" si="52"/>
        <v>#REF!</v>
      </c>
      <c r="K108" s="103" t="e">
        <f t="shared" si="52"/>
        <v>#REF!</v>
      </c>
      <c r="L108" s="103" t="e">
        <f t="shared" si="52"/>
        <v>#REF!</v>
      </c>
      <c r="M108" s="103" t="e">
        <f t="shared" si="52"/>
        <v>#REF!</v>
      </c>
      <c r="N108" s="103" t="e">
        <f t="shared" si="52"/>
        <v>#REF!</v>
      </c>
      <c r="O108" s="103" t="e">
        <f t="shared" si="52"/>
        <v>#REF!</v>
      </c>
      <c r="P108" s="103" t="e">
        <f t="shared" si="52"/>
        <v>#REF!</v>
      </c>
      <c r="Q108" s="103" t="e">
        <f t="shared" si="52"/>
        <v>#REF!</v>
      </c>
      <c r="R108" s="103" t="e">
        <f t="shared" si="52"/>
        <v>#REF!</v>
      </c>
      <c r="S108" s="103" t="e">
        <f t="shared" si="52"/>
        <v>#REF!</v>
      </c>
      <c r="T108" s="103" t="e">
        <f t="shared" si="52"/>
        <v>#REF!</v>
      </c>
      <c r="U108" s="103" t="e">
        <f t="shared" si="52"/>
        <v>#REF!</v>
      </c>
      <c r="V108" s="103" t="e">
        <f t="shared" si="52"/>
        <v>#REF!</v>
      </c>
      <c r="W108" s="103" t="e">
        <f t="shared" si="52"/>
        <v>#REF!</v>
      </c>
      <c r="X108" s="103" t="e">
        <f t="shared" si="52"/>
        <v>#REF!</v>
      </c>
      <c r="Y108" s="103" t="e">
        <f t="shared" si="52"/>
        <v>#REF!</v>
      </c>
      <c r="Z108" s="103" t="e">
        <f t="shared" si="52"/>
        <v>#REF!</v>
      </c>
      <c r="AA108" s="103" t="e">
        <f t="shared" si="52"/>
        <v>#REF!</v>
      </c>
      <c r="AB108" s="103" t="e">
        <f t="shared" si="52"/>
        <v>#REF!</v>
      </c>
      <c r="AC108" s="103" t="e">
        <f t="shared" si="52"/>
        <v>#REF!</v>
      </c>
      <c r="AD108" s="103" t="e">
        <f t="shared" si="52"/>
        <v>#REF!</v>
      </c>
      <c r="AE108" s="103" t="e">
        <f t="shared" si="52"/>
        <v>#REF!</v>
      </c>
      <c r="AF108" s="103" t="e">
        <f t="shared" si="52"/>
        <v>#REF!</v>
      </c>
      <c r="AG108" s="103" t="e">
        <f t="shared" si="52"/>
        <v>#REF!</v>
      </c>
      <c r="AH108" s="103" t="e">
        <f t="shared" si="52"/>
        <v>#REF!</v>
      </c>
      <c r="AI108" s="103" t="e">
        <f t="shared" si="52"/>
        <v>#REF!</v>
      </c>
    </row>
    <row r="109" spans="1:35" ht="12.75">
      <c r="A109" s="2"/>
      <c r="B109" s="15"/>
      <c r="C109" s="2"/>
      <c r="D109" s="15"/>
      <c r="E109" s="1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</row>
    <row r="110" spans="1:35" ht="12.75">
      <c r="A110" s="2"/>
      <c r="B110" s="15"/>
      <c r="C110" s="2"/>
      <c r="D110" s="15"/>
      <c r="E110" s="15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</row>
    <row r="111" spans="1:35" ht="12.75">
      <c r="A111" s="19" t="s">
        <v>87</v>
      </c>
      <c r="B111" s="55"/>
      <c r="C111" s="22">
        <v>-1000</v>
      </c>
      <c r="E111" s="1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2"/>
      <c r="B112" s="15" t="s">
        <v>56</v>
      </c>
      <c r="C112" s="12" t="s">
        <v>13</v>
      </c>
      <c r="F112" s="64"/>
      <c r="G112" s="203" t="e">
        <f>#REF!</f>
        <v>#REF!</v>
      </c>
      <c r="H112" s="69" t="e">
        <f aca="true" t="shared" si="53" ref="H112:AI112">G112</f>
        <v>#REF!</v>
      </c>
      <c r="I112" s="69" t="e">
        <f t="shared" si="53"/>
        <v>#REF!</v>
      </c>
      <c r="J112" s="69" t="e">
        <f t="shared" si="53"/>
        <v>#REF!</v>
      </c>
      <c r="K112" s="69" t="e">
        <f t="shared" si="53"/>
        <v>#REF!</v>
      </c>
      <c r="L112" s="69" t="e">
        <f t="shared" si="53"/>
        <v>#REF!</v>
      </c>
      <c r="M112" s="69" t="e">
        <f t="shared" si="53"/>
        <v>#REF!</v>
      </c>
      <c r="N112" s="69" t="e">
        <f t="shared" si="53"/>
        <v>#REF!</v>
      </c>
      <c r="O112" s="69" t="e">
        <f t="shared" si="53"/>
        <v>#REF!</v>
      </c>
      <c r="P112" s="69" t="e">
        <f t="shared" si="53"/>
        <v>#REF!</v>
      </c>
      <c r="Q112" s="69" t="e">
        <f t="shared" si="53"/>
        <v>#REF!</v>
      </c>
      <c r="R112" s="69" t="e">
        <f t="shared" si="53"/>
        <v>#REF!</v>
      </c>
      <c r="S112" s="69" t="e">
        <f t="shared" si="53"/>
        <v>#REF!</v>
      </c>
      <c r="T112" s="69" t="e">
        <f t="shared" si="53"/>
        <v>#REF!</v>
      </c>
      <c r="U112" s="69" t="e">
        <f t="shared" si="53"/>
        <v>#REF!</v>
      </c>
      <c r="V112" s="69" t="e">
        <f t="shared" si="53"/>
        <v>#REF!</v>
      </c>
      <c r="W112" s="69" t="e">
        <f t="shared" si="53"/>
        <v>#REF!</v>
      </c>
      <c r="X112" s="69" t="e">
        <f t="shared" si="53"/>
        <v>#REF!</v>
      </c>
      <c r="Y112" s="69" t="e">
        <f t="shared" si="53"/>
        <v>#REF!</v>
      </c>
      <c r="Z112" s="69" t="e">
        <f t="shared" si="53"/>
        <v>#REF!</v>
      </c>
      <c r="AA112" s="69" t="e">
        <f t="shared" si="53"/>
        <v>#REF!</v>
      </c>
      <c r="AB112" s="69" t="e">
        <f t="shared" si="53"/>
        <v>#REF!</v>
      </c>
      <c r="AC112" s="69" t="e">
        <f t="shared" si="53"/>
        <v>#REF!</v>
      </c>
      <c r="AD112" s="69" t="e">
        <f t="shared" si="53"/>
        <v>#REF!</v>
      </c>
      <c r="AE112" s="69" t="e">
        <f t="shared" si="53"/>
        <v>#REF!</v>
      </c>
      <c r="AF112" s="69" t="e">
        <f t="shared" si="53"/>
        <v>#REF!</v>
      </c>
      <c r="AG112" s="69" t="e">
        <f t="shared" si="53"/>
        <v>#REF!</v>
      </c>
      <c r="AH112" s="69" t="e">
        <f t="shared" si="53"/>
        <v>#REF!</v>
      </c>
      <c r="AI112" s="69" t="e">
        <f t="shared" si="53"/>
        <v>#REF!</v>
      </c>
    </row>
    <row r="113" spans="1:35" ht="12.75">
      <c r="A113" s="2"/>
      <c r="B113" s="15"/>
      <c r="C113" s="12"/>
      <c r="E113" s="63" t="s">
        <v>83</v>
      </c>
      <c r="F113" s="64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2.75">
      <c r="A114" s="217"/>
      <c r="B114" s="234" t="s">
        <v>247</v>
      </c>
      <c r="C114" s="2"/>
      <c r="D114" s="12"/>
      <c r="E114" s="98" t="e">
        <f>NPV(#REF!,F114:AI114)*(((1+#REF!)^#REF!*#REF!)/((1+#REF!)^#REF!-1))</f>
        <v>#REF!</v>
      </c>
      <c r="F114" s="161" t="e">
        <f aca="true" t="shared" si="54" ref="F114:AI114">SUM(F115:F118)</f>
        <v>#REF!</v>
      </c>
      <c r="G114" s="161" t="e">
        <f t="shared" si="54"/>
        <v>#REF!</v>
      </c>
      <c r="H114" s="161" t="e">
        <f t="shared" si="54"/>
        <v>#REF!</v>
      </c>
      <c r="I114" s="161" t="e">
        <f t="shared" si="54"/>
        <v>#REF!</v>
      </c>
      <c r="J114" s="161" t="e">
        <f t="shared" si="54"/>
        <v>#REF!</v>
      </c>
      <c r="K114" s="161" t="e">
        <f t="shared" si="54"/>
        <v>#REF!</v>
      </c>
      <c r="L114" s="161" t="e">
        <f t="shared" si="54"/>
        <v>#REF!</v>
      </c>
      <c r="M114" s="161" t="e">
        <f t="shared" si="54"/>
        <v>#REF!</v>
      </c>
      <c r="N114" s="161" t="e">
        <f t="shared" si="54"/>
        <v>#REF!</v>
      </c>
      <c r="O114" s="161" t="e">
        <f t="shared" si="54"/>
        <v>#REF!</v>
      </c>
      <c r="P114" s="161" t="e">
        <f t="shared" si="54"/>
        <v>#REF!</v>
      </c>
      <c r="Q114" s="161" t="e">
        <f t="shared" si="54"/>
        <v>#REF!</v>
      </c>
      <c r="R114" s="161" t="e">
        <f t="shared" si="54"/>
        <v>#REF!</v>
      </c>
      <c r="S114" s="161" t="e">
        <f t="shared" si="54"/>
        <v>#REF!</v>
      </c>
      <c r="T114" s="161" t="e">
        <f t="shared" si="54"/>
        <v>#REF!</v>
      </c>
      <c r="U114" s="161" t="e">
        <f t="shared" si="54"/>
        <v>#REF!</v>
      </c>
      <c r="V114" s="161" t="e">
        <f t="shared" si="54"/>
        <v>#REF!</v>
      </c>
      <c r="W114" s="161" t="e">
        <f t="shared" si="54"/>
        <v>#REF!</v>
      </c>
      <c r="X114" s="161" t="e">
        <f t="shared" si="54"/>
        <v>#REF!</v>
      </c>
      <c r="Y114" s="161" t="e">
        <f t="shared" si="54"/>
        <v>#REF!</v>
      </c>
      <c r="Z114" s="161" t="e">
        <f t="shared" si="54"/>
        <v>#REF!</v>
      </c>
      <c r="AA114" s="161" t="e">
        <f t="shared" si="54"/>
        <v>#REF!</v>
      </c>
      <c r="AB114" s="161" t="e">
        <f t="shared" si="54"/>
        <v>#REF!</v>
      </c>
      <c r="AC114" s="161" t="e">
        <f t="shared" si="54"/>
        <v>#REF!</v>
      </c>
      <c r="AD114" s="161" t="e">
        <f t="shared" si="54"/>
        <v>#REF!</v>
      </c>
      <c r="AE114" s="161" t="e">
        <f t="shared" si="54"/>
        <v>#REF!</v>
      </c>
      <c r="AF114" s="161" t="e">
        <f t="shared" si="54"/>
        <v>#REF!</v>
      </c>
      <c r="AG114" s="161" t="e">
        <f t="shared" si="54"/>
        <v>#REF!</v>
      </c>
      <c r="AH114" s="161" t="e">
        <f t="shared" si="54"/>
        <v>#REF!</v>
      </c>
      <c r="AI114" s="161" t="e">
        <f t="shared" si="54"/>
        <v>#REF!</v>
      </c>
    </row>
    <row r="115" spans="1:35" ht="12.75">
      <c r="A115" s="217"/>
      <c r="B115" s="235" t="s">
        <v>248</v>
      </c>
      <c r="C115" s="2"/>
      <c r="D115" s="12"/>
      <c r="E115" s="98" t="e">
        <f>NPV(#REF!,F115:AI115)*(((1+#REF!)^#REF!*#REF!)/((1+#REF!)^#REF!-1))</f>
        <v>#REF!</v>
      </c>
      <c r="F115" s="236" t="e">
        <f>4500*(1+G112)^6</f>
        <v>#REF!</v>
      </c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ht="12.75">
      <c r="A116" s="217"/>
      <c r="B116" s="235" t="s">
        <v>249</v>
      </c>
      <c r="C116" s="2"/>
      <c r="D116" s="12"/>
      <c r="E116" s="98" t="e">
        <f>NPV(#REF!,F116:AI116)*(((1+#REF!)^#REF!*#REF!)/((1+#REF!)^#REF!-1))</f>
        <v>#REF!</v>
      </c>
      <c r="F116" s="236" t="e">
        <f>258*(1+G112)^6</f>
        <v>#REF!</v>
      </c>
      <c r="G116" s="161" t="e">
        <f aca="true" t="shared" si="55" ref="G116:AI116">F116*(1+G$112)</f>
        <v>#REF!</v>
      </c>
      <c r="H116" s="161" t="e">
        <f t="shared" si="55"/>
        <v>#REF!</v>
      </c>
      <c r="I116" s="161" t="e">
        <f t="shared" si="55"/>
        <v>#REF!</v>
      </c>
      <c r="J116" s="161" t="e">
        <f t="shared" si="55"/>
        <v>#REF!</v>
      </c>
      <c r="K116" s="161" t="e">
        <f t="shared" si="55"/>
        <v>#REF!</v>
      </c>
      <c r="L116" s="161" t="e">
        <f t="shared" si="55"/>
        <v>#REF!</v>
      </c>
      <c r="M116" s="161" t="e">
        <f t="shared" si="55"/>
        <v>#REF!</v>
      </c>
      <c r="N116" s="161" t="e">
        <f t="shared" si="55"/>
        <v>#REF!</v>
      </c>
      <c r="O116" s="161" t="e">
        <f t="shared" si="55"/>
        <v>#REF!</v>
      </c>
      <c r="P116" s="161" t="e">
        <f t="shared" si="55"/>
        <v>#REF!</v>
      </c>
      <c r="Q116" s="161" t="e">
        <f t="shared" si="55"/>
        <v>#REF!</v>
      </c>
      <c r="R116" s="161" t="e">
        <f t="shared" si="55"/>
        <v>#REF!</v>
      </c>
      <c r="S116" s="161" t="e">
        <f t="shared" si="55"/>
        <v>#REF!</v>
      </c>
      <c r="T116" s="161" t="e">
        <f t="shared" si="55"/>
        <v>#REF!</v>
      </c>
      <c r="U116" s="161" t="e">
        <f t="shared" si="55"/>
        <v>#REF!</v>
      </c>
      <c r="V116" s="161" t="e">
        <f t="shared" si="55"/>
        <v>#REF!</v>
      </c>
      <c r="W116" s="161" t="e">
        <f t="shared" si="55"/>
        <v>#REF!</v>
      </c>
      <c r="X116" s="161" t="e">
        <f t="shared" si="55"/>
        <v>#REF!</v>
      </c>
      <c r="Y116" s="161" t="e">
        <f t="shared" si="55"/>
        <v>#REF!</v>
      </c>
      <c r="Z116" s="161" t="e">
        <f t="shared" si="55"/>
        <v>#REF!</v>
      </c>
      <c r="AA116" s="161" t="e">
        <f t="shared" si="55"/>
        <v>#REF!</v>
      </c>
      <c r="AB116" s="161" t="e">
        <f t="shared" si="55"/>
        <v>#REF!</v>
      </c>
      <c r="AC116" s="161" t="e">
        <f t="shared" si="55"/>
        <v>#REF!</v>
      </c>
      <c r="AD116" s="161" t="e">
        <f t="shared" si="55"/>
        <v>#REF!</v>
      </c>
      <c r="AE116" s="161" t="e">
        <f t="shared" si="55"/>
        <v>#REF!</v>
      </c>
      <c r="AF116" s="161" t="e">
        <f t="shared" si="55"/>
        <v>#REF!</v>
      </c>
      <c r="AG116" s="161" t="e">
        <f t="shared" si="55"/>
        <v>#REF!</v>
      </c>
      <c r="AH116" s="161" t="e">
        <f t="shared" si="55"/>
        <v>#REF!</v>
      </c>
      <c r="AI116" s="161" t="e">
        <f t="shared" si="55"/>
        <v>#REF!</v>
      </c>
    </row>
    <row r="117" spans="1:35" ht="12.75">
      <c r="A117" s="217"/>
      <c r="B117" s="235" t="s">
        <v>250</v>
      </c>
      <c r="C117" s="2"/>
      <c r="D117" s="12"/>
      <c r="E117" s="98" t="e">
        <f>NPV(#REF!,F117:AI117)*(((1+#REF!)^#REF!*#REF!)/((1+#REF!)^#REF!-1))</f>
        <v>#REF!</v>
      </c>
      <c r="F117" s="236"/>
      <c r="G117" s="236" t="e">
        <f>3000*(1+G112)^7</f>
        <v>#REF!</v>
      </c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ht="12.75">
      <c r="A118" s="217"/>
      <c r="B118" s="235" t="s">
        <v>251</v>
      </c>
      <c r="C118" s="2"/>
      <c r="D118" s="12"/>
      <c r="E118" s="98" t="e">
        <f>NPV(#REF!,F118:AI118)*(((1+#REF!)^#REF!*#REF!)/((1+#REF!)^#REF!-1))</f>
        <v>#REF!</v>
      </c>
      <c r="F118" s="236" t="e">
        <f>3441.4*(1+G112)^6</f>
        <v>#REF!</v>
      </c>
      <c r="G118" s="161" t="e">
        <f aca="true" t="shared" si="56" ref="G118:AI118">F118*(1+G$112)</f>
        <v>#REF!</v>
      </c>
      <c r="H118" s="161" t="e">
        <f t="shared" si="56"/>
        <v>#REF!</v>
      </c>
      <c r="I118" s="161" t="e">
        <f t="shared" si="56"/>
        <v>#REF!</v>
      </c>
      <c r="J118" s="161" t="e">
        <f t="shared" si="56"/>
        <v>#REF!</v>
      </c>
      <c r="K118" s="161" t="e">
        <f t="shared" si="56"/>
        <v>#REF!</v>
      </c>
      <c r="L118" s="161" t="e">
        <f t="shared" si="56"/>
        <v>#REF!</v>
      </c>
      <c r="M118" s="161" t="e">
        <f t="shared" si="56"/>
        <v>#REF!</v>
      </c>
      <c r="N118" s="161" t="e">
        <f t="shared" si="56"/>
        <v>#REF!</v>
      </c>
      <c r="O118" s="161" t="e">
        <f t="shared" si="56"/>
        <v>#REF!</v>
      </c>
      <c r="P118" s="161" t="e">
        <f t="shared" si="56"/>
        <v>#REF!</v>
      </c>
      <c r="Q118" s="161" t="e">
        <f t="shared" si="56"/>
        <v>#REF!</v>
      </c>
      <c r="R118" s="161" t="e">
        <f t="shared" si="56"/>
        <v>#REF!</v>
      </c>
      <c r="S118" s="161" t="e">
        <f t="shared" si="56"/>
        <v>#REF!</v>
      </c>
      <c r="T118" s="161" t="e">
        <f t="shared" si="56"/>
        <v>#REF!</v>
      </c>
      <c r="U118" s="161" t="e">
        <f t="shared" si="56"/>
        <v>#REF!</v>
      </c>
      <c r="V118" s="161" t="e">
        <f t="shared" si="56"/>
        <v>#REF!</v>
      </c>
      <c r="W118" s="161" t="e">
        <f t="shared" si="56"/>
        <v>#REF!</v>
      </c>
      <c r="X118" s="161" t="e">
        <f t="shared" si="56"/>
        <v>#REF!</v>
      </c>
      <c r="Y118" s="161" t="e">
        <f t="shared" si="56"/>
        <v>#REF!</v>
      </c>
      <c r="Z118" s="161" t="e">
        <f t="shared" si="56"/>
        <v>#REF!</v>
      </c>
      <c r="AA118" s="161" t="e">
        <f t="shared" si="56"/>
        <v>#REF!</v>
      </c>
      <c r="AB118" s="161" t="e">
        <f t="shared" si="56"/>
        <v>#REF!</v>
      </c>
      <c r="AC118" s="161" t="e">
        <f t="shared" si="56"/>
        <v>#REF!</v>
      </c>
      <c r="AD118" s="161" t="e">
        <f t="shared" si="56"/>
        <v>#REF!</v>
      </c>
      <c r="AE118" s="161" t="e">
        <f t="shared" si="56"/>
        <v>#REF!</v>
      </c>
      <c r="AF118" s="161" t="e">
        <f t="shared" si="56"/>
        <v>#REF!</v>
      </c>
      <c r="AG118" s="161" t="e">
        <f t="shared" si="56"/>
        <v>#REF!</v>
      </c>
      <c r="AH118" s="161" t="e">
        <f t="shared" si="56"/>
        <v>#REF!</v>
      </c>
      <c r="AI118" s="161" t="e">
        <f t="shared" si="56"/>
        <v>#REF!</v>
      </c>
    </row>
    <row r="119" spans="2:61" ht="12.75">
      <c r="B119" s="234" t="s">
        <v>38</v>
      </c>
      <c r="D119" s="63"/>
      <c r="E119" s="98" t="e">
        <f>NPV(#REF!,F119:AI119)*(((1+#REF!)^#REF!*#REF!)/((1+#REF!)^#REF!-1))</f>
        <v>#REF!</v>
      </c>
      <c r="F119" s="91" t="e">
        <f aca="true" t="shared" si="57" ref="F119:AI119">SUM(F120:F121)</f>
        <v>#REF!</v>
      </c>
      <c r="G119" s="91" t="e">
        <f t="shared" si="57"/>
        <v>#REF!</v>
      </c>
      <c r="H119" s="91" t="e">
        <f t="shared" si="57"/>
        <v>#REF!</v>
      </c>
      <c r="I119" s="91" t="e">
        <f t="shared" si="57"/>
        <v>#REF!</v>
      </c>
      <c r="J119" s="91" t="e">
        <f t="shared" si="57"/>
        <v>#REF!</v>
      </c>
      <c r="K119" s="91" t="e">
        <f t="shared" si="57"/>
        <v>#REF!</v>
      </c>
      <c r="L119" s="91" t="e">
        <f t="shared" si="57"/>
        <v>#REF!</v>
      </c>
      <c r="M119" s="91" t="e">
        <f t="shared" si="57"/>
        <v>#REF!</v>
      </c>
      <c r="N119" s="91" t="e">
        <f t="shared" si="57"/>
        <v>#REF!</v>
      </c>
      <c r="O119" s="91" t="e">
        <f t="shared" si="57"/>
        <v>#REF!</v>
      </c>
      <c r="P119" s="91" t="e">
        <f t="shared" si="57"/>
        <v>#REF!</v>
      </c>
      <c r="Q119" s="91" t="e">
        <f t="shared" si="57"/>
        <v>#REF!</v>
      </c>
      <c r="R119" s="91" t="e">
        <f t="shared" si="57"/>
        <v>#REF!</v>
      </c>
      <c r="S119" s="91" t="e">
        <f t="shared" si="57"/>
        <v>#REF!</v>
      </c>
      <c r="T119" s="91" t="e">
        <f t="shared" si="57"/>
        <v>#REF!</v>
      </c>
      <c r="U119" s="91" t="e">
        <f t="shared" si="57"/>
        <v>#REF!</v>
      </c>
      <c r="V119" s="91" t="e">
        <f t="shared" si="57"/>
        <v>#REF!</v>
      </c>
      <c r="W119" s="91" t="e">
        <f t="shared" si="57"/>
        <v>#REF!</v>
      </c>
      <c r="X119" s="91" t="e">
        <f t="shared" si="57"/>
        <v>#REF!</v>
      </c>
      <c r="Y119" s="91" t="e">
        <f t="shared" si="57"/>
        <v>#REF!</v>
      </c>
      <c r="Z119" s="91" t="e">
        <f t="shared" si="57"/>
        <v>#REF!</v>
      </c>
      <c r="AA119" s="91" t="e">
        <f t="shared" si="57"/>
        <v>#REF!</v>
      </c>
      <c r="AB119" s="91" t="e">
        <f t="shared" si="57"/>
        <v>#REF!</v>
      </c>
      <c r="AC119" s="91" t="e">
        <f t="shared" si="57"/>
        <v>#REF!</v>
      </c>
      <c r="AD119" s="91" t="e">
        <f t="shared" si="57"/>
        <v>#REF!</v>
      </c>
      <c r="AE119" s="91" t="e">
        <f t="shared" si="57"/>
        <v>#REF!</v>
      </c>
      <c r="AF119" s="91" t="e">
        <f t="shared" si="57"/>
        <v>#REF!</v>
      </c>
      <c r="AG119" s="91" t="e">
        <f t="shared" si="57"/>
        <v>#REF!</v>
      </c>
      <c r="AH119" s="91" t="e">
        <f t="shared" si="57"/>
        <v>#REF!</v>
      </c>
      <c r="AI119" s="91" t="e">
        <f t="shared" si="57"/>
        <v>#REF!</v>
      </c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</row>
    <row r="120" spans="2:61" ht="12.75">
      <c r="B120" s="235" t="s">
        <v>249</v>
      </c>
      <c r="D120" s="63"/>
      <c r="E120" s="98" t="e">
        <f>NPV(#REF!,F120:AI120)*(((1+#REF!)^#REF!*#REF!)/((1+#REF!)^#REF!-1))</f>
        <v>#REF!</v>
      </c>
      <c r="F120" s="236" t="e">
        <f>F116/5</f>
        <v>#REF!</v>
      </c>
      <c r="G120" s="161" t="e">
        <f aca="true" t="shared" si="58" ref="G120:AI120">F120*(1+G$112)</f>
        <v>#REF!</v>
      </c>
      <c r="H120" s="161" t="e">
        <f t="shared" si="58"/>
        <v>#REF!</v>
      </c>
      <c r="I120" s="161" t="e">
        <f t="shared" si="58"/>
        <v>#REF!</v>
      </c>
      <c r="J120" s="161" t="e">
        <f t="shared" si="58"/>
        <v>#REF!</v>
      </c>
      <c r="K120" s="161" t="e">
        <f t="shared" si="58"/>
        <v>#REF!</v>
      </c>
      <c r="L120" s="161" t="e">
        <f t="shared" si="58"/>
        <v>#REF!</v>
      </c>
      <c r="M120" s="161" t="e">
        <f t="shared" si="58"/>
        <v>#REF!</v>
      </c>
      <c r="N120" s="161" t="e">
        <f t="shared" si="58"/>
        <v>#REF!</v>
      </c>
      <c r="O120" s="161" t="e">
        <f t="shared" si="58"/>
        <v>#REF!</v>
      </c>
      <c r="P120" s="161" t="e">
        <f t="shared" si="58"/>
        <v>#REF!</v>
      </c>
      <c r="Q120" s="161" t="e">
        <f t="shared" si="58"/>
        <v>#REF!</v>
      </c>
      <c r="R120" s="161" t="e">
        <f t="shared" si="58"/>
        <v>#REF!</v>
      </c>
      <c r="S120" s="161" t="e">
        <f t="shared" si="58"/>
        <v>#REF!</v>
      </c>
      <c r="T120" s="161" t="e">
        <f t="shared" si="58"/>
        <v>#REF!</v>
      </c>
      <c r="U120" s="161" t="e">
        <f t="shared" si="58"/>
        <v>#REF!</v>
      </c>
      <c r="V120" s="161" t="e">
        <f t="shared" si="58"/>
        <v>#REF!</v>
      </c>
      <c r="W120" s="161" t="e">
        <f t="shared" si="58"/>
        <v>#REF!</v>
      </c>
      <c r="X120" s="161" t="e">
        <f t="shared" si="58"/>
        <v>#REF!</v>
      </c>
      <c r="Y120" s="161" t="e">
        <f t="shared" si="58"/>
        <v>#REF!</v>
      </c>
      <c r="Z120" s="161" t="e">
        <f t="shared" si="58"/>
        <v>#REF!</v>
      </c>
      <c r="AA120" s="161" t="e">
        <f t="shared" si="58"/>
        <v>#REF!</v>
      </c>
      <c r="AB120" s="161" t="e">
        <f t="shared" si="58"/>
        <v>#REF!</v>
      </c>
      <c r="AC120" s="161" t="e">
        <f t="shared" si="58"/>
        <v>#REF!</v>
      </c>
      <c r="AD120" s="161" t="e">
        <f t="shared" si="58"/>
        <v>#REF!</v>
      </c>
      <c r="AE120" s="161" t="e">
        <f t="shared" si="58"/>
        <v>#REF!</v>
      </c>
      <c r="AF120" s="161" t="e">
        <f t="shared" si="58"/>
        <v>#REF!</v>
      </c>
      <c r="AG120" s="161" t="e">
        <f t="shared" si="58"/>
        <v>#REF!</v>
      </c>
      <c r="AH120" s="161" t="e">
        <f t="shared" si="58"/>
        <v>#REF!</v>
      </c>
      <c r="AI120" s="161" t="e">
        <f t="shared" si="58"/>
        <v>#REF!</v>
      </c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</row>
    <row r="121" spans="2:61" ht="12.75">
      <c r="B121" s="235" t="s">
        <v>251</v>
      </c>
      <c r="D121" s="63"/>
      <c r="E121" s="98" t="e">
        <f>NPV(#REF!,F121:AI121)*(((1+#REF!)^#REF!*#REF!)/((1+#REF!)^#REF!-1))</f>
        <v>#REF!</v>
      </c>
      <c r="F121" s="236" t="e">
        <f>F118/5</f>
        <v>#REF!</v>
      </c>
      <c r="G121" s="161" t="e">
        <f aca="true" t="shared" si="59" ref="G121:AI121">F121*(1+G$112)</f>
        <v>#REF!</v>
      </c>
      <c r="H121" s="161" t="e">
        <f t="shared" si="59"/>
        <v>#REF!</v>
      </c>
      <c r="I121" s="161" t="e">
        <f t="shared" si="59"/>
        <v>#REF!</v>
      </c>
      <c r="J121" s="161" t="e">
        <f t="shared" si="59"/>
        <v>#REF!</v>
      </c>
      <c r="K121" s="161" t="e">
        <f t="shared" si="59"/>
        <v>#REF!</v>
      </c>
      <c r="L121" s="161" t="e">
        <f t="shared" si="59"/>
        <v>#REF!</v>
      </c>
      <c r="M121" s="161" t="e">
        <f t="shared" si="59"/>
        <v>#REF!</v>
      </c>
      <c r="N121" s="161" t="e">
        <f t="shared" si="59"/>
        <v>#REF!</v>
      </c>
      <c r="O121" s="161" t="e">
        <f t="shared" si="59"/>
        <v>#REF!</v>
      </c>
      <c r="P121" s="161" t="e">
        <f t="shared" si="59"/>
        <v>#REF!</v>
      </c>
      <c r="Q121" s="161" t="e">
        <f t="shared" si="59"/>
        <v>#REF!</v>
      </c>
      <c r="R121" s="161" t="e">
        <f t="shared" si="59"/>
        <v>#REF!</v>
      </c>
      <c r="S121" s="161" t="e">
        <f t="shared" si="59"/>
        <v>#REF!</v>
      </c>
      <c r="T121" s="161" t="e">
        <f t="shared" si="59"/>
        <v>#REF!</v>
      </c>
      <c r="U121" s="161" t="e">
        <f t="shared" si="59"/>
        <v>#REF!</v>
      </c>
      <c r="V121" s="161" t="e">
        <f t="shared" si="59"/>
        <v>#REF!</v>
      </c>
      <c r="W121" s="161" t="e">
        <f t="shared" si="59"/>
        <v>#REF!</v>
      </c>
      <c r="X121" s="161" t="e">
        <f t="shared" si="59"/>
        <v>#REF!</v>
      </c>
      <c r="Y121" s="161" t="e">
        <f t="shared" si="59"/>
        <v>#REF!</v>
      </c>
      <c r="Z121" s="161" t="e">
        <f t="shared" si="59"/>
        <v>#REF!</v>
      </c>
      <c r="AA121" s="161" t="e">
        <f t="shared" si="59"/>
        <v>#REF!</v>
      </c>
      <c r="AB121" s="161" t="e">
        <f t="shared" si="59"/>
        <v>#REF!</v>
      </c>
      <c r="AC121" s="161" t="e">
        <f t="shared" si="59"/>
        <v>#REF!</v>
      </c>
      <c r="AD121" s="161" t="e">
        <f t="shared" si="59"/>
        <v>#REF!</v>
      </c>
      <c r="AE121" s="161" t="e">
        <f t="shared" si="59"/>
        <v>#REF!</v>
      </c>
      <c r="AF121" s="161" t="e">
        <f t="shared" si="59"/>
        <v>#REF!</v>
      </c>
      <c r="AG121" s="161" t="e">
        <f t="shared" si="59"/>
        <v>#REF!</v>
      </c>
      <c r="AH121" s="161" t="e">
        <f t="shared" si="59"/>
        <v>#REF!</v>
      </c>
      <c r="AI121" s="161" t="e">
        <f t="shared" si="59"/>
        <v>#REF!</v>
      </c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</row>
    <row r="122" spans="2:61" ht="12.75">
      <c r="B122" s="234" t="s">
        <v>234</v>
      </c>
      <c r="D122" s="15"/>
      <c r="E122" s="98" t="e">
        <f>NPV(#REF!,F122:AI122)*(((1+#REF!)^#REF!*#REF!)/((1+#REF!)^#REF!-1))</f>
        <v>#REF!</v>
      </c>
      <c r="F122" s="161">
        <f aca="true" t="shared" si="60" ref="F122:AI122">SUM(F123:F124)</f>
        <v>206</v>
      </c>
      <c r="G122" s="161" t="e">
        <f t="shared" si="60"/>
        <v>#REF!</v>
      </c>
      <c r="H122" s="161" t="e">
        <f t="shared" si="60"/>
        <v>#REF!</v>
      </c>
      <c r="I122" s="161" t="e">
        <f t="shared" si="60"/>
        <v>#REF!</v>
      </c>
      <c r="J122" s="161" t="e">
        <f t="shared" si="60"/>
        <v>#REF!</v>
      </c>
      <c r="K122" s="161" t="e">
        <f t="shared" si="60"/>
        <v>#REF!</v>
      </c>
      <c r="L122" s="161" t="e">
        <f t="shared" si="60"/>
        <v>#REF!</v>
      </c>
      <c r="M122" s="161" t="e">
        <f t="shared" si="60"/>
        <v>#REF!</v>
      </c>
      <c r="N122" s="161" t="e">
        <f t="shared" si="60"/>
        <v>#REF!</v>
      </c>
      <c r="O122" s="161" t="e">
        <f t="shared" si="60"/>
        <v>#REF!</v>
      </c>
      <c r="P122" s="161" t="e">
        <f t="shared" si="60"/>
        <v>#REF!</v>
      </c>
      <c r="Q122" s="161" t="e">
        <f t="shared" si="60"/>
        <v>#REF!</v>
      </c>
      <c r="R122" s="161" t="e">
        <f t="shared" si="60"/>
        <v>#REF!</v>
      </c>
      <c r="S122" s="161" t="e">
        <f t="shared" si="60"/>
        <v>#REF!</v>
      </c>
      <c r="T122" s="161" t="e">
        <f t="shared" si="60"/>
        <v>#REF!</v>
      </c>
      <c r="U122" s="161" t="e">
        <f t="shared" si="60"/>
        <v>#REF!</v>
      </c>
      <c r="V122" s="161" t="e">
        <f t="shared" si="60"/>
        <v>#REF!</v>
      </c>
      <c r="W122" s="161" t="e">
        <f t="shared" si="60"/>
        <v>#REF!</v>
      </c>
      <c r="X122" s="161" t="e">
        <f t="shared" si="60"/>
        <v>#REF!</v>
      </c>
      <c r="Y122" s="161" t="e">
        <f t="shared" si="60"/>
        <v>#REF!</v>
      </c>
      <c r="Z122" s="161" t="e">
        <f t="shared" si="60"/>
        <v>#REF!</v>
      </c>
      <c r="AA122" s="161" t="e">
        <f t="shared" si="60"/>
        <v>#REF!</v>
      </c>
      <c r="AB122" s="161" t="e">
        <f t="shared" si="60"/>
        <v>#REF!</v>
      </c>
      <c r="AC122" s="161" t="e">
        <f t="shared" si="60"/>
        <v>#REF!</v>
      </c>
      <c r="AD122" s="161" t="e">
        <f t="shared" si="60"/>
        <v>#REF!</v>
      </c>
      <c r="AE122" s="161" t="e">
        <f t="shared" si="60"/>
        <v>#REF!</v>
      </c>
      <c r="AF122" s="161" t="e">
        <f t="shared" si="60"/>
        <v>#REF!</v>
      </c>
      <c r="AG122" s="161" t="e">
        <f t="shared" si="60"/>
        <v>#REF!</v>
      </c>
      <c r="AH122" s="161" t="e">
        <f t="shared" si="60"/>
        <v>#REF!</v>
      </c>
      <c r="AI122" s="161" t="e">
        <f t="shared" si="60"/>
        <v>#REF!</v>
      </c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</row>
    <row r="123" spans="2:61" ht="12.75">
      <c r="B123" s="235" t="s">
        <v>249</v>
      </c>
      <c r="D123" s="15"/>
      <c r="E123" s="98" t="e">
        <f>NPV(#REF!,F123:AI123)*(((1+#REF!)^#REF!*#REF!)/((1+#REF!)^#REF!-1))</f>
        <v>#REF!</v>
      </c>
      <c r="F123" s="236">
        <v>206</v>
      </c>
      <c r="G123" s="161" t="e">
        <f aca="true" t="shared" si="61" ref="G123:AI123">F123*(1+G$112)</f>
        <v>#REF!</v>
      </c>
      <c r="H123" s="161" t="e">
        <f t="shared" si="61"/>
        <v>#REF!</v>
      </c>
      <c r="I123" s="161" t="e">
        <f t="shared" si="61"/>
        <v>#REF!</v>
      </c>
      <c r="J123" s="161" t="e">
        <f t="shared" si="61"/>
        <v>#REF!</v>
      </c>
      <c r="K123" s="161" t="e">
        <f t="shared" si="61"/>
        <v>#REF!</v>
      </c>
      <c r="L123" s="161" t="e">
        <f t="shared" si="61"/>
        <v>#REF!</v>
      </c>
      <c r="M123" s="161" t="e">
        <f t="shared" si="61"/>
        <v>#REF!</v>
      </c>
      <c r="N123" s="161" t="e">
        <f t="shared" si="61"/>
        <v>#REF!</v>
      </c>
      <c r="O123" s="161" t="e">
        <f t="shared" si="61"/>
        <v>#REF!</v>
      </c>
      <c r="P123" s="161" t="e">
        <f t="shared" si="61"/>
        <v>#REF!</v>
      </c>
      <c r="Q123" s="161" t="e">
        <f t="shared" si="61"/>
        <v>#REF!</v>
      </c>
      <c r="R123" s="161" t="e">
        <f t="shared" si="61"/>
        <v>#REF!</v>
      </c>
      <c r="S123" s="161" t="e">
        <f t="shared" si="61"/>
        <v>#REF!</v>
      </c>
      <c r="T123" s="161" t="e">
        <f t="shared" si="61"/>
        <v>#REF!</v>
      </c>
      <c r="U123" s="161" t="e">
        <f t="shared" si="61"/>
        <v>#REF!</v>
      </c>
      <c r="V123" s="161" t="e">
        <f t="shared" si="61"/>
        <v>#REF!</v>
      </c>
      <c r="W123" s="161" t="e">
        <f t="shared" si="61"/>
        <v>#REF!</v>
      </c>
      <c r="X123" s="161" t="e">
        <f t="shared" si="61"/>
        <v>#REF!</v>
      </c>
      <c r="Y123" s="161" t="e">
        <f t="shared" si="61"/>
        <v>#REF!</v>
      </c>
      <c r="Z123" s="161" t="e">
        <f t="shared" si="61"/>
        <v>#REF!</v>
      </c>
      <c r="AA123" s="161" t="e">
        <f t="shared" si="61"/>
        <v>#REF!</v>
      </c>
      <c r="AB123" s="161" t="e">
        <f t="shared" si="61"/>
        <v>#REF!</v>
      </c>
      <c r="AC123" s="161" t="e">
        <f t="shared" si="61"/>
        <v>#REF!</v>
      </c>
      <c r="AD123" s="161" t="e">
        <f t="shared" si="61"/>
        <v>#REF!</v>
      </c>
      <c r="AE123" s="161" t="e">
        <f t="shared" si="61"/>
        <v>#REF!</v>
      </c>
      <c r="AF123" s="161" t="e">
        <f t="shared" si="61"/>
        <v>#REF!</v>
      </c>
      <c r="AG123" s="161" t="e">
        <f t="shared" si="61"/>
        <v>#REF!</v>
      </c>
      <c r="AH123" s="161" t="e">
        <f t="shared" si="61"/>
        <v>#REF!</v>
      </c>
      <c r="AI123" s="161" t="e">
        <f t="shared" si="61"/>
        <v>#REF!</v>
      </c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</row>
    <row r="124" spans="2:61" ht="12.75">
      <c r="B124" s="235" t="s">
        <v>251</v>
      </c>
      <c r="D124" s="15"/>
      <c r="E124" s="98" t="e">
        <f>NPV(#REF!,F124:AI124)*(((1+#REF!)^#REF!*#REF!)/((1+#REF!)^#REF!-1))</f>
        <v>#REF!</v>
      </c>
      <c r="F124" s="236">
        <v>0</v>
      </c>
      <c r="G124" s="161" t="e">
        <f aca="true" t="shared" si="62" ref="G124:AI124">F124*(1+G$112)</f>
        <v>#REF!</v>
      </c>
      <c r="H124" s="161" t="e">
        <f t="shared" si="62"/>
        <v>#REF!</v>
      </c>
      <c r="I124" s="161" t="e">
        <f t="shared" si="62"/>
        <v>#REF!</v>
      </c>
      <c r="J124" s="161" t="e">
        <f t="shared" si="62"/>
        <v>#REF!</v>
      </c>
      <c r="K124" s="161" t="e">
        <f t="shared" si="62"/>
        <v>#REF!</v>
      </c>
      <c r="L124" s="161" t="e">
        <f t="shared" si="62"/>
        <v>#REF!</v>
      </c>
      <c r="M124" s="161" t="e">
        <f t="shared" si="62"/>
        <v>#REF!</v>
      </c>
      <c r="N124" s="161" t="e">
        <f t="shared" si="62"/>
        <v>#REF!</v>
      </c>
      <c r="O124" s="161" t="e">
        <f t="shared" si="62"/>
        <v>#REF!</v>
      </c>
      <c r="P124" s="161" t="e">
        <f t="shared" si="62"/>
        <v>#REF!</v>
      </c>
      <c r="Q124" s="161" t="e">
        <f t="shared" si="62"/>
        <v>#REF!</v>
      </c>
      <c r="R124" s="161" t="e">
        <f t="shared" si="62"/>
        <v>#REF!</v>
      </c>
      <c r="S124" s="161" t="e">
        <f t="shared" si="62"/>
        <v>#REF!</v>
      </c>
      <c r="T124" s="161" t="e">
        <f t="shared" si="62"/>
        <v>#REF!</v>
      </c>
      <c r="U124" s="161" t="e">
        <f t="shared" si="62"/>
        <v>#REF!</v>
      </c>
      <c r="V124" s="161" t="e">
        <f t="shared" si="62"/>
        <v>#REF!</v>
      </c>
      <c r="W124" s="161" t="e">
        <f t="shared" si="62"/>
        <v>#REF!</v>
      </c>
      <c r="X124" s="161" t="e">
        <f t="shared" si="62"/>
        <v>#REF!</v>
      </c>
      <c r="Y124" s="161" t="e">
        <f t="shared" si="62"/>
        <v>#REF!</v>
      </c>
      <c r="Z124" s="161" t="e">
        <f t="shared" si="62"/>
        <v>#REF!</v>
      </c>
      <c r="AA124" s="161" t="e">
        <f t="shared" si="62"/>
        <v>#REF!</v>
      </c>
      <c r="AB124" s="161" t="e">
        <f t="shared" si="62"/>
        <v>#REF!</v>
      </c>
      <c r="AC124" s="161" t="e">
        <f t="shared" si="62"/>
        <v>#REF!</v>
      </c>
      <c r="AD124" s="161" t="e">
        <f t="shared" si="62"/>
        <v>#REF!</v>
      </c>
      <c r="AE124" s="161" t="e">
        <f t="shared" si="62"/>
        <v>#REF!</v>
      </c>
      <c r="AF124" s="161" t="e">
        <f t="shared" si="62"/>
        <v>#REF!</v>
      </c>
      <c r="AG124" s="161" t="e">
        <f t="shared" si="62"/>
        <v>#REF!</v>
      </c>
      <c r="AH124" s="161" t="e">
        <f t="shared" si="62"/>
        <v>#REF!</v>
      </c>
      <c r="AI124" s="161" t="e">
        <f t="shared" si="62"/>
        <v>#REF!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</row>
    <row r="125" spans="2:61" ht="12.75">
      <c r="B125" s="17" t="s">
        <v>271</v>
      </c>
      <c r="D125" s="15"/>
      <c r="E125" s="98" t="e">
        <f>NPV(#REF!,F125:AI125)*(((1+#REF!)^#REF!*#REF!)/((1+#REF!)^#REF!-1))</f>
        <v>#REF!</v>
      </c>
      <c r="F125" s="161">
        <f aca="true" t="shared" si="63" ref="F125:AI125">SUM(F126:F127)</f>
        <v>0</v>
      </c>
      <c r="G125" s="161" t="e">
        <f t="shared" si="63"/>
        <v>#REF!</v>
      </c>
      <c r="H125" s="161" t="e">
        <f t="shared" si="63"/>
        <v>#REF!</v>
      </c>
      <c r="I125" s="161" t="e">
        <f t="shared" si="63"/>
        <v>#REF!</v>
      </c>
      <c r="J125" s="161" t="e">
        <f t="shared" si="63"/>
        <v>#REF!</v>
      </c>
      <c r="K125" s="161" t="e">
        <f t="shared" si="63"/>
        <v>#REF!</v>
      </c>
      <c r="L125" s="161" t="e">
        <f t="shared" si="63"/>
        <v>#REF!</v>
      </c>
      <c r="M125" s="161" t="e">
        <f t="shared" si="63"/>
        <v>#REF!</v>
      </c>
      <c r="N125" s="161" t="e">
        <f t="shared" si="63"/>
        <v>#REF!</v>
      </c>
      <c r="O125" s="161" t="e">
        <f t="shared" si="63"/>
        <v>#REF!</v>
      </c>
      <c r="P125" s="161" t="e">
        <f t="shared" si="63"/>
        <v>#REF!</v>
      </c>
      <c r="Q125" s="161" t="e">
        <f t="shared" si="63"/>
        <v>#REF!</v>
      </c>
      <c r="R125" s="161" t="e">
        <f t="shared" si="63"/>
        <v>#REF!</v>
      </c>
      <c r="S125" s="161" t="e">
        <f t="shared" si="63"/>
        <v>#REF!</v>
      </c>
      <c r="T125" s="161" t="e">
        <f t="shared" si="63"/>
        <v>#REF!</v>
      </c>
      <c r="U125" s="161" t="e">
        <f t="shared" si="63"/>
        <v>#REF!</v>
      </c>
      <c r="V125" s="161" t="e">
        <f t="shared" si="63"/>
        <v>#REF!</v>
      </c>
      <c r="W125" s="161" t="e">
        <f t="shared" si="63"/>
        <v>#REF!</v>
      </c>
      <c r="X125" s="161" t="e">
        <f t="shared" si="63"/>
        <v>#REF!</v>
      </c>
      <c r="Y125" s="161" t="e">
        <f t="shared" si="63"/>
        <v>#REF!</v>
      </c>
      <c r="Z125" s="161" t="e">
        <f t="shared" si="63"/>
        <v>#REF!</v>
      </c>
      <c r="AA125" s="161" t="e">
        <f t="shared" si="63"/>
        <v>#REF!</v>
      </c>
      <c r="AB125" s="161" t="e">
        <f t="shared" si="63"/>
        <v>#REF!</v>
      </c>
      <c r="AC125" s="161" t="e">
        <f t="shared" si="63"/>
        <v>#REF!</v>
      </c>
      <c r="AD125" s="161" t="e">
        <f t="shared" si="63"/>
        <v>#REF!</v>
      </c>
      <c r="AE125" s="161" t="e">
        <f t="shared" si="63"/>
        <v>#REF!</v>
      </c>
      <c r="AF125" s="161" t="e">
        <f t="shared" si="63"/>
        <v>#REF!</v>
      </c>
      <c r="AG125" s="161" t="e">
        <f t="shared" si="63"/>
        <v>#REF!</v>
      </c>
      <c r="AH125" s="161" t="e">
        <f t="shared" si="63"/>
        <v>#REF!</v>
      </c>
      <c r="AI125" s="161" t="e">
        <f t="shared" si="63"/>
        <v>#REF!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</row>
    <row r="126" spans="2:61" ht="12.75">
      <c r="B126" s="235" t="s">
        <v>249</v>
      </c>
      <c r="D126" s="15"/>
      <c r="E126" s="98" t="e">
        <f>NPV(#REF!,F126:AI126)*(((1+#REF!)^#REF!*#REF!)/((1+#REF!)^#REF!-1))</f>
        <v>#REF!</v>
      </c>
      <c r="F126" s="236">
        <v>0</v>
      </c>
      <c r="G126" s="161" t="e">
        <f aca="true" t="shared" si="64" ref="G126:AI126">F126*(1+G$112)</f>
        <v>#REF!</v>
      </c>
      <c r="H126" s="161" t="e">
        <f t="shared" si="64"/>
        <v>#REF!</v>
      </c>
      <c r="I126" s="161" t="e">
        <f t="shared" si="64"/>
        <v>#REF!</v>
      </c>
      <c r="J126" s="161" t="e">
        <f t="shared" si="64"/>
        <v>#REF!</v>
      </c>
      <c r="K126" s="161" t="e">
        <f t="shared" si="64"/>
        <v>#REF!</v>
      </c>
      <c r="L126" s="161" t="e">
        <f t="shared" si="64"/>
        <v>#REF!</v>
      </c>
      <c r="M126" s="161" t="e">
        <f t="shared" si="64"/>
        <v>#REF!</v>
      </c>
      <c r="N126" s="161" t="e">
        <f t="shared" si="64"/>
        <v>#REF!</v>
      </c>
      <c r="O126" s="161" t="e">
        <f t="shared" si="64"/>
        <v>#REF!</v>
      </c>
      <c r="P126" s="161" t="e">
        <f t="shared" si="64"/>
        <v>#REF!</v>
      </c>
      <c r="Q126" s="161" t="e">
        <f t="shared" si="64"/>
        <v>#REF!</v>
      </c>
      <c r="R126" s="161" t="e">
        <f t="shared" si="64"/>
        <v>#REF!</v>
      </c>
      <c r="S126" s="161" t="e">
        <f t="shared" si="64"/>
        <v>#REF!</v>
      </c>
      <c r="T126" s="161" t="e">
        <f t="shared" si="64"/>
        <v>#REF!</v>
      </c>
      <c r="U126" s="161" t="e">
        <f t="shared" si="64"/>
        <v>#REF!</v>
      </c>
      <c r="V126" s="161" t="e">
        <f t="shared" si="64"/>
        <v>#REF!</v>
      </c>
      <c r="W126" s="161" t="e">
        <f t="shared" si="64"/>
        <v>#REF!</v>
      </c>
      <c r="X126" s="161" t="e">
        <f t="shared" si="64"/>
        <v>#REF!</v>
      </c>
      <c r="Y126" s="161" t="e">
        <f t="shared" si="64"/>
        <v>#REF!</v>
      </c>
      <c r="Z126" s="161" t="e">
        <f t="shared" si="64"/>
        <v>#REF!</v>
      </c>
      <c r="AA126" s="161" t="e">
        <f t="shared" si="64"/>
        <v>#REF!</v>
      </c>
      <c r="AB126" s="161" t="e">
        <f t="shared" si="64"/>
        <v>#REF!</v>
      </c>
      <c r="AC126" s="161" t="e">
        <f t="shared" si="64"/>
        <v>#REF!</v>
      </c>
      <c r="AD126" s="161" t="e">
        <f t="shared" si="64"/>
        <v>#REF!</v>
      </c>
      <c r="AE126" s="161" t="e">
        <f t="shared" si="64"/>
        <v>#REF!</v>
      </c>
      <c r="AF126" s="161" t="e">
        <f t="shared" si="64"/>
        <v>#REF!</v>
      </c>
      <c r="AG126" s="161" t="e">
        <f t="shared" si="64"/>
        <v>#REF!</v>
      </c>
      <c r="AH126" s="161" t="e">
        <f t="shared" si="64"/>
        <v>#REF!</v>
      </c>
      <c r="AI126" s="161" t="e">
        <f t="shared" si="64"/>
        <v>#REF!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</row>
    <row r="127" spans="2:61" ht="12.75">
      <c r="B127" s="235" t="s">
        <v>251</v>
      </c>
      <c r="D127" s="15"/>
      <c r="E127" s="98" t="e">
        <f>NPV(#REF!,F127:AI127)*(((1+#REF!)^#REF!*#REF!)/((1+#REF!)^#REF!-1))</f>
        <v>#REF!</v>
      </c>
      <c r="F127" s="236">
        <v>0</v>
      </c>
      <c r="G127" s="161" t="e">
        <f>F127*(1+G$112)</f>
        <v>#REF!</v>
      </c>
      <c r="H127" s="161" t="e">
        <f>G127*(1+H$112)</f>
        <v>#REF!</v>
      </c>
      <c r="I127" s="161" t="e">
        <f>G127*(1+I$112)</f>
        <v>#REF!</v>
      </c>
      <c r="J127" s="236">
        <v>1048</v>
      </c>
      <c r="K127" s="103" t="e">
        <f>I127*(1+K$112)^2</f>
        <v>#REF!</v>
      </c>
      <c r="L127" s="103" t="e">
        <f aca="true" t="shared" si="65" ref="L127:N128">K127*(1+L$112)</f>
        <v>#REF!</v>
      </c>
      <c r="M127" s="103" t="e">
        <f t="shared" si="65"/>
        <v>#REF!</v>
      </c>
      <c r="N127" s="103" t="e">
        <f t="shared" si="65"/>
        <v>#REF!</v>
      </c>
      <c r="O127" s="103" t="e">
        <f>J127*(1+O$112)^5</f>
        <v>#REF!</v>
      </c>
      <c r="P127" s="237" t="e">
        <f>N127*(1+P$112)^2</f>
        <v>#REF!</v>
      </c>
      <c r="Q127" s="237" t="e">
        <f aca="true" t="shared" si="66" ref="Q127:S128">P127*(1+Q$112)</f>
        <v>#REF!</v>
      </c>
      <c r="R127" s="237" t="e">
        <f t="shared" si="66"/>
        <v>#REF!</v>
      </c>
      <c r="S127" s="237" t="e">
        <f t="shared" si="66"/>
        <v>#REF!</v>
      </c>
      <c r="T127" s="103" t="e">
        <f>O127*(1+T$112)^5</f>
        <v>#REF!</v>
      </c>
      <c r="U127" s="237" t="e">
        <f>S127*(1+U$112)^2</f>
        <v>#REF!</v>
      </c>
      <c r="V127" s="237" t="e">
        <f aca="true" t="shared" si="67" ref="V127:X128">U127*(1+V$112)</f>
        <v>#REF!</v>
      </c>
      <c r="W127" s="237" t="e">
        <f t="shared" si="67"/>
        <v>#REF!</v>
      </c>
      <c r="X127" s="237" t="e">
        <f t="shared" si="67"/>
        <v>#REF!</v>
      </c>
      <c r="Y127" s="103" t="e">
        <f>T127*(1+Y$112)^5</f>
        <v>#REF!</v>
      </c>
      <c r="Z127" s="237" t="e">
        <f>X127*(1+Z$112)^2</f>
        <v>#REF!</v>
      </c>
      <c r="AA127" s="237" t="e">
        <f aca="true" t="shared" si="68" ref="AA127:AC128">Z127*(1+AA$112)</f>
        <v>#REF!</v>
      </c>
      <c r="AB127" s="237" t="e">
        <f t="shared" si="68"/>
        <v>#REF!</v>
      </c>
      <c r="AC127" s="237" t="e">
        <f t="shared" si="68"/>
        <v>#REF!</v>
      </c>
      <c r="AD127" s="103" t="e">
        <f>Y127*(1+AD$112)^5</f>
        <v>#REF!</v>
      </c>
      <c r="AE127" s="237" t="e">
        <f>AC127*(1+AE$112)^2</f>
        <v>#REF!</v>
      </c>
      <c r="AF127" s="237" t="e">
        <f aca="true" t="shared" si="69" ref="AF127:AH128">AE127*(1+AF$112)</f>
        <v>#REF!</v>
      </c>
      <c r="AG127" s="237" t="e">
        <f t="shared" si="69"/>
        <v>#REF!</v>
      </c>
      <c r="AH127" s="237" t="e">
        <f t="shared" si="69"/>
        <v>#REF!</v>
      </c>
      <c r="AI127" s="103" t="e">
        <f>AD127*(1+AI$112)^5</f>
        <v>#REF!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</row>
    <row r="128" spans="2:61" ht="12.75">
      <c r="B128" s="17" t="s">
        <v>39</v>
      </c>
      <c r="D128" s="15"/>
      <c r="E128" s="98" t="e">
        <f>NPV(#REF!,F128:AI128)*(((1+#REF!)^#REF!*#REF!)/((1+#REF!)^#REF!-1))</f>
        <v>#REF!</v>
      </c>
      <c r="F128" s="236">
        <v>50</v>
      </c>
      <c r="G128" s="161" t="e">
        <f>F128*(1+G$112)</f>
        <v>#REF!</v>
      </c>
      <c r="H128" s="161" t="e">
        <f>G128*(1+H$112)</f>
        <v>#REF!</v>
      </c>
      <c r="I128" s="161" t="e">
        <f>H128*(1+I$112)</f>
        <v>#REF!</v>
      </c>
      <c r="J128" s="161" t="e">
        <f>I128*(1+J$112)</f>
        <v>#REF!</v>
      </c>
      <c r="K128" s="161" t="e">
        <f>J128*(1+K$112)</f>
        <v>#REF!</v>
      </c>
      <c r="L128" s="161" t="e">
        <f t="shared" si="65"/>
        <v>#REF!</v>
      </c>
      <c r="M128" s="161" t="e">
        <f t="shared" si="65"/>
        <v>#REF!</v>
      </c>
      <c r="N128" s="161" t="e">
        <f t="shared" si="65"/>
        <v>#REF!</v>
      </c>
      <c r="O128" s="161" t="e">
        <f>N128*(1+O$112)</f>
        <v>#REF!</v>
      </c>
      <c r="P128" s="161" t="e">
        <f>O128*(1+P$112)</f>
        <v>#REF!</v>
      </c>
      <c r="Q128" s="161" t="e">
        <f t="shared" si="66"/>
        <v>#REF!</v>
      </c>
      <c r="R128" s="161" t="e">
        <f t="shared" si="66"/>
        <v>#REF!</v>
      </c>
      <c r="S128" s="161" t="e">
        <f t="shared" si="66"/>
        <v>#REF!</v>
      </c>
      <c r="T128" s="161" t="e">
        <f>S128*(1+T$112)</f>
        <v>#REF!</v>
      </c>
      <c r="U128" s="161" t="e">
        <f>T128*(1+U$112)</f>
        <v>#REF!</v>
      </c>
      <c r="V128" s="161" t="e">
        <f t="shared" si="67"/>
        <v>#REF!</v>
      </c>
      <c r="W128" s="161" t="e">
        <f t="shared" si="67"/>
        <v>#REF!</v>
      </c>
      <c r="X128" s="161" t="e">
        <f t="shared" si="67"/>
        <v>#REF!</v>
      </c>
      <c r="Y128" s="161" t="e">
        <f>X128*(1+Y$112)</f>
        <v>#REF!</v>
      </c>
      <c r="Z128" s="161" t="e">
        <f>Y128*(1+Z$112)</f>
        <v>#REF!</v>
      </c>
      <c r="AA128" s="161" t="e">
        <f t="shared" si="68"/>
        <v>#REF!</v>
      </c>
      <c r="AB128" s="161" t="e">
        <f t="shared" si="68"/>
        <v>#REF!</v>
      </c>
      <c r="AC128" s="161" t="e">
        <f t="shared" si="68"/>
        <v>#REF!</v>
      </c>
      <c r="AD128" s="161" t="e">
        <f>AC128*(1+AD$112)</f>
        <v>#REF!</v>
      </c>
      <c r="AE128" s="161" t="e">
        <f>AD128*(1+AE$112)</f>
        <v>#REF!</v>
      </c>
      <c r="AF128" s="161" t="e">
        <f t="shared" si="69"/>
        <v>#REF!</v>
      </c>
      <c r="AG128" s="161" t="e">
        <f t="shared" si="69"/>
        <v>#REF!</v>
      </c>
      <c r="AH128" s="161" t="e">
        <f t="shared" si="69"/>
        <v>#REF!</v>
      </c>
      <c r="AI128" s="161" t="e">
        <f>AH128*(1+AI$112)</f>
        <v>#REF!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</row>
    <row r="129" spans="2:61" ht="12.75">
      <c r="B129" s="17"/>
      <c r="D129" s="15"/>
      <c r="E129" s="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</row>
    <row r="130" spans="2:61" ht="12.75">
      <c r="B130" s="234" t="s">
        <v>252</v>
      </c>
      <c r="D130" s="15"/>
      <c r="E130" s="98" t="e">
        <f>NPV(#REF!,F130:AI130)*(((1+#REF!)^#REF!*#REF!)/((1+#REF!)^#REF!-1))</f>
        <v>#REF!</v>
      </c>
      <c r="F130" s="161" t="e">
        <f aca="true" t="shared" si="70" ref="F130:AI130">F115+F116+F120+F123+F126+F128</f>
        <v>#REF!</v>
      </c>
      <c r="G130" s="161" t="e">
        <f t="shared" si="70"/>
        <v>#REF!</v>
      </c>
      <c r="H130" s="161" t="e">
        <f t="shared" si="70"/>
        <v>#REF!</v>
      </c>
      <c r="I130" s="161" t="e">
        <f t="shared" si="70"/>
        <v>#REF!</v>
      </c>
      <c r="J130" s="161" t="e">
        <f t="shared" si="70"/>
        <v>#REF!</v>
      </c>
      <c r="K130" s="161" t="e">
        <f t="shared" si="70"/>
        <v>#REF!</v>
      </c>
      <c r="L130" s="161" t="e">
        <f t="shared" si="70"/>
        <v>#REF!</v>
      </c>
      <c r="M130" s="161" t="e">
        <f t="shared" si="70"/>
        <v>#REF!</v>
      </c>
      <c r="N130" s="161" t="e">
        <f t="shared" si="70"/>
        <v>#REF!</v>
      </c>
      <c r="O130" s="161" t="e">
        <f t="shared" si="70"/>
        <v>#REF!</v>
      </c>
      <c r="P130" s="161" t="e">
        <f t="shared" si="70"/>
        <v>#REF!</v>
      </c>
      <c r="Q130" s="161" t="e">
        <f t="shared" si="70"/>
        <v>#REF!</v>
      </c>
      <c r="R130" s="161" t="e">
        <f t="shared" si="70"/>
        <v>#REF!</v>
      </c>
      <c r="S130" s="161" t="e">
        <f t="shared" si="70"/>
        <v>#REF!</v>
      </c>
      <c r="T130" s="161" t="e">
        <f t="shared" si="70"/>
        <v>#REF!</v>
      </c>
      <c r="U130" s="161" t="e">
        <f t="shared" si="70"/>
        <v>#REF!</v>
      </c>
      <c r="V130" s="161" t="e">
        <f t="shared" si="70"/>
        <v>#REF!</v>
      </c>
      <c r="W130" s="161" t="e">
        <f t="shared" si="70"/>
        <v>#REF!</v>
      </c>
      <c r="X130" s="161" t="e">
        <f t="shared" si="70"/>
        <v>#REF!</v>
      </c>
      <c r="Y130" s="161" t="e">
        <f t="shared" si="70"/>
        <v>#REF!</v>
      </c>
      <c r="Z130" s="161" t="e">
        <f t="shared" si="70"/>
        <v>#REF!</v>
      </c>
      <c r="AA130" s="161" t="e">
        <f t="shared" si="70"/>
        <v>#REF!</v>
      </c>
      <c r="AB130" s="161" t="e">
        <f t="shared" si="70"/>
        <v>#REF!</v>
      </c>
      <c r="AC130" s="161" t="e">
        <f t="shared" si="70"/>
        <v>#REF!</v>
      </c>
      <c r="AD130" s="161" t="e">
        <f t="shared" si="70"/>
        <v>#REF!</v>
      </c>
      <c r="AE130" s="161" t="e">
        <f t="shared" si="70"/>
        <v>#REF!</v>
      </c>
      <c r="AF130" s="161" t="e">
        <f t="shared" si="70"/>
        <v>#REF!</v>
      </c>
      <c r="AG130" s="161" t="e">
        <f t="shared" si="70"/>
        <v>#REF!</v>
      </c>
      <c r="AH130" s="161" t="e">
        <f t="shared" si="70"/>
        <v>#REF!</v>
      </c>
      <c r="AI130" s="161" t="e">
        <f t="shared" si="70"/>
        <v>#REF!</v>
      </c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</row>
    <row r="131" spans="2:61" ht="12.75">
      <c r="B131" s="234" t="s">
        <v>253</v>
      </c>
      <c r="D131" s="15"/>
      <c r="E131" s="98" t="e">
        <f>NPV(#REF!,F131:AI131)*(((1+#REF!)^#REF!*#REF!)/((1+#REF!)^#REF!-1))</f>
        <v>#REF!</v>
      </c>
      <c r="F131" s="161" t="e">
        <f aca="true" t="shared" si="71" ref="F131:AI131">F117+F118+F121+F124+F127</f>
        <v>#REF!</v>
      </c>
      <c r="G131" s="161" t="e">
        <f t="shared" si="71"/>
        <v>#REF!</v>
      </c>
      <c r="H131" s="161" t="e">
        <f t="shared" si="71"/>
        <v>#REF!</v>
      </c>
      <c r="I131" s="161" t="e">
        <f t="shared" si="71"/>
        <v>#REF!</v>
      </c>
      <c r="J131" s="161" t="e">
        <f t="shared" si="71"/>
        <v>#REF!</v>
      </c>
      <c r="K131" s="161" t="e">
        <f t="shared" si="71"/>
        <v>#REF!</v>
      </c>
      <c r="L131" s="161" t="e">
        <f t="shared" si="71"/>
        <v>#REF!</v>
      </c>
      <c r="M131" s="161" t="e">
        <f t="shared" si="71"/>
        <v>#REF!</v>
      </c>
      <c r="N131" s="161" t="e">
        <f t="shared" si="71"/>
        <v>#REF!</v>
      </c>
      <c r="O131" s="161" t="e">
        <f t="shared" si="71"/>
        <v>#REF!</v>
      </c>
      <c r="P131" s="161" t="e">
        <f t="shared" si="71"/>
        <v>#REF!</v>
      </c>
      <c r="Q131" s="161" t="e">
        <f t="shared" si="71"/>
        <v>#REF!</v>
      </c>
      <c r="R131" s="161" t="e">
        <f t="shared" si="71"/>
        <v>#REF!</v>
      </c>
      <c r="S131" s="161" t="e">
        <f t="shared" si="71"/>
        <v>#REF!</v>
      </c>
      <c r="T131" s="161" t="e">
        <f t="shared" si="71"/>
        <v>#REF!</v>
      </c>
      <c r="U131" s="161" t="e">
        <f t="shared" si="71"/>
        <v>#REF!</v>
      </c>
      <c r="V131" s="161" t="e">
        <f t="shared" si="71"/>
        <v>#REF!</v>
      </c>
      <c r="W131" s="161" t="e">
        <f t="shared" si="71"/>
        <v>#REF!</v>
      </c>
      <c r="X131" s="161" t="e">
        <f t="shared" si="71"/>
        <v>#REF!</v>
      </c>
      <c r="Y131" s="161" t="e">
        <f t="shared" si="71"/>
        <v>#REF!</v>
      </c>
      <c r="Z131" s="161" t="e">
        <f t="shared" si="71"/>
        <v>#REF!</v>
      </c>
      <c r="AA131" s="161" t="e">
        <f t="shared" si="71"/>
        <v>#REF!</v>
      </c>
      <c r="AB131" s="161" t="e">
        <f t="shared" si="71"/>
        <v>#REF!</v>
      </c>
      <c r="AC131" s="161" t="e">
        <f t="shared" si="71"/>
        <v>#REF!</v>
      </c>
      <c r="AD131" s="161" t="e">
        <f t="shared" si="71"/>
        <v>#REF!</v>
      </c>
      <c r="AE131" s="161" t="e">
        <f t="shared" si="71"/>
        <v>#REF!</v>
      </c>
      <c r="AF131" s="161" t="e">
        <f t="shared" si="71"/>
        <v>#REF!</v>
      </c>
      <c r="AG131" s="161" t="e">
        <f t="shared" si="71"/>
        <v>#REF!</v>
      </c>
      <c r="AH131" s="161" t="e">
        <f t="shared" si="71"/>
        <v>#REF!</v>
      </c>
      <c r="AI131" s="161" t="e">
        <f t="shared" si="71"/>
        <v>#REF!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</row>
    <row r="132" spans="2:61" ht="12.75">
      <c r="B132" s="234" t="s">
        <v>254</v>
      </c>
      <c r="D132" s="15"/>
      <c r="E132" s="98" t="e">
        <f>NPV(#REF!,F132:AI132)*(((1+#REF!)^#REF!*#REF!)/((1+#REF!)^#REF!-1))</f>
        <v>#REF!</v>
      </c>
      <c r="F132" s="161" t="e">
        <f aca="true" t="shared" si="72" ref="F132:AI132">SUM(F130:F131)</f>
        <v>#REF!</v>
      </c>
      <c r="G132" s="161" t="e">
        <f t="shared" si="72"/>
        <v>#REF!</v>
      </c>
      <c r="H132" s="161" t="e">
        <f t="shared" si="72"/>
        <v>#REF!</v>
      </c>
      <c r="I132" s="161" t="e">
        <f t="shared" si="72"/>
        <v>#REF!</v>
      </c>
      <c r="J132" s="161" t="e">
        <f t="shared" si="72"/>
        <v>#REF!</v>
      </c>
      <c r="K132" s="161" t="e">
        <f t="shared" si="72"/>
        <v>#REF!</v>
      </c>
      <c r="L132" s="161" t="e">
        <f t="shared" si="72"/>
        <v>#REF!</v>
      </c>
      <c r="M132" s="161" t="e">
        <f t="shared" si="72"/>
        <v>#REF!</v>
      </c>
      <c r="N132" s="161" t="e">
        <f t="shared" si="72"/>
        <v>#REF!</v>
      </c>
      <c r="O132" s="161" t="e">
        <f t="shared" si="72"/>
        <v>#REF!</v>
      </c>
      <c r="P132" s="161" t="e">
        <f t="shared" si="72"/>
        <v>#REF!</v>
      </c>
      <c r="Q132" s="161" t="e">
        <f t="shared" si="72"/>
        <v>#REF!</v>
      </c>
      <c r="R132" s="161" t="e">
        <f t="shared" si="72"/>
        <v>#REF!</v>
      </c>
      <c r="S132" s="161" t="e">
        <f t="shared" si="72"/>
        <v>#REF!</v>
      </c>
      <c r="T132" s="161" t="e">
        <f t="shared" si="72"/>
        <v>#REF!</v>
      </c>
      <c r="U132" s="161" t="e">
        <f t="shared" si="72"/>
        <v>#REF!</v>
      </c>
      <c r="V132" s="161" t="e">
        <f t="shared" si="72"/>
        <v>#REF!</v>
      </c>
      <c r="W132" s="161" t="e">
        <f t="shared" si="72"/>
        <v>#REF!</v>
      </c>
      <c r="X132" s="161" t="e">
        <f t="shared" si="72"/>
        <v>#REF!</v>
      </c>
      <c r="Y132" s="161" t="e">
        <f t="shared" si="72"/>
        <v>#REF!</v>
      </c>
      <c r="Z132" s="161" t="e">
        <f t="shared" si="72"/>
        <v>#REF!</v>
      </c>
      <c r="AA132" s="161" t="e">
        <f t="shared" si="72"/>
        <v>#REF!</v>
      </c>
      <c r="AB132" s="161" t="e">
        <f t="shared" si="72"/>
        <v>#REF!</v>
      </c>
      <c r="AC132" s="161" t="e">
        <f t="shared" si="72"/>
        <v>#REF!</v>
      </c>
      <c r="AD132" s="161" t="e">
        <f t="shared" si="72"/>
        <v>#REF!</v>
      </c>
      <c r="AE132" s="161" t="e">
        <f t="shared" si="72"/>
        <v>#REF!</v>
      </c>
      <c r="AF132" s="161" t="e">
        <f t="shared" si="72"/>
        <v>#REF!</v>
      </c>
      <c r="AG132" s="161" t="e">
        <f t="shared" si="72"/>
        <v>#REF!</v>
      </c>
      <c r="AH132" s="161" t="e">
        <f t="shared" si="72"/>
        <v>#REF!</v>
      </c>
      <c r="AI132" s="161" t="e">
        <f t="shared" si="72"/>
        <v>#REF!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</row>
    <row r="133" spans="2:61" ht="12.75">
      <c r="B133" s="17"/>
      <c r="D133" s="15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</row>
    <row r="134" spans="1:61" ht="12.75">
      <c r="A134" s="19" t="s">
        <v>42</v>
      </c>
      <c r="B134" s="55"/>
      <c r="C134" s="22"/>
      <c r="D134" s="15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</row>
    <row r="135" spans="1:61" ht="12.75">
      <c r="A135" s="2"/>
      <c r="B135" s="15"/>
      <c r="C135" s="12"/>
      <c r="D135" s="15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</row>
    <row r="136" spans="1:61" ht="12.75">
      <c r="A136" s="2"/>
      <c r="B136" s="15" t="s">
        <v>71</v>
      </c>
      <c r="C136" s="12"/>
      <c r="D136" s="15"/>
      <c r="E136" s="63"/>
      <c r="F136" t="s">
        <v>69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</row>
    <row r="137" spans="2:35" ht="12.75">
      <c r="B137" s="15" t="s">
        <v>43</v>
      </c>
      <c r="D137" s="15"/>
      <c r="F137" s="192" t="e">
        <f>#REF!</f>
        <v>#REF!</v>
      </c>
      <c r="G137" s="1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2:35" ht="12.75">
      <c r="B138" s="15" t="s">
        <v>44</v>
      </c>
      <c r="D138" s="15"/>
      <c r="F138" s="192" t="e">
        <f>#REF!</f>
        <v>#REF!</v>
      </c>
      <c r="G138" s="1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2:35" ht="12.75">
      <c r="B139" s="15" t="s">
        <v>45</v>
      </c>
      <c r="D139" s="15"/>
      <c r="F139">
        <f>SUM(G139:K139)</f>
        <v>0</v>
      </c>
      <c r="G139" s="1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2:35" ht="12.75">
      <c r="B140" s="15"/>
      <c r="D140" s="15"/>
      <c r="F140" s="1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2:35" ht="12.75">
      <c r="B141" s="15" t="s">
        <v>46</v>
      </c>
      <c r="D141" s="15" t="s">
        <v>28</v>
      </c>
      <c r="F141" s="204" t="e">
        <f>#REF!</f>
        <v>#REF!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2:35" ht="12.75">
      <c r="B142" s="15" t="s">
        <v>47</v>
      </c>
      <c r="D142" s="15" t="s">
        <v>28</v>
      </c>
      <c r="F142" s="204" t="e">
        <f>#REF!</f>
        <v>#REF!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2:35" ht="12.75">
      <c r="B143" s="15" t="s">
        <v>48</v>
      </c>
      <c r="D143" s="15" t="s">
        <v>28</v>
      </c>
      <c r="F143" s="74">
        <v>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2:35" ht="12.75">
      <c r="B144" s="15"/>
      <c r="D144" s="15"/>
      <c r="F144" s="7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2:35" ht="12.75">
      <c r="B145" s="15" t="s">
        <v>55</v>
      </c>
      <c r="D145" s="15"/>
      <c r="E145" s="16"/>
      <c r="F145" s="69"/>
      <c r="G145" s="203" t="e">
        <f>#REF!</f>
        <v>#REF!</v>
      </c>
      <c r="H145" s="69" t="e">
        <f aca="true" t="shared" si="73" ref="H145:AI145">G145</f>
        <v>#REF!</v>
      </c>
      <c r="I145" s="69" t="e">
        <f t="shared" si="73"/>
        <v>#REF!</v>
      </c>
      <c r="J145" s="69" t="e">
        <f t="shared" si="73"/>
        <v>#REF!</v>
      </c>
      <c r="K145" s="69" t="e">
        <f t="shared" si="73"/>
        <v>#REF!</v>
      </c>
      <c r="L145" s="69" t="e">
        <f t="shared" si="73"/>
        <v>#REF!</v>
      </c>
      <c r="M145" s="69" t="e">
        <f t="shared" si="73"/>
        <v>#REF!</v>
      </c>
      <c r="N145" s="69" t="e">
        <f t="shared" si="73"/>
        <v>#REF!</v>
      </c>
      <c r="O145" s="69" t="e">
        <f t="shared" si="73"/>
        <v>#REF!</v>
      </c>
      <c r="P145" s="69" t="e">
        <f t="shared" si="73"/>
        <v>#REF!</v>
      </c>
      <c r="Q145" s="69" t="e">
        <f t="shared" si="73"/>
        <v>#REF!</v>
      </c>
      <c r="R145" s="69" t="e">
        <f t="shared" si="73"/>
        <v>#REF!</v>
      </c>
      <c r="S145" s="69" t="e">
        <f t="shared" si="73"/>
        <v>#REF!</v>
      </c>
      <c r="T145" s="69" t="e">
        <f t="shared" si="73"/>
        <v>#REF!</v>
      </c>
      <c r="U145" s="69" t="e">
        <f t="shared" si="73"/>
        <v>#REF!</v>
      </c>
      <c r="V145" s="69" t="e">
        <f t="shared" si="73"/>
        <v>#REF!</v>
      </c>
      <c r="W145" s="69" t="e">
        <f t="shared" si="73"/>
        <v>#REF!</v>
      </c>
      <c r="X145" s="69" t="e">
        <f t="shared" si="73"/>
        <v>#REF!</v>
      </c>
      <c r="Y145" s="69" t="e">
        <f t="shared" si="73"/>
        <v>#REF!</v>
      </c>
      <c r="Z145" s="69" t="e">
        <f t="shared" si="73"/>
        <v>#REF!</v>
      </c>
      <c r="AA145" s="69" t="e">
        <f t="shared" si="73"/>
        <v>#REF!</v>
      </c>
      <c r="AB145" s="69" t="e">
        <f t="shared" si="73"/>
        <v>#REF!</v>
      </c>
      <c r="AC145" s="69" t="e">
        <f t="shared" si="73"/>
        <v>#REF!</v>
      </c>
      <c r="AD145" s="69" t="e">
        <f t="shared" si="73"/>
        <v>#REF!</v>
      </c>
      <c r="AE145" s="69" t="e">
        <f t="shared" si="73"/>
        <v>#REF!</v>
      </c>
      <c r="AF145" s="69" t="e">
        <f t="shared" si="73"/>
        <v>#REF!</v>
      </c>
      <c r="AG145" s="69" t="e">
        <f t="shared" si="73"/>
        <v>#REF!</v>
      </c>
      <c r="AH145" s="69" t="e">
        <f t="shared" si="73"/>
        <v>#REF!</v>
      </c>
      <c r="AI145" s="69" t="e">
        <f t="shared" si="73"/>
        <v>#REF!</v>
      </c>
    </row>
    <row r="146" spans="2:35" ht="12.75">
      <c r="B146" s="15" t="s">
        <v>46</v>
      </c>
      <c r="D146" s="61">
        <v>-1000</v>
      </c>
      <c r="F146" s="16" t="e">
        <f>($F$137*$F$141/1000)</f>
        <v>#REF!</v>
      </c>
      <c r="G146" s="16" t="e">
        <f aca="true" t="shared" si="74" ref="G146:AI146">($F$137*($F$141*(1+G145)^(G13-1))/1000)</f>
        <v>#REF!</v>
      </c>
      <c r="H146" s="16" t="e">
        <f t="shared" si="74"/>
        <v>#REF!</v>
      </c>
      <c r="I146" s="16" t="e">
        <f t="shared" si="74"/>
        <v>#REF!</v>
      </c>
      <c r="J146" s="16" t="e">
        <f t="shared" si="74"/>
        <v>#REF!</v>
      </c>
      <c r="K146" s="16" t="e">
        <f t="shared" si="74"/>
        <v>#REF!</v>
      </c>
      <c r="L146" s="16" t="e">
        <f t="shared" si="74"/>
        <v>#REF!</v>
      </c>
      <c r="M146" s="16" t="e">
        <f t="shared" si="74"/>
        <v>#REF!</v>
      </c>
      <c r="N146" s="16" t="e">
        <f t="shared" si="74"/>
        <v>#REF!</v>
      </c>
      <c r="O146" s="16" t="e">
        <f t="shared" si="74"/>
        <v>#REF!</v>
      </c>
      <c r="P146" s="16" t="e">
        <f t="shared" si="74"/>
        <v>#REF!</v>
      </c>
      <c r="Q146" s="16" t="e">
        <f t="shared" si="74"/>
        <v>#REF!</v>
      </c>
      <c r="R146" s="16" t="e">
        <f t="shared" si="74"/>
        <v>#REF!</v>
      </c>
      <c r="S146" s="16" t="e">
        <f t="shared" si="74"/>
        <v>#REF!</v>
      </c>
      <c r="T146" s="16" t="e">
        <f t="shared" si="74"/>
        <v>#REF!</v>
      </c>
      <c r="U146" s="16" t="e">
        <f t="shared" si="74"/>
        <v>#REF!</v>
      </c>
      <c r="V146" s="16" t="e">
        <f t="shared" si="74"/>
        <v>#REF!</v>
      </c>
      <c r="W146" s="16" t="e">
        <f t="shared" si="74"/>
        <v>#REF!</v>
      </c>
      <c r="X146" s="16" t="e">
        <f t="shared" si="74"/>
        <v>#REF!</v>
      </c>
      <c r="Y146" s="16" t="e">
        <f t="shared" si="74"/>
        <v>#REF!</v>
      </c>
      <c r="Z146" s="16" t="e">
        <f t="shared" si="74"/>
        <v>#REF!</v>
      </c>
      <c r="AA146" s="16" t="e">
        <f t="shared" si="74"/>
        <v>#REF!</v>
      </c>
      <c r="AB146" s="16" t="e">
        <f t="shared" si="74"/>
        <v>#REF!</v>
      </c>
      <c r="AC146" s="16" t="e">
        <f t="shared" si="74"/>
        <v>#REF!</v>
      </c>
      <c r="AD146" s="16" t="e">
        <f t="shared" si="74"/>
        <v>#REF!</v>
      </c>
      <c r="AE146" s="16" t="e">
        <f t="shared" si="74"/>
        <v>#REF!</v>
      </c>
      <c r="AF146" s="16" t="e">
        <f t="shared" si="74"/>
        <v>#REF!</v>
      </c>
      <c r="AG146" s="16" t="e">
        <f t="shared" si="74"/>
        <v>#REF!</v>
      </c>
      <c r="AH146" s="16" t="e">
        <f t="shared" si="74"/>
        <v>#REF!</v>
      </c>
      <c r="AI146" s="16" t="e">
        <f t="shared" si="74"/>
        <v>#REF!</v>
      </c>
    </row>
    <row r="147" spans="2:35" ht="12.75">
      <c r="B147" s="15" t="s">
        <v>47</v>
      </c>
      <c r="D147" s="61">
        <v>-1000</v>
      </c>
      <c r="F147" s="16" t="e">
        <f>($F$138*$F$142/1000)</f>
        <v>#REF!</v>
      </c>
      <c r="G147" s="16" t="e">
        <f aca="true" t="shared" si="75" ref="G147:AI147">($F$138*($F$142*(1+G145)^(G13-1))/1000)</f>
        <v>#REF!</v>
      </c>
      <c r="H147" s="16" t="e">
        <f t="shared" si="75"/>
        <v>#REF!</v>
      </c>
      <c r="I147" s="16" t="e">
        <f t="shared" si="75"/>
        <v>#REF!</v>
      </c>
      <c r="J147" s="16" t="e">
        <f t="shared" si="75"/>
        <v>#REF!</v>
      </c>
      <c r="K147" s="16" t="e">
        <f t="shared" si="75"/>
        <v>#REF!</v>
      </c>
      <c r="L147" s="16" t="e">
        <f t="shared" si="75"/>
        <v>#REF!</v>
      </c>
      <c r="M147" s="16" t="e">
        <f t="shared" si="75"/>
        <v>#REF!</v>
      </c>
      <c r="N147" s="16" t="e">
        <f t="shared" si="75"/>
        <v>#REF!</v>
      </c>
      <c r="O147" s="16" t="e">
        <f t="shared" si="75"/>
        <v>#REF!</v>
      </c>
      <c r="P147" s="16" t="e">
        <f t="shared" si="75"/>
        <v>#REF!</v>
      </c>
      <c r="Q147" s="16" t="e">
        <f t="shared" si="75"/>
        <v>#REF!</v>
      </c>
      <c r="R147" s="16" t="e">
        <f t="shared" si="75"/>
        <v>#REF!</v>
      </c>
      <c r="S147" s="16" t="e">
        <f t="shared" si="75"/>
        <v>#REF!</v>
      </c>
      <c r="T147" s="16" t="e">
        <f t="shared" si="75"/>
        <v>#REF!</v>
      </c>
      <c r="U147" s="16" t="e">
        <f t="shared" si="75"/>
        <v>#REF!</v>
      </c>
      <c r="V147" s="16" t="e">
        <f t="shared" si="75"/>
        <v>#REF!</v>
      </c>
      <c r="W147" s="16" t="e">
        <f t="shared" si="75"/>
        <v>#REF!</v>
      </c>
      <c r="X147" s="16" t="e">
        <f t="shared" si="75"/>
        <v>#REF!</v>
      </c>
      <c r="Y147" s="16" t="e">
        <f t="shared" si="75"/>
        <v>#REF!</v>
      </c>
      <c r="Z147" s="16" t="e">
        <f t="shared" si="75"/>
        <v>#REF!</v>
      </c>
      <c r="AA147" s="16" t="e">
        <f t="shared" si="75"/>
        <v>#REF!</v>
      </c>
      <c r="AB147" s="16" t="e">
        <f t="shared" si="75"/>
        <v>#REF!</v>
      </c>
      <c r="AC147" s="16" t="e">
        <f t="shared" si="75"/>
        <v>#REF!</v>
      </c>
      <c r="AD147" s="16" t="e">
        <f t="shared" si="75"/>
        <v>#REF!</v>
      </c>
      <c r="AE147" s="16" t="e">
        <f t="shared" si="75"/>
        <v>#REF!</v>
      </c>
      <c r="AF147" s="16" t="e">
        <f t="shared" si="75"/>
        <v>#REF!</v>
      </c>
      <c r="AG147" s="16" t="e">
        <f t="shared" si="75"/>
        <v>#REF!</v>
      </c>
      <c r="AH147" s="16" t="e">
        <f t="shared" si="75"/>
        <v>#REF!</v>
      </c>
      <c r="AI147" s="16" t="e">
        <f t="shared" si="75"/>
        <v>#REF!</v>
      </c>
    </row>
    <row r="148" spans="2:35" ht="12.75">
      <c r="B148" s="15" t="s">
        <v>48</v>
      </c>
      <c r="D148" s="61">
        <v>-1000</v>
      </c>
      <c r="F148" s="16">
        <f>F139*F143/1000</f>
        <v>0</v>
      </c>
      <c r="G148" s="62" t="e">
        <f aca="true" t="shared" si="76" ref="G148:AI148">F148*(1+G145)</f>
        <v>#REF!</v>
      </c>
      <c r="H148" s="62" t="e">
        <f t="shared" si="76"/>
        <v>#REF!</v>
      </c>
      <c r="I148" s="62" t="e">
        <f t="shared" si="76"/>
        <v>#REF!</v>
      </c>
      <c r="J148" s="62" t="e">
        <f t="shared" si="76"/>
        <v>#REF!</v>
      </c>
      <c r="K148" s="62" t="e">
        <f t="shared" si="76"/>
        <v>#REF!</v>
      </c>
      <c r="L148" s="62" t="e">
        <f t="shared" si="76"/>
        <v>#REF!</v>
      </c>
      <c r="M148" s="62" t="e">
        <f t="shared" si="76"/>
        <v>#REF!</v>
      </c>
      <c r="N148" s="62" t="e">
        <f t="shared" si="76"/>
        <v>#REF!</v>
      </c>
      <c r="O148" s="62" t="e">
        <f t="shared" si="76"/>
        <v>#REF!</v>
      </c>
      <c r="P148" s="62" t="e">
        <f t="shared" si="76"/>
        <v>#REF!</v>
      </c>
      <c r="Q148" s="62" t="e">
        <f t="shared" si="76"/>
        <v>#REF!</v>
      </c>
      <c r="R148" s="62" t="e">
        <f t="shared" si="76"/>
        <v>#REF!</v>
      </c>
      <c r="S148" s="62" t="e">
        <f t="shared" si="76"/>
        <v>#REF!</v>
      </c>
      <c r="T148" s="62" t="e">
        <f t="shared" si="76"/>
        <v>#REF!</v>
      </c>
      <c r="U148" s="62" t="e">
        <f t="shared" si="76"/>
        <v>#REF!</v>
      </c>
      <c r="V148" s="62" t="e">
        <f t="shared" si="76"/>
        <v>#REF!</v>
      </c>
      <c r="W148" s="62" t="e">
        <f t="shared" si="76"/>
        <v>#REF!</v>
      </c>
      <c r="X148" s="62" t="e">
        <f t="shared" si="76"/>
        <v>#REF!</v>
      </c>
      <c r="Y148" s="62" t="e">
        <f t="shared" si="76"/>
        <v>#REF!</v>
      </c>
      <c r="Z148" s="62" t="e">
        <f t="shared" si="76"/>
        <v>#REF!</v>
      </c>
      <c r="AA148" s="62" t="e">
        <f t="shared" si="76"/>
        <v>#REF!</v>
      </c>
      <c r="AB148" s="62" t="e">
        <f t="shared" si="76"/>
        <v>#REF!</v>
      </c>
      <c r="AC148" s="62" t="e">
        <f t="shared" si="76"/>
        <v>#REF!</v>
      </c>
      <c r="AD148" s="62" t="e">
        <f t="shared" si="76"/>
        <v>#REF!</v>
      </c>
      <c r="AE148" s="62" t="e">
        <f t="shared" si="76"/>
        <v>#REF!</v>
      </c>
      <c r="AF148" s="62" t="e">
        <f t="shared" si="76"/>
        <v>#REF!</v>
      </c>
      <c r="AG148" s="62" t="e">
        <f t="shared" si="76"/>
        <v>#REF!</v>
      </c>
      <c r="AH148" s="62" t="e">
        <f t="shared" si="76"/>
        <v>#REF!</v>
      </c>
      <c r="AI148" s="62" t="e">
        <f t="shared" si="76"/>
        <v>#REF!</v>
      </c>
    </row>
    <row r="149" spans="2:35" ht="12.75">
      <c r="B149" s="15"/>
      <c r="D149" s="15"/>
      <c r="E149" t="s">
        <v>83</v>
      </c>
      <c r="F149" s="16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2:35" ht="12.75">
      <c r="B150" s="15" t="s">
        <v>49</v>
      </c>
      <c r="D150" s="61">
        <v>-1000</v>
      </c>
      <c r="E150" s="98" t="e">
        <f>NPV(#REF!,F150:AI150)*(((1+#REF!)^#REF!*#REF!)/((1+#REF!)^#REF!-1))</f>
        <v>#REF!</v>
      </c>
      <c r="F150" s="16" t="e">
        <f aca="true" t="shared" si="77" ref="F150:AI150">SUM(F146:F148)</f>
        <v>#REF!</v>
      </c>
      <c r="G150" s="16" t="e">
        <f t="shared" si="77"/>
        <v>#REF!</v>
      </c>
      <c r="H150" s="16" t="e">
        <f t="shared" si="77"/>
        <v>#REF!</v>
      </c>
      <c r="I150" s="16" t="e">
        <f t="shared" si="77"/>
        <v>#REF!</v>
      </c>
      <c r="J150" s="16" t="e">
        <f t="shared" si="77"/>
        <v>#REF!</v>
      </c>
      <c r="K150" s="16" t="e">
        <f t="shared" si="77"/>
        <v>#REF!</v>
      </c>
      <c r="L150" s="16" t="e">
        <f t="shared" si="77"/>
        <v>#REF!</v>
      </c>
      <c r="M150" s="16" t="e">
        <f t="shared" si="77"/>
        <v>#REF!</v>
      </c>
      <c r="N150" s="16" t="e">
        <f t="shared" si="77"/>
        <v>#REF!</v>
      </c>
      <c r="O150" s="16" t="e">
        <f t="shared" si="77"/>
        <v>#REF!</v>
      </c>
      <c r="P150" s="16" t="e">
        <f t="shared" si="77"/>
        <v>#REF!</v>
      </c>
      <c r="Q150" s="16" t="e">
        <f t="shared" si="77"/>
        <v>#REF!</v>
      </c>
      <c r="R150" s="16" t="e">
        <f t="shared" si="77"/>
        <v>#REF!</v>
      </c>
      <c r="S150" s="16" t="e">
        <f t="shared" si="77"/>
        <v>#REF!</v>
      </c>
      <c r="T150" s="16" t="e">
        <f t="shared" si="77"/>
        <v>#REF!</v>
      </c>
      <c r="U150" s="16" t="e">
        <f t="shared" si="77"/>
        <v>#REF!</v>
      </c>
      <c r="V150" s="16" t="e">
        <f t="shared" si="77"/>
        <v>#REF!</v>
      </c>
      <c r="W150" s="16" t="e">
        <f t="shared" si="77"/>
        <v>#REF!</v>
      </c>
      <c r="X150" s="16" t="e">
        <f t="shared" si="77"/>
        <v>#REF!</v>
      </c>
      <c r="Y150" s="16" t="e">
        <f t="shared" si="77"/>
        <v>#REF!</v>
      </c>
      <c r="Z150" s="16" t="e">
        <f t="shared" si="77"/>
        <v>#REF!</v>
      </c>
      <c r="AA150" s="16" t="e">
        <f t="shared" si="77"/>
        <v>#REF!</v>
      </c>
      <c r="AB150" s="16" t="e">
        <f t="shared" si="77"/>
        <v>#REF!</v>
      </c>
      <c r="AC150" s="16" t="e">
        <f t="shared" si="77"/>
        <v>#REF!</v>
      </c>
      <c r="AD150" s="16" t="e">
        <f t="shared" si="77"/>
        <v>#REF!</v>
      </c>
      <c r="AE150" s="16" t="e">
        <f t="shared" si="77"/>
        <v>#REF!</v>
      </c>
      <c r="AF150" s="16" t="e">
        <f t="shared" si="77"/>
        <v>#REF!</v>
      </c>
      <c r="AG150" s="16" t="e">
        <f t="shared" si="77"/>
        <v>#REF!</v>
      </c>
      <c r="AH150" s="16" t="e">
        <f t="shared" si="77"/>
        <v>#REF!</v>
      </c>
      <c r="AI150" s="16" t="e">
        <f t="shared" si="77"/>
        <v>#REF!</v>
      </c>
    </row>
    <row r="151" spans="2:35" ht="12.75">
      <c r="B151" s="15"/>
      <c r="C151" s="1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1:35" ht="12.75">
      <c r="A152" s="19" t="s">
        <v>51</v>
      </c>
      <c r="B152" s="55"/>
      <c r="C152" s="22">
        <v>-1000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1:35" ht="12.75">
      <c r="A153" s="2"/>
      <c r="C153" s="12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1:35" ht="12.75">
      <c r="A154" s="2"/>
      <c r="B154" s="15" t="s">
        <v>63</v>
      </c>
      <c r="C154" s="12"/>
      <c r="F154" s="66"/>
      <c r="G154" s="205" t="e">
        <f>#REF!</f>
        <v>#REF!</v>
      </c>
      <c r="H154" s="72" t="e">
        <f aca="true" t="shared" si="78" ref="H154:AI154">G154</f>
        <v>#REF!</v>
      </c>
      <c r="I154" s="72" t="e">
        <f t="shared" si="78"/>
        <v>#REF!</v>
      </c>
      <c r="J154" s="72" t="e">
        <f t="shared" si="78"/>
        <v>#REF!</v>
      </c>
      <c r="K154" s="72" t="e">
        <f t="shared" si="78"/>
        <v>#REF!</v>
      </c>
      <c r="L154" s="72" t="e">
        <f t="shared" si="78"/>
        <v>#REF!</v>
      </c>
      <c r="M154" s="72" t="e">
        <f t="shared" si="78"/>
        <v>#REF!</v>
      </c>
      <c r="N154" s="72" t="e">
        <f t="shared" si="78"/>
        <v>#REF!</v>
      </c>
      <c r="O154" s="72" t="e">
        <f t="shared" si="78"/>
        <v>#REF!</v>
      </c>
      <c r="P154" s="72" t="e">
        <f t="shared" si="78"/>
        <v>#REF!</v>
      </c>
      <c r="Q154" s="72" t="e">
        <f t="shared" si="78"/>
        <v>#REF!</v>
      </c>
      <c r="R154" s="72" t="e">
        <f t="shared" si="78"/>
        <v>#REF!</v>
      </c>
      <c r="S154" s="72" t="e">
        <f t="shared" si="78"/>
        <v>#REF!</v>
      </c>
      <c r="T154" s="72" t="e">
        <f t="shared" si="78"/>
        <v>#REF!</v>
      </c>
      <c r="U154" s="72" t="e">
        <f t="shared" si="78"/>
        <v>#REF!</v>
      </c>
      <c r="V154" s="72" t="e">
        <f t="shared" si="78"/>
        <v>#REF!</v>
      </c>
      <c r="W154" s="72" t="e">
        <f t="shared" si="78"/>
        <v>#REF!</v>
      </c>
      <c r="X154" s="72" t="e">
        <f t="shared" si="78"/>
        <v>#REF!</v>
      </c>
      <c r="Y154" s="72" t="e">
        <f t="shared" si="78"/>
        <v>#REF!</v>
      </c>
      <c r="Z154" s="72" t="e">
        <f t="shared" si="78"/>
        <v>#REF!</v>
      </c>
      <c r="AA154" s="72" t="e">
        <f t="shared" si="78"/>
        <v>#REF!</v>
      </c>
      <c r="AB154" s="72" t="e">
        <f t="shared" si="78"/>
        <v>#REF!</v>
      </c>
      <c r="AC154" s="72" t="e">
        <f t="shared" si="78"/>
        <v>#REF!</v>
      </c>
      <c r="AD154" s="72" t="e">
        <f t="shared" si="78"/>
        <v>#REF!</v>
      </c>
      <c r="AE154" s="72" t="e">
        <f t="shared" si="78"/>
        <v>#REF!</v>
      </c>
      <c r="AF154" s="72" t="e">
        <f t="shared" si="78"/>
        <v>#REF!</v>
      </c>
      <c r="AG154" s="72" t="e">
        <f t="shared" si="78"/>
        <v>#REF!</v>
      </c>
      <c r="AH154" s="72" t="e">
        <f t="shared" si="78"/>
        <v>#REF!</v>
      </c>
      <c r="AI154" s="72" t="e">
        <f t="shared" si="78"/>
        <v>#REF!</v>
      </c>
    </row>
    <row r="155" spans="1:35" ht="12.75">
      <c r="A155" s="2"/>
      <c r="B155" s="73"/>
      <c r="C155" s="12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 ht="12.75">
      <c r="B156" s="217" t="s">
        <v>258</v>
      </c>
      <c r="C156" s="15"/>
      <c r="F156" s="236" t="e">
        <f>#REF!/1000</f>
        <v>#REF!</v>
      </c>
      <c r="G156" s="66" t="e">
        <f aca="true" t="shared" si="79" ref="G156:AI156">F156*(1+G$154)</f>
        <v>#REF!</v>
      </c>
      <c r="H156" s="66" t="e">
        <f t="shared" si="79"/>
        <v>#REF!</v>
      </c>
      <c r="I156" s="66" t="e">
        <f t="shared" si="79"/>
        <v>#REF!</v>
      </c>
      <c r="J156" s="66" t="e">
        <f t="shared" si="79"/>
        <v>#REF!</v>
      </c>
      <c r="K156" s="66" t="e">
        <f t="shared" si="79"/>
        <v>#REF!</v>
      </c>
      <c r="L156" s="66" t="e">
        <f t="shared" si="79"/>
        <v>#REF!</v>
      </c>
      <c r="M156" s="66" t="e">
        <f t="shared" si="79"/>
        <v>#REF!</v>
      </c>
      <c r="N156" s="66" t="e">
        <f t="shared" si="79"/>
        <v>#REF!</v>
      </c>
      <c r="O156" s="66" t="e">
        <f t="shared" si="79"/>
        <v>#REF!</v>
      </c>
      <c r="P156" s="66" t="e">
        <f t="shared" si="79"/>
        <v>#REF!</v>
      </c>
      <c r="Q156" s="66" t="e">
        <f t="shared" si="79"/>
        <v>#REF!</v>
      </c>
      <c r="R156" s="66" t="e">
        <f t="shared" si="79"/>
        <v>#REF!</v>
      </c>
      <c r="S156" s="66" t="e">
        <f t="shared" si="79"/>
        <v>#REF!</v>
      </c>
      <c r="T156" s="66" t="e">
        <f t="shared" si="79"/>
        <v>#REF!</v>
      </c>
      <c r="U156" s="66" t="e">
        <f t="shared" si="79"/>
        <v>#REF!</v>
      </c>
      <c r="V156" s="66" t="e">
        <f t="shared" si="79"/>
        <v>#REF!</v>
      </c>
      <c r="W156" s="66" t="e">
        <f t="shared" si="79"/>
        <v>#REF!</v>
      </c>
      <c r="X156" s="66" t="e">
        <f t="shared" si="79"/>
        <v>#REF!</v>
      </c>
      <c r="Y156" s="66" t="e">
        <f t="shared" si="79"/>
        <v>#REF!</v>
      </c>
      <c r="Z156" s="66" t="e">
        <f t="shared" si="79"/>
        <v>#REF!</v>
      </c>
      <c r="AA156" s="66" t="e">
        <f t="shared" si="79"/>
        <v>#REF!</v>
      </c>
      <c r="AB156" s="66" t="e">
        <f t="shared" si="79"/>
        <v>#REF!</v>
      </c>
      <c r="AC156" s="66" t="e">
        <f t="shared" si="79"/>
        <v>#REF!</v>
      </c>
      <c r="AD156" s="66" t="e">
        <f t="shared" si="79"/>
        <v>#REF!</v>
      </c>
      <c r="AE156" s="66" t="e">
        <f t="shared" si="79"/>
        <v>#REF!</v>
      </c>
      <c r="AF156" s="66" t="e">
        <f t="shared" si="79"/>
        <v>#REF!</v>
      </c>
      <c r="AG156" s="66" t="e">
        <f t="shared" si="79"/>
        <v>#REF!</v>
      </c>
      <c r="AH156" s="66" t="e">
        <f t="shared" si="79"/>
        <v>#REF!</v>
      </c>
      <c r="AI156" s="66" t="e">
        <f t="shared" si="79"/>
        <v>#REF!</v>
      </c>
    </row>
    <row r="157" spans="2:35" ht="12.75">
      <c r="B157" s="15"/>
      <c r="C157" s="15"/>
      <c r="F157" s="66"/>
      <c r="G157" s="66"/>
      <c r="H157" s="104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</row>
    <row r="158" spans="2:35" ht="12.75">
      <c r="B158" t="s">
        <v>5</v>
      </c>
      <c r="D158" s="193" t="e">
        <f>#REF!</f>
        <v>#REF!</v>
      </c>
      <c r="E158" s="15"/>
      <c r="F158" s="5" t="e">
        <f>#REF!*$D$158</f>
        <v>#REF!</v>
      </c>
      <c r="G158" s="5" t="e">
        <f>#REF!*$D$158</f>
        <v>#REF!</v>
      </c>
      <c r="H158" s="5" t="e">
        <f>#REF!*$D$158</f>
        <v>#REF!</v>
      </c>
      <c r="I158" s="5" t="e">
        <f>#REF!*$D$158</f>
        <v>#REF!</v>
      </c>
      <c r="J158" s="5" t="e">
        <f>#REF!*$D$158</f>
        <v>#REF!</v>
      </c>
      <c r="K158" s="5" t="e">
        <f>#REF!*$D$158</f>
        <v>#REF!</v>
      </c>
      <c r="L158" s="5" t="e">
        <f>#REF!*$D$158</f>
        <v>#REF!</v>
      </c>
      <c r="M158" s="5" t="e">
        <f>#REF!*$D$158</f>
        <v>#REF!</v>
      </c>
      <c r="N158" s="5" t="e">
        <f>#REF!*$D$158</f>
        <v>#REF!</v>
      </c>
      <c r="O158" s="5" t="e">
        <f>#REF!*$D$158</f>
        <v>#REF!</v>
      </c>
      <c r="P158" s="5" t="e">
        <f>#REF!*$D$158</f>
        <v>#REF!</v>
      </c>
      <c r="Q158" s="5" t="e">
        <f>#REF!*$D$158</f>
        <v>#REF!</v>
      </c>
      <c r="R158" s="5" t="e">
        <f>#REF!*$D$158</f>
        <v>#REF!</v>
      </c>
      <c r="S158" s="5" t="e">
        <f>#REF!*$D$158</f>
        <v>#REF!</v>
      </c>
      <c r="T158" s="5" t="e">
        <f>#REF!*$D$158</f>
        <v>#REF!</v>
      </c>
      <c r="U158" s="5" t="e">
        <f>#REF!*$D$158</f>
        <v>#REF!</v>
      </c>
      <c r="V158" s="5" t="e">
        <f>#REF!*$D$158</f>
        <v>#REF!</v>
      </c>
      <c r="W158" s="5" t="e">
        <f>#REF!*$D$158</f>
        <v>#REF!</v>
      </c>
      <c r="X158" s="5" t="e">
        <f>#REF!*$D$158</f>
        <v>#REF!</v>
      </c>
      <c r="Y158" s="5" t="e">
        <f>#REF!*$D$158</f>
        <v>#REF!</v>
      </c>
      <c r="Z158" s="5" t="e">
        <f>#REF!*$D$158</f>
        <v>#REF!</v>
      </c>
      <c r="AA158" s="5" t="e">
        <f>#REF!*$D$158</f>
        <v>#REF!</v>
      </c>
      <c r="AB158" s="5" t="e">
        <f>#REF!*$D$158</f>
        <v>#REF!</v>
      </c>
      <c r="AC158" s="5" t="e">
        <f>#REF!*$D$158</f>
        <v>#REF!</v>
      </c>
      <c r="AD158" s="5" t="e">
        <f>#REF!*$D$158</f>
        <v>#REF!</v>
      </c>
      <c r="AE158" s="5" t="e">
        <f>#REF!*$D$158</f>
        <v>#REF!</v>
      </c>
      <c r="AF158" s="5" t="e">
        <f>#REF!*$D$158</f>
        <v>#REF!</v>
      </c>
      <c r="AG158" s="5" t="e">
        <f>#REF!*$D$158</f>
        <v>#REF!</v>
      </c>
      <c r="AH158" s="5" t="e">
        <f>#REF!*$D$158</f>
        <v>#REF!</v>
      </c>
      <c r="AI158" s="5" t="e">
        <f>#REF!*$D$158</f>
        <v>#REF!</v>
      </c>
    </row>
    <row r="159" spans="2:35" ht="12.75">
      <c r="B159" t="s">
        <v>88</v>
      </c>
      <c r="D159" s="206" t="e">
        <f>#REF!</f>
        <v>#REF!</v>
      </c>
      <c r="E159" s="16"/>
      <c r="F159" s="5" t="e">
        <f>'Option 9 Master'!F138*$D$159</f>
        <v>#REF!</v>
      </c>
      <c r="G159" s="5" t="e">
        <f>'Option 9 Master'!G138*$D$159</f>
        <v>#REF!</v>
      </c>
      <c r="H159" s="5" t="e">
        <f>'Option 9 Master'!H138*$D$159</f>
        <v>#REF!</v>
      </c>
      <c r="I159" s="5" t="e">
        <f>'Option 9 Master'!I138*$D$159</f>
        <v>#REF!</v>
      </c>
      <c r="J159" s="5" t="e">
        <f>'Option 9 Master'!J138*$D$159</f>
        <v>#REF!</v>
      </c>
      <c r="K159" s="5" t="e">
        <f>'Option 9 Master'!K138*$D$159</f>
        <v>#REF!</v>
      </c>
      <c r="L159" s="5" t="e">
        <f>'Option 9 Master'!L138*$D$159</f>
        <v>#REF!</v>
      </c>
      <c r="M159" s="5" t="e">
        <f>'Option 9 Master'!M138*$D$159</f>
        <v>#REF!</v>
      </c>
      <c r="N159" s="5" t="e">
        <f>'Option 9 Master'!N138*$D$159</f>
        <v>#REF!</v>
      </c>
      <c r="O159" s="5" t="e">
        <f>'Option 9 Master'!O138*$D$159</f>
        <v>#REF!</v>
      </c>
      <c r="P159" s="5" t="e">
        <f>'Option 9 Master'!P138*$D$159</f>
        <v>#REF!</v>
      </c>
      <c r="Q159" s="5" t="e">
        <f>'Option 9 Master'!Q138*$D$159</f>
        <v>#REF!</v>
      </c>
      <c r="R159" s="5" t="e">
        <f>'Option 9 Master'!R138*$D$159</f>
        <v>#REF!</v>
      </c>
      <c r="S159" s="5" t="e">
        <f>'Option 9 Master'!S138*$D$159</f>
        <v>#REF!</v>
      </c>
      <c r="T159" s="5" t="e">
        <f>'Option 9 Master'!T138*$D$159</f>
        <v>#REF!</v>
      </c>
      <c r="U159" s="5" t="e">
        <f>'Option 9 Master'!U138*$D$159</f>
        <v>#REF!</v>
      </c>
      <c r="V159" s="5" t="e">
        <f>'Option 9 Master'!V138*$D$159</f>
        <v>#REF!</v>
      </c>
      <c r="W159" s="5" t="e">
        <f>'Option 9 Master'!W138*$D$159</f>
        <v>#REF!</v>
      </c>
      <c r="X159" s="5" t="e">
        <f>'Option 9 Master'!X138*$D$159</f>
        <v>#REF!</v>
      </c>
      <c r="Y159" s="5" t="e">
        <f>'Option 9 Master'!Y138*$D$159</f>
        <v>#REF!</v>
      </c>
      <c r="Z159" s="5" t="e">
        <f>'Option 9 Master'!Z138*$D$159</f>
        <v>#REF!</v>
      </c>
      <c r="AA159" s="5" t="e">
        <f>'Option 9 Master'!AA138*$D$159</f>
        <v>#REF!</v>
      </c>
      <c r="AB159" s="5" t="e">
        <f>'Option 9 Master'!AB138*$D$159</f>
        <v>#REF!</v>
      </c>
      <c r="AC159" s="5" t="e">
        <f>'Option 9 Master'!AC138*$D$159</f>
        <v>#REF!</v>
      </c>
      <c r="AD159" s="5" t="e">
        <f>'Option 9 Master'!AD138*$D$159</f>
        <v>#REF!</v>
      </c>
      <c r="AE159" s="5" t="e">
        <f>'Option 9 Master'!AE138*$D$159</f>
        <v>#REF!</v>
      </c>
      <c r="AF159" s="5" t="e">
        <f>'Option 9 Master'!AF138*$D$159</f>
        <v>#REF!</v>
      </c>
      <c r="AG159" s="5" t="e">
        <f>'Option 9 Master'!AG138*$D$159</f>
        <v>#REF!</v>
      </c>
      <c r="AH159" s="5" t="e">
        <f>'Option 9 Master'!AH138*$D$159</f>
        <v>#REF!</v>
      </c>
      <c r="AI159" s="5" t="e">
        <f>'Option 9 Master'!AI138*$D$159</f>
        <v>#REF!</v>
      </c>
    </row>
    <row r="160" spans="2:35" ht="12.75">
      <c r="B160" s="15"/>
      <c r="C160" s="15"/>
      <c r="E160" t="s">
        <v>83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</row>
    <row r="161" spans="2:35" ht="12.75">
      <c r="B161" s="15" t="s">
        <v>52</v>
      </c>
      <c r="C161" s="15"/>
      <c r="E161" s="98" t="e">
        <f>NPV(#REF!,F161:AI161)*(((1+#REF!)^#REF!*#REF!)/((1+#REF!)^#REF!-1))</f>
        <v>#REF!</v>
      </c>
      <c r="F161" s="66" t="e">
        <f aca="true" t="shared" si="80" ref="F161:AI161">SUM(F156:F159)</f>
        <v>#REF!</v>
      </c>
      <c r="G161" s="66" t="e">
        <f t="shared" si="80"/>
        <v>#REF!</v>
      </c>
      <c r="H161" s="66" t="e">
        <f t="shared" si="80"/>
        <v>#REF!</v>
      </c>
      <c r="I161" s="66" t="e">
        <f t="shared" si="80"/>
        <v>#REF!</v>
      </c>
      <c r="J161" s="66" t="e">
        <f t="shared" si="80"/>
        <v>#REF!</v>
      </c>
      <c r="K161" s="66" t="e">
        <f t="shared" si="80"/>
        <v>#REF!</v>
      </c>
      <c r="L161" s="66" t="e">
        <f t="shared" si="80"/>
        <v>#REF!</v>
      </c>
      <c r="M161" s="66" t="e">
        <f t="shared" si="80"/>
        <v>#REF!</v>
      </c>
      <c r="N161" s="66" t="e">
        <f t="shared" si="80"/>
        <v>#REF!</v>
      </c>
      <c r="O161" s="66" t="e">
        <f t="shared" si="80"/>
        <v>#REF!</v>
      </c>
      <c r="P161" s="66" t="e">
        <f t="shared" si="80"/>
        <v>#REF!</v>
      </c>
      <c r="Q161" s="66" t="e">
        <f t="shared" si="80"/>
        <v>#REF!</v>
      </c>
      <c r="R161" s="66" t="e">
        <f t="shared" si="80"/>
        <v>#REF!</v>
      </c>
      <c r="S161" s="66" t="e">
        <f t="shared" si="80"/>
        <v>#REF!</v>
      </c>
      <c r="T161" s="66" t="e">
        <f t="shared" si="80"/>
        <v>#REF!</v>
      </c>
      <c r="U161" s="66" t="e">
        <f t="shared" si="80"/>
        <v>#REF!</v>
      </c>
      <c r="V161" s="66" t="e">
        <f t="shared" si="80"/>
        <v>#REF!</v>
      </c>
      <c r="W161" s="66" t="e">
        <f t="shared" si="80"/>
        <v>#REF!</v>
      </c>
      <c r="X161" s="66" t="e">
        <f t="shared" si="80"/>
        <v>#REF!</v>
      </c>
      <c r="Y161" s="66" t="e">
        <f t="shared" si="80"/>
        <v>#REF!</v>
      </c>
      <c r="Z161" s="66" t="e">
        <f t="shared" si="80"/>
        <v>#REF!</v>
      </c>
      <c r="AA161" s="66" t="e">
        <f t="shared" si="80"/>
        <v>#REF!</v>
      </c>
      <c r="AB161" s="66" t="e">
        <f t="shared" si="80"/>
        <v>#REF!</v>
      </c>
      <c r="AC161" s="66" t="e">
        <f t="shared" si="80"/>
        <v>#REF!</v>
      </c>
      <c r="AD161" s="66" t="e">
        <f t="shared" si="80"/>
        <v>#REF!</v>
      </c>
      <c r="AE161" s="66" t="e">
        <f t="shared" si="80"/>
        <v>#REF!</v>
      </c>
      <c r="AF161" s="66" t="e">
        <f t="shared" si="80"/>
        <v>#REF!</v>
      </c>
      <c r="AG161" s="66" t="e">
        <f t="shared" si="80"/>
        <v>#REF!</v>
      </c>
      <c r="AH161" s="66" t="e">
        <f t="shared" si="80"/>
        <v>#REF!</v>
      </c>
      <c r="AI161" s="66" t="e">
        <f t="shared" si="80"/>
        <v>#REF!</v>
      </c>
    </row>
    <row r="162" spans="6:7" ht="12.75">
      <c r="F162" s="67"/>
      <c r="G162" s="67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99"/>
    </row>
    <row r="182" ht="12.75">
      <c r="I182" s="99"/>
    </row>
    <row r="183" ht="12.75">
      <c r="I183" s="99"/>
    </row>
    <row r="184" ht="12.75">
      <c r="I184" s="99"/>
    </row>
    <row r="185" ht="12.75">
      <c r="I185" s="99"/>
    </row>
    <row r="186" ht="12.75">
      <c r="I186" s="99"/>
    </row>
    <row r="187" ht="12.75">
      <c r="I187" s="99"/>
    </row>
    <row r="188" ht="12.75">
      <c r="I188" s="99"/>
    </row>
    <row r="189" ht="12.75">
      <c r="I189" s="99"/>
    </row>
    <row r="190" ht="12.75">
      <c r="I190" s="99"/>
    </row>
    <row r="191" ht="12.75">
      <c r="I191" s="99"/>
    </row>
  </sheetData>
  <sheetProtection/>
  <printOptions/>
  <pageMargins left="1" right="1" top="1" bottom="1" header="0.5" footer="0.5"/>
  <pageSetup fitToHeight="6" fitToWidth="0" horizontalDpi="600" verticalDpi="600" orientation="landscape" paperSize="3" scale="65" r:id="rId1"/>
  <headerFooter alignWithMargins="0">
    <oddFooter>&amp;LHDR Confidential
&amp;D&amp;C&amp;F&amp;RPage &amp;P</oddFooter>
  </headerFooter>
  <rowBreaks count="1" manualBreakCount="1">
    <brk id="75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Cummins &amp; Barnard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Gardner, Sheri</cp:lastModifiedBy>
  <cp:lastPrinted>2014-04-22T19:43:12Z</cp:lastPrinted>
  <dcterms:created xsi:type="dcterms:W3CDTF">1998-03-24T20:55:08Z</dcterms:created>
  <dcterms:modified xsi:type="dcterms:W3CDTF">2014-04-22T19:43:24Z</dcterms:modified>
  <cp:category/>
  <cp:version/>
  <cp:contentType/>
  <cp:contentStatus/>
</cp:coreProperties>
</file>